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X:\John Cogan\MO WNAR Apr-2020 Filing\Workpapers\Filing\"/>
    </mc:Choice>
  </mc:AlternateContent>
  <bookViews>
    <workbookView xWindow="0" yWindow="0" windowWidth="24000" windowHeight="9135" tabRatio="718" firstSheet="7" activeTab="11"/>
  </bookViews>
  <sheets>
    <sheet name="CSWNA Summary" sheetId="4" r:id="rId1"/>
    <sheet name="CSWNA Res NEMO" sheetId="1" r:id="rId2"/>
    <sheet name="CSWNA SGS NEMO" sheetId="3" r:id="rId3"/>
    <sheet name="CSWNA Res WEMO" sheetId="28" r:id="rId4"/>
    <sheet name="CSWNA SGS WEMO" sheetId="29" r:id="rId5"/>
    <sheet name="CSWNA Res SEMO" sheetId="5" r:id="rId6"/>
    <sheet name="CSWNA SGS SEMO" sheetId="6" r:id="rId7"/>
    <sheet name="Assumptions" sheetId="59" r:id="rId8"/>
    <sheet name="SRR Summary" sheetId="58" r:id="rId9"/>
    <sheet name="SRR Res NEMO" sheetId="52" r:id="rId10"/>
    <sheet name="SRR Res WEMO" sheetId="53" r:id="rId11"/>
    <sheet name="SRR SGS NEMO" sheetId="54" r:id="rId12"/>
    <sheet name=" SRR SGS WEMO" sheetId="55" r:id="rId13"/>
    <sheet name="SRR Res SEMO" sheetId="56" r:id="rId14"/>
    <sheet name="SRR SGS SEMO" sheetId="57" r:id="rId15"/>
    <sheet name="Input WS&gt;&gt;&gt;" sheetId="7" r:id="rId16"/>
    <sheet name="Input_NEMO" sheetId="12" r:id="rId17"/>
    <sheet name="Input_WEMO" sheetId="30" r:id="rId18"/>
    <sheet name="Input_SEMO" sheetId="25" r:id="rId19"/>
    <sheet name="HDD_Summary" sheetId="21" r:id="rId20"/>
    <sheet name="Customer Count by Cycle" sheetId="26" r:id="rId21"/>
    <sheet name="Staff Ranked NHDD" sheetId="60" r:id="rId22"/>
    <sheet name="Actual_Kirk_HDD" sheetId="24" r:id="rId23"/>
    <sheet name="Actual_CGI_HDD" sheetId="23" r:id="rId24"/>
    <sheet name="Meter Reading_NEMO" sheetId="31" r:id="rId25"/>
    <sheet name="Meter Reading_WEMO" sheetId="32" r:id="rId26"/>
    <sheet name="Meter Reading_SEMO" sheetId="16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\I" localSheetId="24">#REF!</definedName>
    <definedName name="\I" localSheetId="25">#REF!</definedName>
    <definedName name="\I">#REF!</definedName>
    <definedName name="\P" localSheetId="24">#REF!</definedName>
    <definedName name="\P" localSheetId="25">#REF!</definedName>
    <definedName name="\P">#REF!</definedName>
    <definedName name="__123Graph_A" localSheetId="24" hidden="1">[1]pwcc!#REF!</definedName>
    <definedName name="__123Graph_A" localSheetId="25" hidden="1">[1]pwcc!#REF!</definedName>
    <definedName name="__123Graph_A" hidden="1">[1]pwcc!#REF!</definedName>
    <definedName name="_20_2_WEIGHTS" localSheetId="24">[2]NE:SE!$Y$13:$AC$264</definedName>
    <definedName name="_20_2_WEIGHTS" localSheetId="26">[2]NE:SE!$Y$13:$AC$264</definedName>
    <definedName name="_20_2_WEIGHTS" localSheetId="25">[2]NE:SE!$Y$13:$AC$264</definedName>
    <definedName name="_20_2_WEIGHTS">[3]NE:SE!$Y$13:$AC$264</definedName>
    <definedName name="_xlnm._FilterDatabase" localSheetId="23" hidden="1">Actual_CGI_HDD!$A$8:$D$8</definedName>
    <definedName name="_xlnm._FilterDatabase" localSheetId="22" hidden="1">Actual_Kirk_HDD!$A$8:$E$8</definedName>
    <definedName name="_Order1" hidden="1">255</definedName>
    <definedName name="a" localSheetId="24" hidden="1">[1]pwcc!#REF!</definedName>
    <definedName name="a" localSheetId="25" hidden="1">[1]pwcc!#REF!</definedName>
    <definedName name="a" hidden="1">[1]pwcc!#REF!</definedName>
    <definedName name="ant" localSheetId="24" hidden="1">[1]pwcc!#REF!</definedName>
    <definedName name="ant" localSheetId="25" hidden="1">[1]pwcc!#REF!</definedName>
    <definedName name="ant" hidden="1">[1]pwcc!#REF!</definedName>
    <definedName name="AS2DocOpenMode" hidden="1">"AS2DocumentEdit"</definedName>
    <definedName name="ASD" localSheetId="24">#REF!</definedName>
    <definedName name="ASD" localSheetId="25">#REF!</definedName>
    <definedName name="ASD">#REF!</definedName>
    <definedName name="CGACTDD" localSheetId="24">INDIRECT("ACT_WX!" &amp; ADDRESS(4,34)&amp;":"&amp;ADDRESS(COUNTA([2]ACT_WX!$D$4:$D$65536)+3,34))</definedName>
    <definedName name="CGACTDD" localSheetId="26">INDIRECT("ACT_WX!" &amp; ADDRESS(4,34)&amp;":"&amp;ADDRESS(COUNTA([2]ACT_WX!$D$4:$D$65536)+3,34))</definedName>
    <definedName name="CGACTDD" localSheetId="25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24">INDIRECT("ACT_WX!" &amp; ADDRESS(4,38)&amp;":"&amp;ADDRESS(COUNTA([2]ACT_WX!$H$4:$H$65536)+3,38))</definedName>
    <definedName name="CGACTHDD" localSheetId="26">INDIRECT("ACT_WX!" &amp; ADDRESS(4,38)&amp;":"&amp;ADDRESS(COUNTA([2]ACT_WX!$H$4:$H$65536)+3,38))</definedName>
    <definedName name="CGACTHDD" localSheetId="25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24">INDIRECT("ACT_WX!" &amp; ADDRESS(4,33)&amp;":"&amp;ADDRESS(COUNTA([2]ACT_WX!$C$4:$C$65536)+3,33))</definedName>
    <definedName name="CGACTMM" localSheetId="26">INDIRECT("ACT_WX!" &amp; ADDRESS(4,33)&amp;":"&amp;ADDRESS(COUNTA([2]ACT_WX!$C$4:$C$65536)+3,33))</definedName>
    <definedName name="CGACTMM" localSheetId="25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24">INDIRECT("ACT_WX!" &amp; ADDRESS(4,32)&amp;":"&amp;ADDRESS(COUNTA([2]ACT_WX!$B$4:$B$65536)+3,32))</definedName>
    <definedName name="CGACTYYYY" localSheetId="26">INDIRECT("ACT_WX!" &amp; ADDRESS(4,32)&amp;":"&amp;ADDRESS(COUNTA([2]ACT_WX!$B$4:$B$65536)+3,32))</definedName>
    <definedName name="CGACTYYYY" localSheetId="25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8">INDIRECT("NORM_WX!" &amp; ADDRESS(4,34)&amp;":"&amp;ADDRESS(COUNTA(#REF!)+3,34))</definedName>
    <definedName name="CGNORMDD" localSheetId="24">INDIRECT("NORM_WX!" &amp; ADDRESS(4,34)&amp;":"&amp;ADDRESS(COUNTA([2]NORM_WX!$D$4:$D$65536)+3,34))</definedName>
    <definedName name="CGNORMDD" localSheetId="26">INDIRECT("NORM_WX!" &amp; ADDRESS(4,34)&amp;":"&amp;ADDRESS(COUNTA([2]NORM_WX!$D$4:$D$65536)+3,34))</definedName>
    <definedName name="CGNORMDD" localSheetId="25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8">INDIRECT("NORM_WX!" &amp; ADDRESS(4,38)&amp;":"&amp;ADDRESS(COUNTA(#REF!)+3,38))</definedName>
    <definedName name="CGNORMHDD" localSheetId="24">INDIRECT("NORM_WX!" &amp; ADDRESS(4,38)&amp;":"&amp;ADDRESS(COUNTA([2]NORM_WX!$H$4:$H$65536)+3,38))</definedName>
    <definedName name="CGNORMHDD" localSheetId="26">INDIRECT("NORM_WX!" &amp; ADDRESS(4,38)&amp;":"&amp;ADDRESS(COUNTA([2]NORM_WX!$H$4:$H$65536)+3,38))</definedName>
    <definedName name="CGNORMHDD" localSheetId="25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8">INDIRECT("NORM_WX!" &amp; ADDRESS(4,33)&amp;":"&amp;ADDRESS(COUNTA(#REF!)+3,33))</definedName>
    <definedName name="CGNORMMM" localSheetId="24">INDIRECT("NORM_WX!" &amp; ADDRESS(4,33)&amp;":"&amp;ADDRESS(COUNTA([2]NORM_WX!$C$4:$C$65536)+3,33))</definedName>
    <definedName name="CGNORMMM" localSheetId="26">INDIRECT("NORM_WX!" &amp; ADDRESS(4,33)&amp;":"&amp;ADDRESS(COUNTA([2]NORM_WX!$C$4:$C$65536)+3,33))</definedName>
    <definedName name="CGNORMMM" localSheetId="25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8">INDIRECT("NORM_WX!" &amp; ADDRESS(4,32)&amp;":"&amp;ADDRESS(COUNTA(#REF!)+3,32))</definedName>
    <definedName name="CGNORMYYYY" localSheetId="24">INDIRECT("NORM_WX!" &amp; ADDRESS(4,32)&amp;":"&amp;ADDRESS(COUNTA([2]NORM_WX!$B$4:$B$65536)+3,32))</definedName>
    <definedName name="CGNORMYYYY" localSheetId="26">INDIRECT("NORM_WX!" &amp; ADDRESS(4,32)&amp;":"&amp;ADDRESS(COUNTA([2]NORM_WX!$B$4:$B$65536)+3,32))</definedName>
    <definedName name="CGNORMYYYY" localSheetId="25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24">#REF!</definedName>
    <definedName name="Clarity.Template.ExpandCollapse.ColIndicator" localSheetId="25">#REF!</definedName>
    <definedName name="Clarity.Template.ExpandCollapse.ColIndicator">#REF!</definedName>
    <definedName name="Clarity.Template.ExpandCollapse.RowIndicator" localSheetId="24">#REF!</definedName>
    <definedName name="Clarity.Template.ExpandCollapse.RowIndicator" localSheetId="25">#REF!</definedName>
    <definedName name="Clarity.Template.ExpandCollapse.RowIndicator">#REF!</definedName>
    <definedName name="Clarity.Template.ExpandCollapse.Rows.Range_0" localSheetId="24">#REF!</definedName>
    <definedName name="Clarity.Template.ExpandCollapse.Rows.Range_0" localSheetId="25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24">#REF!</definedName>
    <definedName name="Clarity.Template.ExpandCollapse.Rows.Range_1" localSheetId="25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24">#REF!</definedName>
    <definedName name="Clarity.Template.ExpandCollapse.Rows.Range_10" localSheetId="25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24">#REF!</definedName>
    <definedName name="Clarity.Template.ExpandCollapse.Rows.Range_11" localSheetId="25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24">#REF!</definedName>
    <definedName name="Clarity.Template.ExpandCollapse.Rows.Range_12" localSheetId="25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24">#REF!</definedName>
    <definedName name="Clarity.Template.ExpandCollapse.Rows.Range_13" localSheetId="25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24">#REF!</definedName>
    <definedName name="Clarity.Template.ExpandCollapse.Rows.Range_14" localSheetId="25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24">#REF!</definedName>
    <definedName name="Clarity.Template.ExpandCollapse.Rows.Range_15" localSheetId="25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24">#REF!</definedName>
    <definedName name="Clarity.Template.ExpandCollapse.Rows.Range_16" localSheetId="25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24">#REF!</definedName>
    <definedName name="Clarity.Template.ExpandCollapse.Rows.Range_17" localSheetId="25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24">#REF!</definedName>
    <definedName name="Clarity.Template.ExpandCollapse.Rows.Range_18" localSheetId="25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24">#REF!</definedName>
    <definedName name="Clarity.Template.ExpandCollapse.Rows.Range_19" localSheetId="25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24">#REF!</definedName>
    <definedName name="Clarity.Template.ExpandCollapse.Rows.Range_2" localSheetId="25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24">#REF!</definedName>
    <definedName name="Clarity.Template.ExpandCollapse.Rows.Range_20" localSheetId="25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24">#REF!</definedName>
    <definedName name="Clarity.Template.ExpandCollapse.Rows.Range_21" localSheetId="25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24">#REF!</definedName>
    <definedName name="Clarity.Template.ExpandCollapse.Rows.Range_22" localSheetId="25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24">#REF!</definedName>
    <definedName name="Clarity.Template.ExpandCollapse.Rows.Range_23" localSheetId="25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24">#REF!</definedName>
    <definedName name="Clarity.Template.ExpandCollapse.Rows.Range_24" localSheetId="25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24">#REF!</definedName>
    <definedName name="Clarity.Template.ExpandCollapse.Rows.Range_25" localSheetId="25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24">#REF!</definedName>
    <definedName name="Clarity.Template.ExpandCollapse.Rows.Range_26" localSheetId="25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24">#REF!</definedName>
    <definedName name="Clarity.Template.ExpandCollapse.Rows.Range_27" localSheetId="25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24">#REF!</definedName>
    <definedName name="Clarity.Template.ExpandCollapse.Rows.Range_28" localSheetId="25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24">#REF!</definedName>
    <definedName name="Clarity.Template.ExpandCollapse.Rows.Range_29" localSheetId="25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24">#REF!</definedName>
    <definedName name="Clarity.Template.ExpandCollapse.Rows.Range_3" localSheetId="25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24">#REF!</definedName>
    <definedName name="Clarity.Template.ExpandCollapse.Rows.Range_30" localSheetId="25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24">#REF!</definedName>
    <definedName name="Clarity.Template.ExpandCollapse.Rows.Range_31" localSheetId="25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24">#REF!</definedName>
    <definedName name="Clarity.Template.ExpandCollapse.Rows.Range_4" localSheetId="25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24">#REF!</definedName>
    <definedName name="Clarity.Template.ExpandCollapse.Rows.Range_5" localSheetId="25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24">#REF!</definedName>
    <definedName name="Clarity.Template.ExpandCollapse.Rows.Range_6" localSheetId="25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24">#REF!</definedName>
    <definedName name="Clarity.Template.ExpandCollapse.Rows.Range_7" localSheetId="25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24">#REF!</definedName>
    <definedName name="Clarity.Template.ExpandCollapse.Rows.Range_8" localSheetId="25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24">#REF!</definedName>
    <definedName name="Clarity.Template.ExpandCollapse.Rows.Range_9" localSheetId="25">#REF!</definedName>
    <definedName name="Clarity.Template.ExpandCollapse.Rows.Range_9">#REF!</definedName>
    <definedName name="Clarity.Template.ExpandCollapse.Rows.Range_9.Expanded">TRUE</definedName>
    <definedName name="ColumnRanges.Column_BegBal" localSheetId="24">#REF!</definedName>
    <definedName name="ColumnRanges.Column_BegBal" localSheetId="25">#REF!</definedName>
    <definedName name="ColumnRanges.Column_BegBal">#REF!</definedName>
    <definedName name="ColumnRanges.Column_CurYrActual" localSheetId="24">#REF!</definedName>
    <definedName name="ColumnRanges.Column_CurYrActual" localSheetId="25">#REF!</definedName>
    <definedName name="ColumnRanges.Column_CurYrActual">#REF!</definedName>
    <definedName name="ColumnRanges.Column_CurYrActualYTD" localSheetId="24">#REF!</definedName>
    <definedName name="ColumnRanges.Column_CurYrActualYTD" localSheetId="25">#REF!</definedName>
    <definedName name="ColumnRanges.Column_CurYrActualYTD">#REF!</definedName>
    <definedName name="ColumnRanges.Column_CurYrBudget" localSheetId="24">#REF!</definedName>
    <definedName name="ColumnRanges.Column_CurYrBudget" localSheetId="25">#REF!</definedName>
    <definedName name="ColumnRanges.Column_CurYrBudget">#REF!</definedName>
    <definedName name="ColumnRanges.Column_CurYrBudgetYTD" localSheetId="24">#REF!</definedName>
    <definedName name="ColumnRanges.Column_CurYrBudgetYTD" localSheetId="25">#REF!</definedName>
    <definedName name="ColumnRanges.Column_CurYrBudgetYTD">#REF!</definedName>
    <definedName name="ColumnRanges.Column_Data" localSheetId="24">#REF!</definedName>
    <definedName name="ColumnRanges.Column_Data" localSheetId="25">#REF!</definedName>
    <definedName name="ColumnRanges.Column_Data">#REF!</definedName>
    <definedName name="ColumnRanges.Column_PrYr" localSheetId="24">#REF!</definedName>
    <definedName name="ColumnRanges.Column_PrYr" localSheetId="25">#REF!</definedName>
    <definedName name="ColumnRanges.Column_PrYr">#REF!</definedName>
    <definedName name="ColumnRanges.Column_PrYrYTD" localSheetId="24">#REF!</definedName>
    <definedName name="ColumnRanges.Column_PrYrYTD" localSheetId="25">#REF!</definedName>
    <definedName name="ColumnRanges.Column_PrYrYTD">#REF!</definedName>
    <definedName name="ColumnRanges.ColumnMeta" localSheetId="24">#REF!</definedName>
    <definedName name="ColumnRanges.ColumnMeta" localSheetId="25">#REF!</definedName>
    <definedName name="ColumnRanges.ColumnMeta">#REF!</definedName>
    <definedName name="ColumnRanges.ColumnPageFilter" localSheetId="24">#REF!</definedName>
    <definedName name="ColumnRanges.ColumnPageFilter" localSheetId="25">#REF!</definedName>
    <definedName name="ColumnRanges.ColumnPageFilter">#REF!</definedName>
    <definedName name="CYCLEZ" localSheetId="24">INDIRECT("'Meter Reading Schedule'!" &amp; ADDRESS(10,1)&amp;":"&amp;ADDRESS(COUNTA('Meter Reading_NEMO'!$A$10:$A$65506)+9,1))</definedName>
    <definedName name="CYCLEZ" localSheetId="26">INDIRECT("'Meter Reading Schedule'!" &amp; ADDRESS(10,1)&amp;":"&amp;ADDRESS(COUNTA('Meter Reading_SEMO'!$A$10:$A$65518)+9,1))</definedName>
    <definedName name="CYCLEZ" localSheetId="25">INDIRECT("'Meter Reading Schedule'!" &amp; ADDRESS(10,1)&amp;":"&amp;ADDRESS(COUNTA('Meter Reading_WEMO'!$A$10:$A$65518)+9,1))</definedName>
    <definedName name="CYCLEZ">INDIRECT("'Meter Reading Schedule'!" &amp; ADDRESS(10,1)&amp;":"&amp;ADDRESS(COUNTA('[3]Meter Reading Schedule'!$A$10:$A$65536)+9,1))</definedName>
    <definedName name="d" localSheetId="24">#REF!</definedName>
    <definedName name="d" localSheetId="25">#REF!</definedName>
    <definedName name="d">#REF!</definedName>
    <definedName name="DATAZ" localSheetId="24">INDIRECT("'Meter Reading Schedule'!" &amp; ADDRESS(10,2)&amp;":"&amp;ADDRESS(COUNTA('Meter Reading_NEMO'!$A$10:$A$65506)+9,COUNTA('Meter Reading_NEMO'!$10:$10)))</definedName>
    <definedName name="DATAZ" localSheetId="26">INDIRECT("'Meter Reading Schedule'!" &amp; ADDRESS(10,2)&amp;":"&amp;ADDRESS(COUNTA('Meter Reading_SEMO'!$A$10:$A$65518)+9,COUNTA('Meter Reading_SEMO'!$10:$10)))</definedName>
    <definedName name="DATAZ" localSheetId="25">INDIRECT("'Meter Reading Schedule'!" &amp; ADDRESS(10,2)&amp;":"&amp;ADDRESS(COUNTA('Meter Reading_WEMO'!$A$10:$A$65518)+9,COUNTA('Meter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24">INDIRECT("'Meter Reading Schedule'!" &amp; ADDRESS(4,2)&amp;":"&amp;ADDRESS(4,COUNTA('Meter Reading_NEMO'!$10:$10)))</definedName>
    <definedName name="Datez" localSheetId="26">INDIRECT("'Meter Reading Schedule'!" &amp; ADDRESS(4,2)&amp;":"&amp;ADDRESS(4,COUNTA('Meter Reading_SEMO'!$10:$10)))</definedName>
    <definedName name="Datez" localSheetId="25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24">INDIRECT("ACT_WX!" &amp; ADDRESS(4,4)&amp;":"&amp;ADDRESS(COUNTA([2]ACT_WX!$D$4:$D$65536)+3,4))</definedName>
    <definedName name="KCACTDD" localSheetId="26">INDIRECT("ACT_WX!" &amp; ADDRESS(4,4)&amp;":"&amp;ADDRESS(COUNTA([2]ACT_WX!$D$4:$D$65536)+3,4))</definedName>
    <definedName name="KCACTDD" localSheetId="25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24">INDIRECT("ACT_WX!" &amp; ADDRESS(4,8)&amp;":"&amp;ADDRESS(COUNTA([2]ACT_WX!$H$4:$H$65536)+3,8))</definedName>
    <definedName name="KCACTHDD" localSheetId="26">INDIRECT("ACT_WX!" &amp; ADDRESS(4,8)&amp;":"&amp;ADDRESS(COUNTA([2]ACT_WX!$H$4:$H$65536)+3,8))</definedName>
    <definedName name="KCACTHDD" localSheetId="25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24">INDIRECT("ACT_WX!" &amp; ADDRESS(4,3)&amp;":"&amp;ADDRESS(COUNTA([2]ACT_WX!$C$4:$C$65536)+3,3))</definedName>
    <definedName name="KCACTMM" localSheetId="26">INDIRECT("ACT_WX!" &amp; ADDRESS(4,3)&amp;":"&amp;ADDRESS(COUNTA([2]ACT_WX!$C$4:$C$65536)+3,3))</definedName>
    <definedName name="KCACTMM" localSheetId="25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24">INDIRECT("ACT_WX!" &amp; ADDRESS(4,2)&amp;":"&amp;ADDRESS(COUNTA([2]ACT_WX!$B$4:$B$65536)+3,2))</definedName>
    <definedName name="KCACTYYYY" localSheetId="26">INDIRECT("ACT_WX!" &amp; ADDRESS(4,2)&amp;":"&amp;ADDRESS(COUNTA([2]ACT_WX!$B$4:$B$65536)+3,2))</definedName>
    <definedName name="KCACTYYYY" localSheetId="25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8">INDIRECT("NORM_WX!" &amp; ADDRESS(4,4)&amp;":"&amp;ADDRESS(COUNTA(#REF!)+3,4))</definedName>
    <definedName name="KCINORMDD" localSheetId="24">INDIRECT("NORM_WX!" &amp; ADDRESS(4,4)&amp;":"&amp;ADDRESS(COUNTA([2]NORM_WX!$D$4:$D$65536)+3,4))</definedName>
    <definedName name="KCINORMDD" localSheetId="26">INDIRECT("NORM_WX!" &amp; ADDRESS(4,4)&amp;":"&amp;ADDRESS(COUNTA([2]NORM_WX!$D$4:$D$65536)+3,4))</definedName>
    <definedName name="KCINORMDD" localSheetId="25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8">INDIRECT("NORM_WX!" &amp; ADDRESS(4,4)&amp;":"&amp;ADDRESS(COUNTA(#REF!)+3,4))</definedName>
    <definedName name="KCNORMDD" localSheetId="24">INDIRECT("NORM_WX!" &amp; ADDRESS(4,4)&amp;":"&amp;ADDRESS(COUNTA([2]NORM_WX!$D$4:$D$65536)+3,4))</definedName>
    <definedName name="KCNORMDD" localSheetId="26">INDIRECT("NORM_WX!" &amp; ADDRESS(4,4)&amp;":"&amp;ADDRESS(COUNTA([2]NORM_WX!$D$4:$D$65536)+3,4))</definedName>
    <definedName name="KCNORMDD" localSheetId="25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8">INDIRECT("NORM_WX!" &amp; ADDRESS(4,8)&amp;":"&amp;ADDRESS(COUNTA(#REF!)+3,8))</definedName>
    <definedName name="KCNORMHDD" localSheetId="24">INDIRECT("NORM_WX!" &amp; ADDRESS(4,8)&amp;":"&amp;ADDRESS(COUNTA([2]NORM_WX!$H$4:$H$65536)+3,8))</definedName>
    <definedName name="KCNORMHDD" localSheetId="26">INDIRECT("NORM_WX!" &amp; ADDRESS(4,8)&amp;":"&amp;ADDRESS(COUNTA([2]NORM_WX!$H$4:$H$65536)+3,8))</definedName>
    <definedName name="KCNORMHDD" localSheetId="25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8">INDIRECT("NORM_WX!" &amp; ADDRESS(4,3)&amp;":"&amp;ADDRESS(COUNTA(#REF!)+3,3))</definedName>
    <definedName name="KCNORMMM" localSheetId="24">INDIRECT("NORM_WX!" &amp; ADDRESS(4,3)&amp;":"&amp;ADDRESS(COUNTA([2]NORM_WX!$C$4:$C$65536)+3,3))</definedName>
    <definedName name="KCNORMMM" localSheetId="26">INDIRECT("NORM_WX!" &amp; ADDRESS(4,3)&amp;":"&amp;ADDRESS(COUNTA([2]NORM_WX!$C$4:$C$65536)+3,3))</definedName>
    <definedName name="KCNORMMM" localSheetId="25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8">INDIRECT("NORM_WX!" &amp; ADDRESS(4,2)&amp;":"&amp;ADDRESS(COUNTA(#REF!)+3,2))</definedName>
    <definedName name="KCNORMYYYY" localSheetId="24">INDIRECT("NORM_WX!" &amp; ADDRESS(4,2)&amp;":"&amp;ADDRESS(COUNTA([2]NORM_WX!$B$4:$B$65536)+3,2))</definedName>
    <definedName name="KCNORMYYYY" localSheetId="26">INDIRECT("NORM_WX!" &amp; ADDRESS(4,2)&amp;":"&amp;ADDRESS(COUNTA([2]NORM_WX!$B$4:$B$65536)+3,2))</definedName>
    <definedName name="KCNORMYYYY" localSheetId="25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24">INDIRECT("ACT_WX!" &amp; ADDRESS(4,19)&amp;":"&amp;ADDRESS(COUNTA([2]ACT_WX!$D$4:$D$65536)+3,19))</definedName>
    <definedName name="KVACTDD" localSheetId="26">INDIRECT("ACT_WX!" &amp; ADDRESS(4,19)&amp;":"&amp;ADDRESS(COUNTA([2]ACT_WX!$D$4:$D$65536)+3,19))</definedName>
    <definedName name="KVACTDD" localSheetId="25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24">INDIRECT("ACT_WX!" &amp; ADDRESS(4,23)&amp;":"&amp;ADDRESS(COUNTA([2]ACT_WX!$H$4:$H$65536)+3,23))</definedName>
    <definedName name="KVACTHDD" localSheetId="26">INDIRECT("ACT_WX!" &amp; ADDRESS(4,23)&amp;":"&amp;ADDRESS(COUNTA([2]ACT_WX!$H$4:$H$65536)+3,23))</definedName>
    <definedName name="KVACTHDD" localSheetId="25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24">INDIRECT("ACT_WX!" &amp; ADDRESS(4,18)&amp;":"&amp;ADDRESS(COUNTA([2]ACT_WX!$C$4:$C$65536)+3,18))</definedName>
    <definedName name="KVACTMM" localSheetId="26">INDIRECT("ACT_WX!" &amp; ADDRESS(4,18)&amp;":"&amp;ADDRESS(COUNTA([2]ACT_WX!$C$4:$C$65536)+3,18))</definedName>
    <definedName name="KVACTMM" localSheetId="25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24">INDIRECT("ACT_WX!" &amp; ADDRESS(4,17)&amp;":"&amp;ADDRESS(COUNTA([2]ACT_WX!$B$4:$B$65536)+3,17))</definedName>
    <definedName name="KVACTYYYY" localSheetId="26">INDIRECT("ACT_WX!" &amp; ADDRESS(4,17)&amp;":"&amp;ADDRESS(COUNTA([2]ACT_WX!$B$4:$B$65536)+3,17))</definedName>
    <definedName name="KVACTYYYY" localSheetId="25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8">INDIRECT("NORM_WX!" &amp; ADDRESS(4,19)&amp;":"&amp;ADDRESS(COUNTA(#REF!)+3,19))</definedName>
    <definedName name="KVNORMDD" localSheetId="24">INDIRECT("NORM_WX!" &amp; ADDRESS(4,19)&amp;":"&amp;ADDRESS(COUNTA([2]NORM_WX!$D$4:$D$65536)+3,19))</definedName>
    <definedName name="KVNORMDD" localSheetId="26">INDIRECT("NORM_WX!" &amp; ADDRESS(4,19)&amp;":"&amp;ADDRESS(COUNTA([2]NORM_WX!$D$4:$D$65536)+3,19))</definedName>
    <definedName name="KVNORMDD" localSheetId="25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8">INDIRECT("NORM_WX!" &amp; ADDRESS(4,23)&amp;":"&amp;ADDRESS(COUNTA(#REF!)+3,23))</definedName>
    <definedName name="KVNORMHDD" localSheetId="24">INDIRECT("NORM_WX!" &amp; ADDRESS(4,23)&amp;":"&amp;ADDRESS(COUNTA([2]NORM_WX!$H$4:$H$65536)+3,23))</definedName>
    <definedName name="KVNORMHDD" localSheetId="26">INDIRECT("NORM_WX!" &amp; ADDRESS(4,23)&amp;":"&amp;ADDRESS(COUNTA([2]NORM_WX!$H$4:$H$65536)+3,23))</definedName>
    <definedName name="KVNORMHDD" localSheetId="25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8">INDIRECT("NORM_WX!" &amp; ADDRESS(4,18)&amp;":"&amp;ADDRESS(COUNTA(#REF!)+3,18))</definedName>
    <definedName name="KVNORMMM" localSheetId="24">INDIRECT("NORM_WX!" &amp; ADDRESS(4,18)&amp;":"&amp;ADDRESS(COUNTA([2]NORM_WX!$C$4:$C$65536)+3,18))</definedName>
    <definedName name="KVNORMMM" localSheetId="26">INDIRECT("NORM_WX!" &amp; ADDRESS(4,18)&amp;":"&amp;ADDRESS(COUNTA([2]NORM_WX!$C$4:$C$65536)+3,18))</definedName>
    <definedName name="KVNORMMM" localSheetId="25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8">INDIRECT("NORM_WX!" &amp; ADDRESS(4,17)&amp;":"&amp;ADDRESS(COUNTA(#REF!)+3,17))</definedName>
    <definedName name="KVNORMYYYY" localSheetId="24">INDIRECT("NORM_WX!" &amp; ADDRESS(4,17)&amp;":"&amp;ADDRESS(COUNTA([2]NORM_WX!$B$4:$B$65536)+3,17))</definedName>
    <definedName name="KVNORMYYYY" localSheetId="26">INDIRECT("NORM_WX!" &amp; ADDRESS(4,17)&amp;":"&amp;ADDRESS(COUNTA([2]NORM_WX!$B$4:$B$65536)+3,17))</definedName>
    <definedName name="KVNORMYYYY" localSheetId="25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24">#REF!</definedName>
    <definedName name="Maps.OlapDataMap.OlapDataMap1.Columns.0.Caption" localSheetId="25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24">#REF!</definedName>
    <definedName name="Maps.OlapDataMap.OlapDataMap1.Columns.0.Key" localSheetId="25">#REF!</definedName>
    <definedName name="Maps.OlapDataMap.OlapDataMap1.Columns.0.Key">#REF!</definedName>
    <definedName name="Maps.OlapDataMap.OlapDataMap1.Columns.1.Caption" localSheetId="24">#REF!</definedName>
    <definedName name="Maps.OlapDataMap.OlapDataMap1.Columns.1.Caption" localSheetId="25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24">#REF!</definedName>
    <definedName name="Maps.OlapDataMap.OlapDataMap1.Columns.1.Key" localSheetId="25">#REF!</definedName>
    <definedName name="Maps.OlapDataMap.OlapDataMap1.Columns.1.Key">#REF!</definedName>
    <definedName name="Maps.OlapDataMap.OlapDataMap1.Columns.2.Caption" localSheetId="24">#REF!</definedName>
    <definedName name="Maps.OlapDataMap.OlapDataMap1.Columns.2.Caption" localSheetId="25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24">#REF!</definedName>
    <definedName name="Maps.OlapDataMap.OlapDataMap1.Columns.2.Key" localSheetId="25">#REF!</definedName>
    <definedName name="Maps.OlapDataMap.OlapDataMap1.Columns.2.Key">#REF!</definedName>
    <definedName name="Maps.OlapDataMap.OlapDataMap1.Columns.3.Caption" localSheetId="24">#REF!</definedName>
    <definedName name="Maps.OlapDataMap.OlapDataMap1.Columns.3.Caption" localSheetId="25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24">#REF!</definedName>
    <definedName name="Maps.OlapDataMap.OlapDataMap1.Columns.3.Key" localSheetId="25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24">#REF!</definedName>
    <definedName name="Maps.OlapDataMap.OlapDataMap1.Pages.0.Key" localSheetId="25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24">#REF!</definedName>
    <definedName name="Maps.OlapDataMap.OlapDataMap1.Pages.1.Key" localSheetId="25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24">#REF!</definedName>
    <definedName name="Maps.OlapDataMap.OlapDataMap1.Pages.2.Key" localSheetId="25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24">#REF!</definedName>
    <definedName name="Maps.OlapDataMap.OlapDataMap1.Pages.3.Key" localSheetId="25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24">#REF!</definedName>
    <definedName name="Maps.OlapDataMap.OlapDataMap1.Pages.4.Key" localSheetId="25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24">#REF!</definedName>
    <definedName name="Maps.OlapDataMap.OlapDataMap1.Pages.5.Key" localSheetId="25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24">#REF!</definedName>
    <definedName name="Maps.OlapDataMap.OlapDataMap1.Pages.6.Key" localSheetId="25">#REF!</definedName>
    <definedName name="Maps.OlapDataMap.OlapDataMap1.Pages.6.Key">#REF!</definedName>
    <definedName name="Maps.OlapDataMap.OlapDataMap1.Rows.0.Caption" localSheetId="24">#REF!</definedName>
    <definedName name="Maps.OlapDataMap.OlapDataMap1.Rows.0.Caption" localSheetId="25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24">#REF!</definedName>
    <definedName name="Maps.OlapDataMap.OlapDataMap1.Rows.0.Key" localSheetId="25">#REF!</definedName>
    <definedName name="Maps.OlapDataMap.OlapDataMap1.Rows.0.Key">#REF!</definedName>
    <definedName name="Maps.OlapDataMap.OlapDataMap1.Rows.1.Caption" localSheetId="24">#REF!</definedName>
    <definedName name="Maps.OlapDataMap.OlapDataMap1.Rows.1.Caption" localSheetId="25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24">#REF!</definedName>
    <definedName name="Maps.OlapDataMap.OlapDataMap1.Rows.1.Key" localSheetId="25">#REF!</definedName>
    <definedName name="Maps.OlapDataMap.OlapDataMap1.Rows.1.Key">#REF!</definedName>
    <definedName name="MenuItem.Caption">"PL Act vs Bud - With GL details (Region View)"</definedName>
    <definedName name="NUMODAYZ" localSheetId="24">INDIRECT("'Meter Reading Schedule'!" &amp; ADDRESS(5,2)&amp;":"&amp;ADDRESS(5,COUNTA('Meter Reading_NEMO'!$10:$10)))</definedName>
    <definedName name="NUMODAYZ" localSheetId="26">INDIRECT("'Meter Reading Schedule'!" &amp; ADDRESS(5,2)&amp;":"&amp;ADDRESS(5,COUNTA('Meter Reading_SEMO'!$10:$10)))</definedName>
    <definedName name="NUMODAYZ" localSheetId="25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2">' SRR SGS WEMO'!$A$1:$O$48</definedName>
    <definedName name="_xlnm.Print_Area" localSheetId="23">Actual_CGI_HDD!$A$1:$G$190</definedName>
    <definedName name="_xlnm.Print_Area" localSheetId="22">Actual_Kirk_HDD!$A$1:$F$192</definedName>
    <definedName name="_xlnm.Print_Area" localSheetId="7">Assumptions!$A$1:$G$22</definedName>
    <definedName name="_xlnm.Print_Area" localSheetId="1">'CSWNA Res NEMO'!$A$1:$I$82</definedName>
    <definedName name="_xlnm.Print_Area" localSheetId="5">'CSWNA Res SEMO'!$A$1:$I$82</definedName>
    <definedName name="_xlnm.Print_Area" localSheetId="3">'CSWNA Res WEMO'!$A$1:$I$82</definedName>
    <definedName name="_xlnm.Print_Area" localSheetId="2">'CSWNA SGS NEMO'!$A$1:$I$82</definedName>
    <definedName name="_xlnm.Print_Area" localSheetId="6">'CSWNA SGS SEMO'!$A$1:$I$82</definedName>
    <definedName name="_xlnm.Print_Area" localSheetId="4">'CSWNA SGS WEMO'!$A$1:$I$82</definedName>
    <definedName name="_xlnm.Print_Area" localSheetId="0">'CSWNA Summary'!$A$1:$M$20</definedName>
    <definedName name="_xlnm.Print_Area" localSheetId="20">'Customer Count by Cycle'!$A$1:$O$115</definedName>
    <definedName name="_xlnm.Print_Area" localSheetId="19">HDD_Summary!$A$2:$K$399</definedName>
    <definedName name="_xlnm.Print_Area" localSheetId="16">Input_NEMO!$A$1:$J$22</definedName>
    <definedName name="_xlnm.Print_Area" localSheetId="18">Input_SEMO!$A$1:$J$22</definedName>
    <definedName name="_xlnm.Print_Area" localSheetId="17">Input_WEMO!$A$1:$J$48</definedName>
    <definedName name="_xlnm.Print_Area" localSheetId="24">'Meter Reading_NEMO'!$A$1:$AY$10</definedName>
    <definedName name="_xlnm.Print_Area" localSheetId="26">'Meter Reading_SEMO'!$A$1:$Z$10</definedName>
    <definedName name="_xlnm.Print_Area" localSheetId="25">'Meter Reading_WEMO'!$A$1:$Z$10</definedName>
    <definedName name="_xlnm.Print_Area" localSheetId="9">'SRR Res NEMO'!$A$1:$O$49</definedName>
    <definedName name="_xlnm.Print_Area" localSheetId="13">'SRR Res SEMO'!$A$1:$O$48</definedName>
    <definedName name="_xlnm.Print_Area" localSheetId="10">'SRR Res WEMO'!$A$1:$O$48</definedName>
    <definedName name="_xlnm.Print_Area" localSheetId="11">'SRR SGS NEMO'!$A$1:$O$48</definedName>
    <definedName name="_xlnm.Print_Area" localSheetId="14">'SRR SGS SEMO'!$A$1:$O$48</definedName>
    <definedName name="_xlnm.Print_Area" localSheetId="8">'SRR Summary'!$A$1:$M$55</definedName>
    <definedName name="_xlnm.Print_Area" localSheetId="21">'Staff Ranked NHDD'!$A$1:$F$374</definedName>
    <definedName name="Print_Area_MI" localSheetId="24">#REF!</definedName>
    <definedName name="Print_Area_MI" localSheetId="25">#REF!</definedName>
    <definedName name="Print_Area_MI">#REF!</definedName>
    <definedName name="_xlnm.Print_Titles" localSheetId="23">Actual_CGI_HDD!$1:$8</definedName>
    <definedName name="_xlnm.Print_Titles" localSheetId="22">Actual_Kirk_HDD!$1:$8</definedName>
    <definedName name="_xlnm.Print_Titles" localSheetId="1">'CSWNA Res NEMO'!$1:$6</definedName>
    <definedName name="_xlnm.Print_Titles" localSheetId="5">'CSWNA Res SEMO'!$1:$6</definedName>
    <definedName name="_xlnm.Print_Titles" localSheetId="3">'CSWNA Res WEMO'!$1:$6</definedName>
    <definedName name="_xlnm.Print_Titles" localSheetId="2">'CSWNA SGS NEMO'!$1:$6</definedName>
    <definedName name="_xlnm.Print_Titles" localSheetId="6">'CSWNA SGS SEMO'!$1:$6</definedName>
    <definedName name="_xlnm.Print_Titles" localSheetId="4">'CSWNA SGS WEMO'!$1:$6</definedName>
    <definedName name="_xlnm.Print_Titles" localSheetId="20">'Customer Count by Cycle'!$1:$5</definedName>
    <definedName name="_xlnm.Print_Titles" localSheetId="19">HDD_Summary!$1:$3</definedName>
    <definedName name="_xlnm.Print_Titles" localSheetId="21">'Staff Ranked NHDD'!$1:$7</definedName>
    <definedName name="_xlnm.Print_Titles">#N/A</definedName>
    <definedName name="RefVarPriorYear" localSheetId="24">#REF!</definedName>
    <definedName name="RefVarPriorYear" localSheetId="25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24">#REF!</definedName>
    <definedName name="RowRanges.RowAcquisitionCost" localSheetId="25">#REF!</definedName>
    <definedName name="RowRanges.RowAcquisitionCost">#REF!</definedName>
    <definedName name="RowRanges.RowAcquisitionCosts" localSheetId="24">#REF!</definedName>
    <definedName name="RowRanges.RowAcquisitionCosts" localSheetId="25">#REF!</definedName>
    <definedName name="RowRanges.RowAcquisitionCosts">#REF!</definedName>
    <definedName name="RowRanges.RowAFUDC" localSheetId="24">#REF!</definedName>
    <definedName name="RowRanges.RowAFUDC" localSheetId="25">#REF!</definedName>
    <definedName name="RowRanges.RowAFUDC">#REF!</definedName>
    <definedName name="RowRanges.RowCheck" localSheetId="24">#REF!</definedName>
    <definedName name="RowRanges.RowCheck" localSheetId="25">#REF!</definedName>
    <definedName name="RowRanges.RowCheck">#REF!</definedName>
    <definedName name="RowRanges.RowCorpAdmin" localSheetId="24">#REF!</definedName>
    <definedName name="RowRanges.RowCorpAdmin" localSheetId="25">#REF!</definedName>
    <definedName name="RowRanges.RowCorpAdmin">#REF!</definedName>
    <definedName name="RowRanges.RowCorpServAdmin" localSheetId="24">#REF!</definedName>
    <definedName name="RowRanges.RowCorpServAdmin" localSheetId="25">#REF!</definedName>
    <definedName name="RowRanges.RowCorpServAdmin">#REF!</definedName>
    <definedName name="RowRanges.RowCustomers" localSheetId="24">#REF!</definedName>
    <definedName name="RowRanges.RowCustomers" localSheetId="25">#REF!</definedName>
    <definedName name="RowRanges.RowCustomers">#REF!</definedName>
    <definedName name="RowRanges.RowDepAmortDetail" localSheetId="24">#REF!</definedName>
    <definedName name="RowRanges.RowDepAmortDetail" localSheetId="25">#REF!</definedName>
    <definedName name="RowRanges.RowDepAmortDetail">#REF!</definedName>
    <definedName name="RowRanges.RowEnergyCostDetail" localSheetId="24">#REF!</definedName>
    <definedName name="RowRanges.RowEnergyCostDetail" localSheetId="25">#REF!</definedName>
    <definedName name="RowRanges.RowEnergyCostDetail">#REF!</definedName>
    <definedName name="RowRanges.RowEnergyCostTotal" localSheetId="24">#REF!</definedName>
    <definedName name="RowRanges.RowEnergyCostTotal" localSheetId="25">#REF!</definedName>
    <definedName name="RowRanges.RowEnergyCostTotal">#REF!</definedName>
    <definedName name="RowRanges.RowExecAdmin" localSheetId="24">#REF!</definedName>
    <definedName name="RowRanges.RowExecAdmin" localSheetId="25">#REF!</definedName>
    <definedName name="RowRanges.RowExecAdmin">#REF!</definedName>
    <definedName name="RowRanges.RowGainLossDerivativeInstruments" localSheetId="24">#REF!</definedName>
    <definedName name="RowRanges.RowGainLossDerivativeInstruments" localSheetId="25">#REF!</definedName>
    <definedName name="RowRanges.RowGainLossDerivativeInstruments">#REF!</definedName>
    <definedName name="RowRanges.RowGainLossFixedAssetDisposal" localSheetId="24">#REF!</definedName>
    <definedName name="RowRanges.RowGainLossFixedAssetDisposal" localSheetId="25">#REF!</definedName>
    <definedName name="RowRanges.RowGainLossFixedAssetDisposal">#REF!</definedName>
    <definedName name="RowRanges.RowGainLossForeignExchange" localSheetId="24">#REF!</definedName>
    <definedName name="RowRanges.RowGainLossForeignExchange" localSheetId="25">#REF!</definedName>
    <definedName name="RowRanges.RowGainLossForeignExchange">#REF!</definedName>
    <definedName name="RowRanges.RowInterestExpense" localSheetId="24">#REF!</definedName>
    <definedName name="RowRanges.RowInterestExpense" localSheetId="25">#REF!</definedName>
    <definedName name="RowRanges.RowInterestExpense">#REF!</definedName>
    <definedName name="RowRanges.RowInterestSubtotal" localSheetId="24">#REF!</definedName>
    <definedName name="RowRanges.RowInterestSubtotal" localSheetId="25">#REF!</definedName>
    <definedName name="RowRanges.RowInterestSubtotal">#REF!</definedName>
    <definedName name="RowRanges.RowMeta" localSheetId="24">#REF!</definedName>
    <definedName name="RowRanges.RowMeta" localSheetId="25">#REF!</definedName>
    <definedName name="RowRanges.RowMeta">#REF!</definedName>
    <definedName name="RowRanges.RowMinInt" localSheetId="24">#REF!</definedName>
    <definedName name="RowRanges.RowMinInt" localSheetId="25">#REF!</definedName>
    <definedName name="RowRanges.RowMinInt">#REF!</definedName>
    <definedName name="RowRanges.RowOtherEBITDADetail" localSheetId="24">#REF!</definedName>
    <definedName name="RowRanges.RowOtherEBITDADetail" localSheetId="25">#REF!</definedName>
    <definedName name="RowRanges.RowOtherEBITDADetail">#REF!</definedName>
    <definedName name="RowRanges.RowPageFilter" localSheetId="24">#REF!</definedName>
    <definedName name="RowRanges.RowPageFilter" localSheetId="25">#REF!</definedName>
    <definedName name="RowRanges.RowPageFilter">#REF!</definedName>
    <definedName name="RowRanges.RowRangeAdminLabour" localSheetId="24">#REF!</definedName>
    <definedName name="RowRanges.RowRangeAdminLabour" localSheetId="25">#REF!</definedName>
    <definedName name="RowRanges.RowRangeAdminLabour">#REF!</definedName>
    <definedName name="RowRanges.RowRangeAdminNonLabour" localSheetId="24">#REF!</definedName>
    <definedName name="RowRanges.RowRangeAdminNonLabour" localSheetId="25">#REF!</definedName>
    <definedName name="RowRanges.RowRangeAdminNonLabour">#REF!</definedName>
    <definedName name="RowRanges.RowRangeCustCareLabour" localSheetId="24">#REF!</definedName>
    <definedName name="RowRanges.RowRangeCustCareLabour" localSheetId="25">#REF!</definedName>
    <definedName name="RowRanges.RowRangeCustCareLabour">#REF!</definedName>
    <definedName name="RowRanges.RowRangeCustCareNonLabour" localSheetId="24">#REF!</definedName>
    <definedName name="RowRanges.RowRangeCustCareNonLabour" localSheetId="25">#REF!</definedName>
    <definedName name="RowRanges.RowRangeCustCareNonLabour">#REF!</definedName>
    <definedName name="RowRanges.RowRangeDivIncomeTotal" localSheetId="24">#REF!</definedName>
    <definedName name="RowRanges.RowRangeDivIncomeTotal" localSheetId="25">#REF!</definedName>
    <definedName name="RowRanges.RowRangeDivIncomeTotal">#REF!</definedName>
    <definedName name="RowRanges.RowRangeEnergySales" localSheetId="24">#REF!</definedName>
    <definedName name="RowRanges.RowRangeEnergySales" localSheetId="25">#REF!</definedName>
    <definedName name="RowRanges.RowRangeEnergySales">#REF!</definedName>
    <definedName name="RowRanges.RowRangeEnergySalesTotal" localSheetId="24">#REF!</definedName>
    <definedName name="RowRanges.RowRangeEnergySalesTotal" localSheetId="25">#REF!</definedName>
    <definedName name="RowRanges.RowRangeEnergySalesTotal">#REF!</definedName>
    <definedName name="RowRanges.RowRangeIncTaxTotal" localSheetId="24">#REF!</definedName>
    <definedName name="RowRanges.RowRangeIncTaxTotal" localSheetId="25">#REF!</definedName>
    <definedName name="RowRanges.RowRangeIncTaxTotal">#REF!</definedName>
    <definedName name="RowRanges.RowRangeLABSAllocation" localSheetId="24">#REF!</definedName>
    <definedName name="RowRanges.RowRangeLABSAllocation" localSheetId="25">#REF!</definedName>
    <definedName name="RowRanges.RowRangeLABSAllocation">#REF!</definedName>
    <definedName name="RowRanges.RowRangeLUAllocation" localSheetId="24">#REF!</definedName>
    <definedName name="RowRanges.RowRangeLUAllocation" localSheetId="25">#REF!</definedName>
    <definedName name="RowRanges.RowRangeLUAllocation">#REF!</definedName>
    <definedName name="RowRanges.RowRangeOpsLabour" localSheetId="24">#REF!</definedName>
    <definedName name="RowRanges.RowRangeOpsLabour" localSheetId="25">#REF!</definedName>
    <definedName name="RowRanges.RowRangeOpsLabour">#REF!</definedName>
    <definedName name="RowRanges.RowRangeOpsNonLabour" localSheetId="24">#REF!</definedName>
    <definedName name="RowRanges.RowRangeOpsNonLabour" localSheetId="25">#REF!</definedName>
    <definedName name="RowRanges.RowRangeOpsNonLabour">#REF!</definedName>
    <definedName name="RowRanges.RowRangeOtherEBITDATotal" localSheetId="24">#REF!</definedName>
    <definedName name="RowRanges.RowRangeOtherEBITDATotal" localSheetId="25">#REF!</definedName>
    <definedName name="RowRanges.RowRangeOtherEBITDATotal">#REF!</definedName>
    <definedName name="RowRanges.RowRangeOtherRevenue" localSheetId="24">#REF!</definedName>
    <definedName name="RowRanges.RowRangeOtherRevenue" localSheetId="25">#REF!</definedName>
    <definedName name="RowRanges.RowRangeOtherRevenue">#REF!</definedName>
    <definedName name="RowRanges.RowRangeOtherRevenueTotal" localSheetId="24">#REF!</definedName>
    <definedName name="RowRanges.RowRangeOtherRevenueTotal" localSheetId="25">#REF!</definedName>
    <definedName name="RowRanges.RowRangeOtherRevenueTotal">#REF!</definedName>
    <definedName name="RowRanges.RowRangeOtherTotal" localSheetId="24">#REF!</definedName>
    <definedName name="RowRanges.RowRangeOtherTotal" localSheetId="25">#REF!</definedName>
    <definedName name="RowRanges.RowRangeOtherTotal">#REF!</definedName>
    <definedName name="RowRanges.RowRangeSteamSales" localSheetId="24">#REF!</definedName>
    <definedName name="RowRanges.RowRangeSteamSales" localSheetId="25">#REF!</definedName>
    <definedName name="RowRanges.RowRangeSteamSales">#REF!</definedName>
    <definedName name="RowRanges.RowRangeSteamSalesTotal" localSheetId="24">#REF!</definedName>
    <definedName name="RowRanges.RowRangeSteamSalesTotal" localSheetId="25">#REF!</definedName>
    <definedName name="RowRanges.RowRangeSteamSalesTotal">#REF!</definedName>
    <definedName name="RowRanges.RowRangeUtilitySalesEnergy" localSheetId="24">#REF!</definedName>
    <definedName name="RowRanges.RowRangeUtilitySalesEnergy" localSheetId="25">#REF!</definedName>
    <definedName name="RowRanges.RowRangeUtilitySalesEnergy">#REF!</definedName>
    <definedName name="RowRanges.RowRangeUtilitySalesEnergyTotal" localSheetId="24">#REF!</definedName>
    <definedName name="RowRanges.RowRangeUtilitySalesEnergyTotal" localSheetId="25">#REF!</definedName>
    <definedName name="RowRanges.RowRangeUtilitySalesEnergyTotal">#REF!</definedName>
    <definedName name="RowRanges.RowRangeUtilitySalesGas" localSheetId="24">#REF!</definedName>
    <definedName name="RowRanges.RowRangeUtilitySalesGas" localSheetId="25">#REF!</definedName>
    <definedName name="RowRanges.RowRangeUtilitySalesGas">#REF!</definedName>
    <definedName name="RowRanges.RowRangeUtilitySalesGasTotal" localSheetId="24">#REF!</definedName>
    <definedName name="RowRanges.RowRangeUtilitySalesGasTotal" localSheetId="25">#REF!</definedName>
    <definedName name="RowRanges.RowRangeUtilitySalesGasTotal">#REF!</definedName>
    <definedName name="RowRanges.RowRangeUtilitySalesWater" localSheetId="24">#REF!</definedName>
    <definedName name="RowRanges.RowRangeUtilitySalesWater" localSheetId="25">#REF!</definedName>
    <definedName name="RowRanges.RowRangeUtilitySalesWater">#REF!</definedName>
    <definedName name="RowRanges.RowRangeUtilitySalesWaterTotal" localSheetId="24">#REF!</definedName>
    <definedName name="RowRanges.RowRangeUtilitySalesWaterTotal" localSheetId="25">#REF!</definedName>
    <definedName name="RowRanges.RowRangeUtilitySalesWaterTotal">#REF!</definedName>
    <definedName name="RowRanges.RowRangeWasteDisposalFees" localSheetId="24">#REF!</definedName>
    <definedName name="RowRanges.RowRangeWasteDisposalFees" localSheetId="25">#REF!</definedName>
    <definedName name="RowRanges.RowRangeWasteDisposalFees">#REF!</definedName>
    <definedName name="RowRanges.RowRangeWasteDisposalFeesTotal" localSheetId="24">#REF!</definedName>
    <definedName name="RowRanges.RowRangeWasteDisposalFeesTotal" localSheetId="25">#REF!</definedName>
    <definedName name="RowRanges.RowRangeWasteDisposalFeesTotal">#REF!</definedName>
    <definedName name="RowRanges.RowTaxDetail" localSheetId="24">#REF!</definedName>
    <definedName name="RowRanges.RowTaxDetail" localSheetId="25">#REF!</definedName>
    <definedName name="RowRanges.RowTaxDetail">#REF!</definedName>
    <definedName name="RowRanges.RowVol_Energy" localSheetId="24">#REF!</definedName>
    <definedName name="RowRanges.RowVol_Energy" localSheetId="25">#REF!</definedName>
    <definedName name="RowRanges.RowVol_Energy">#REF!</definedName>
    <definedName name="RowRanges.RowVol_Gas" localSheetId="24">#REF!</definedName>
    <definedName name="RowRanges.RowVol_Gas" localSheetId="25">#REF!</definedName>
    <definedName name="RowRanges.RowVol_Gas">#REF!</definedName>
    <definedName name="RowRanges.RowVol_Sewer" localSheetId="24">#REF!</definedName>
    <definedName name="RowRanges.RowVol_Sewer" localSheetId="25">#REF!</definedName>
    <definedName name="RowRanges.RowVol_Sewer">#REF!</definedName>
    <definedName name="RowRanges.RowVol_Water" localSheetId="24">#REF!</definedName>
    <definedName name="RowRanges.RowVol_Water" localSheetId="25">#REF!</definedName>
    <definedName name="RowRanges.RowVol_Water">#REF!</definedName>
    <definedName name="SPRACTDD" localSheetId="24">INDIRECT("ACT_WX!" &amp; ADDRESS(4,19)&amp;":"&amp;ADDRESS(COUNTA([2]ACT_WX!$S:$S)+3,19))</definedName>
    <definedName name="SPRACTDD" localSheetId="26">INDIRECT("ACT_WX!" &amp; ADDRESS(4,19)&amp;":"&amp;ADDRESS(COUNTA([2]ACT_WX!$S:$S)+3,19))</definedName>
    <definedName name="SPRACTDD" localSheetId="25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24">INDIRECT("ACT_WX!" &amp; ADDRESS(4,23)&amp;":"&amp;ADDRESS(COUNTA([2]ACT_WX!$W:$W)+3,23))</definedName>
    <definedName name="SPRACTHDD" localSheetId="26">INDIRECT("ACT_WX!" &amp; ADDRESS(4,23)&amp;":"&amp;ADDRESS(COUNTA([2]ACT_WX!$W:$W)+3,23))</definedName>
    <definedName name="SPRACTHDD" localSheetId="25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24">INDIRECT("ACT_WX!" &amp; ADDRESS(4,18)&amp;":"&amp;ADDRESS(COUNTA([2]ACT_WX!$R:$R)+3,18))</definedName>
    <definedName name="SPRACTMM" localSheetId="26">INDIRECT("ACT_WX!" &amp; ADDRESS(4,18)&amp;":"&amp;ADDRESS(COUNTA([2]ACT_WX!$R:$R)+3,18))</definedName>
    <definedName name="SPRACTMM" localSheetId="25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24">INDIRECT("ACT_WX!" &amp; ADDRESS(4,17)&amp;":"&amp;ADDRESS(COUNTA([2]ACT_WX!$Q:$Q)+3,17))</definedName>
    <definedName name="SPRACTYYYY" localSheetId="26">INDIRECT("ACT_WX!" &amp; ADDRESS(4,17)&amp;":"&amp;ADDRESS(COUNTA([2]ACT_WX!$Q:$Q)+3,17))</definedName>
    <definedName name="SPRACTYYYY" localSheetId="25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8">INDIRECT("NORM_WX!" &amp; ADDRESS(4,19)&amp;":"&amp;ADDRESS(COUNTA(#REF!)+3,19))</definedName>
    <definedName name="SPRNORMDD" localSheetId="24">INDIRECT("NORM_WX!" &amp; ADDRESS(4,19)&amp;":"&amp;ADDRESS(COUNTA([2]NORM_WX!$S$4:$S$65261)+3,19))</definedName>
    <definedName name="SPRNORMDD" localSheetId="26">INDIRECT("NORM_WX!" &amp; ADDRESS(4,19)&amp;":"&amp;ADDRESS(COUNTA([2]NORM_WX!$S$4:$S$65261)+3,19))</definedName>
    <definedName name="SPRNORMDD" localSheetId="25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8">INDIRECT("NORM_WX!" &amp; ADDRESS(4,23)&amp;":"&amp;ADDRESS(COUNTA(#REF!)+3,23))</definedName>
    <definedName name="SPRNORMHDD" localSheetId="24">INDIRECT("NORM_WX!" &amp; ADDRESS(4,23)&amp;":"&amp;ADDRESS(COUNTA([2]NORM_WX!$W$4:$W$65261)+3,23))</definedName>
    <definedName name="SPRNORMHDD" localSheetId="26">INDIRECT("NORM_WX!" &amp; ADDRESS(4,23)&amp;":"&amp;ADDRESS(COUNTA([2]NORM_WX!$W$4:$W$65261)+3,23))</definedName>
    <definedName name="SPRNORMHDD" localSheetId="25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8">INDIRECT("NORM_WX!" &amp; ADDRESS(4,18)&amp;":"&amp;ADDRESS(COUNTA(#REF!)+3,18))</definedName>
    <definedName name="SPRNORMMM" localSheetId="24">INDIRECT("NORM_WX!" &amp; ADDRESS(4,18)&amp;":"&amp;ADDRESS(COUNTA([2]NORM_WX!$R$4:$R$65261)+3,18))</definedName>
    <definedName name="SPRNORMMM" localSheetId="26">INDIRECT("NORM_WX!" &amp; ADDRESS(4,18)&amp;":"&amp;ADDRESS(COUNTA([2]NORM_WX!$R$4:$R$65261)+3,18))</definedName>
    <definedName name="SPRNORMMM" localSheetId="25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8">INDIRECT("NORM_WX!" &amp; ADDRESS(4,17)&amp;":"&amp;ADDRESS(COUNTA(#REF!)+3,17))</definedName>
    <definedName name="SPRNORMYYYY" localSheetId="24">INDIRECT("NORM_WX!" &amp; ADDRESS(4,17)&amp;":"&amp;ADDRESS(COUNTA([2]NORM_WX!$Q$4:$Q$65261)+3,17))</definedName>
    <definedName name="SPRNORMYYYY" localSheetId="26">INDIRECT("NORM_WX!" &amp; ADDRESS(4,17)&amp;":"&amp;ADDRESS(COUNTA([2]NORM_WX!$Q$4:$Q$65261)+3,17))</definedName>
    <definedName name="SPRNORMYYYY" localSheetId="25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6" l="1"/>
  <c r="C4" i="16"/>
  <c r="B5" i="16" s="1"/>
  <c r="D4" i="16"/>
  <c r="E4" i="16"/>
  <c r="D5" i="16" s="1"/>
  <c r="F4" i="16"/>
  <c r="G4" i="16"/>
  <c r="F5" i="16" s="1"/>
  <c r="H4" i="16"/>
  <c r="I4" i="16"/>
  <c r="H5" i="16" s="1"/>
  <c r="J4" i="16"/>
  <c r="K4" i="16"/>
  <c r="J5" i="16" s="1"/>
  <c r="L4" i="16"/>
  <c r="M4" i="16"/>
  <c r="L5" i="16" s="1"/>
  <c r="N4" i="16"/>
  <c r="O4" i="16"/>
  <c r="N5" i="16" s="1"/>
  <c r="P4" i="16"/>
  <c r="Q4" i="16"/>
  <c r="P5" i="16" s="1"/>
  <c r="R4" i="16"/>
  <c r="S4" i="16"/>
  <c r="R5" i="16" s="1"/>
  <c r="T4" i="16"/>
  <c r="U4" i="16"/>
  <c r="T5" i="16" s="1"/>
  <c r="V4" i="16"/>
  <c r="W4" i="16"/>
  <c r="V5" i="16" s="1"/>
  <c r="X4" i="16"/>
  <c r="Y4" i="16"/>
  <c r="Z4" i="16"/>
  <c r="AA4" i="16"/>
  <c r="Z5" i="16" s="1"/>
  <c r="AB4" i="16"/>
  <c r="AC4" i="16"/>
  <c r="AB5" i="16" s="1"/>
  <c r="AD4" i="16"/>
  <c r="AE4" i="16"/>
  <c r="AD5" i="16" s="1"/>
  <c r="AF4" i="16"/>
  <c r="AG4" i="16"/>
  <c r="AF5" i="16" s="1"/>
  <c r="AH4" i="16"/>
  <c r="AI4" i="16"/>
  <c r="AH5" i="16" s="1"/>
  <c r="AJ4" i="16"/>
  <c r="AK4" i="16"/>
  <c r="AJ5" i="16" s="1"/>
  <c r="AL4" i="16"/>
  <c r="AM4" i="16"/>
  <c r="AL5" i="16" s="1"/>
  <c r="AN4" i="16"/>
  <c r="AO4" i="16"/>
  <c r="AN5" i="16" s="1"/>
  <c r="AP4" i="16"/>
  <c r="AQ4" i="16"/>
  <c r="AP5" i="16" s="1"/>
  <c r="AR4" i="16"/>
  <c r="AS4" i="16"/>
  <c r="AR5" i="16" s="1"/>
  <c r="AT4" i="16"/>
  <c r="AU4" i="16"/>
  <c r="AT5" i="16" s="1"/>
  <c r="AW4" i="16"/>
  <c r="AX4" i="16"/>
  <c r="AW5" i="16" s="1"/>
  <c r="AY4" i="16"/>
  <c r="AZ4" i="16"/>
  <c r="AY5" i="16" s="1"/>
  <c r="C5" i="16"/>
  <c r="E5" i="16"/>
  <c r="G5" i="16"/>
  <c r="I5" i="16"/>
  <c r="K5" i="16"/>
  <c r="M5" i="16"/>
  <c r="O5" i="16"/>
  <c r="Q5" i="16"/>
  <c r="S5" i="16"/>
  <c r="U5" i="16"/>
  <c r="W5" i="16"/>
  <c r="Y5" i="16"/>
  <c r="AA5" i="16"/>
  <c r="AC5" i="16"/>
  <c r="AE5" i="16"/>
  <c r="AG5" i="16"/>
  <c r="AI5" i="16"/>
  <c r="AK5" i="16"/>
  <c r="AM5" i="16"/>
  <c r="AO5" i="16"/>
  <c r="AQ5" i="16"/>
  <c r="AS5" i="16"/>
  <c r="AU5" i="16"/>
  <c r="AV5" i="16"/>
  <c r="AX5" i="16"/>
  <c r="AZ5" i="16"/>
  <c r="C10" i="16"/>
  <c r="E10" i="16"/>
  <c r="F52" i="16" s="1"/>
  <c r="G10" i="16"/>
  <c r="I10" i="16"/>
  <c r="F90" i="16" s="1"/>
  <c r="K10" i="16"/>
  <c r="M10" i="16"/>
  <c r="O10" i="16"/>
  <c r="Q10" i="16"/>
  <c r="S10" i="16"/>
  <c r="U10" i="16"/>
  <c r="W10" i="16"/>
  <c r="Y10" i="16"/>
  <c r="AA10" i="16"/>
  <c r="AC10" i="16"/>
  <c r="AE10" i="16"/>
  <c r="AG10" i="16"/>
  <c r="AI10" i="16"/>
  <c r="AK10" i="16"/>
  <c r="AM10" i="16"/>
  <c r="AO10" i="16"/>
  <c r="AQ10" i="16"/>
  <c r="AS10" i="16"/>
  <c r="AU10" i="16"/>
  <c r="AW10" i="16"/>
  <c r="AY10" i="16"/>
  <c r="C11" i="16"/>
  <c r="F34" i="16" s="1"/>
  <c r="E11" i="16"/>
  <c r="G11" i="16"/>
  <c r="F72" i="16" s="1"/>
  <c r="I11" i="16"/>
  <c r="K11" i="16"/>
  <c r="M11" i="16"/>
  <c r="O11" i="16"/>
  <c r="Q11" i="16"/>
  <c r="S11" i="16"/>
  <c r="U11" i="16"/>
  <c r="W11" i="16"/>
  <c r="Y11" i="16"/>
  <c r="AA11" i="16"/>
  <c r="AC11" i="16"/>
  <c r="AE11" i="16"/>
  <c r="AG11" i="16"/>
  <c r="AI11" i="16"/>
  <c r="AK11" i="16"/>
  <c r="AM11" i="16"/>
  <c r="AO11" i="16"/>
  <c r="AQ11" i="16"/>
  <c r="AS11" i="16"/>
  <c r="AU11" i="16"/>
  <c r="AW11" i="16"/>
  <c r="AY11" i="16"/>
  <c r="C12" i="16"/>
  <c r="E12" i="16"/>
  <c r="F54" i="16" s="1"/>
  <c r="G12" i="16"/>
  <c r="I12" i="16"/>
  <c r="F92" i="16" s="1"/>
  <c r="K12" i="16"/>
  <c r="M12" i="16"/>
  <c r="O12" i="16"/>
  <c r="Q12" i="16"/>
  <c r="S12" i="16"/>
  <c r="U12" i="16"/>
  <c r="W12" i="16"/>
  <c r="Y12" i="16"/>
  <c r="AA12" i="16"/>
  <c r="AC12" i="16"/>
  <c r="AE12" i="16"/>
  <c r="AG12" i="16"/>
  <c r="AI12" i="16"/>
  <c r="AK12" i="16"/>
  <c r="AM12" i="16"/>
  <c r="AO12" i="16"/>
  <c r="AQ12" i="16"/>
  <c r="AS12" i="16"/>
  <c r="AU12" i="16"/>
  <c r="AW12" i="16"/>
  <c r="AY12" i="16"/>
  <c r="C13" i="16"/>
  <c r="F36" i="16" s="1"/>
  <c r="E13" i="16"/>
  <c r="G13" i="16"/>
  <c r="F74" i="16" s="1"/>
  <c r="I13" i="16"/>
  <c r="K13" i="16"/>
  <c r="M13" i="16"/>
  <c r="O13" i="16"/>
  <c r="Q13" i="16"/>
  <c r="S13" i="16"/>
  <c r="U13" i="16"/>
  <c r="W13" i="16"/>
  <c r="Y13" i="16"/>
  <c r="AA13" i="16"/>
  <c r="AC13" i="16"/>
  <c r="AE13" i="16"/>
  <c r="AG13" i="16"/>
  <c r="AI13" i="16"/>
  <c r="AK13" i="16"/>
  <c r="AM13" i="16"/>
  <c r="AO13" i="16"/>
  <c r="AQ13" i="16"/>
  <c r="AS13" i="16"/>
  <c r="AU13" i="16"/>
  <c r="AW13" i="16"/>
  <c r="AY13" i="16"/>
  <c r="C14" i="16"/>
  <c r="E14" i="16"/>
  <c r="F56" i="16" s="1"/>
  <c r="G14" i="16"/>
  <c r="I14" i="16"/>
  <c r="F94" i="16" s="1"/>
  <c r="K14" i="16"/>
  <c r="M14" i="16"/>
  <c r="O14" i="16"/>
  <c r="Q14" i="16"/>
  <c r="S14" i="16"/>
  <c r="U14" i="16"/>
  <c r="W14" i="16"/>
  <c r="Y14" i="16"/>
  <c r="AA14" i="16"/>
  <c r="AC14" i="16"/>
  <c r="AE14" i="16"/>
  <c r="AG14" i="16"/>
  <c r="AI14" i="16"/>
  <c r="AK14" i="16"/>
  <c r="AM14" i="16"/>
  <c r="AO14" i="16"/>
  <c r="AQ14" i="16"/>
  <c r="AS14" i="16"/>
  <c r="AU14" i="16"/>
  <c r="AW14" i="16"/>
  <c r="AY14" i="16"/>
  <c r="C15" i="16"/>
  <c r="F38" i="16" s="1"/>
  <c r="E15" i="16"/>
  <c r="G15" i="16"/>
  <c r="F76" i="16" s="1"/>
  <c r="I15" i="16"/>
  <c r="K15" i="16"/>
  <c r="M15" i="16"/>
  <c r="O15" i="16"/>
  <c r="Q15" i="16"/>
  <c r="S15" i="16"/>
  <c r="U15" i="16"/>
  <c r="W15" i="16"/>
  <c r="Y15" i="16"/>
  <c r="AA15" i="16"/>
  <c r="AC15" i="16"/>
  <c r="AE15" i="16"/>
  <c r="AG15" i="16"/>
  <c r="AI15" i="16"/>
  <c r="AK15" i="16"/>
  <c r="AM15" i="16"/>
  <c r="AO15" i="16"/>
  <c r="AQ15" i="16"/>
  <c r="AS15" i="16"/>
  <c r="AU15" i="16"/>
  <c r="AW15" i="16"/>
  <c r="AY15" i="16"/>
  <c r="C16" i="16"/>
  <c r="E16" i="16"/>
  <c r="F58" i="16" s="1"/>
  <c r="G16" i="16"/>
  <c r="I16" i="16"/>
  <c r="F96" i="16" s="1"/>
  <c r="K16" i="16"/>
  <c r="M16" i="16"/>
  <c r="O16" i="16"/>
  <c r="Q16" i="16"/>
  <c r="S16" i="16"/>
  <c r="U16" i="16"/>
  <c r="W16" i="16"/>
  <c r="Y16" i="16"/>
  <c r="AA16" i="16"/>
  <c r="AC16" i="16"/>
  <c r="AE16" i="16"/>
  <c r="AG16" i="16"/>
  <c r="AI16" i="16"/>
  <c r="AK16" i="16"/>
  <c r="AM16" i="16"/>
  <c r="AO16" i="16"/>
  <c r="AQ16" i="16"/>
  <c r="AS16" i="16"/>
  <c r="AU16" i="16"/>
  <c r="AW16" i="16"/>
  <c r="AY16" i="16"/>
  <c r="C17" i="16"/>
  <c r="F40" i="16" s="1"/>
  <c r="E17" i="16"/>
  <c r="G17" i="16"/>
  <c r="F78" i="16" s="1"/>
  <c r="I17" i="16"/>
  <c r="K17" i="16"/>
  <c r="M17" i="16"/>
  <c r="O17" i="16"/>
  <c r="Q17" i="16"/>
  <c r="S17" i="16"/>
  <c r="U17" i="16"/>
  <c r="W17" i="16"/>
  <c r="Y17" i="16"/>
  <c r="AA17" i="16"/>
  <c r="AC17" i="16"/>
  <c r="AE17" i="16"/>
  <c r="AG17" i="16"/>
  <c r="AI17" i="16"/>
  <c r="AK17" i="16"/>
  <c r="AM17" i="16"/>
  <c r="AO17" i="16"/>
  <c r="AQ17" i="16"/>
  <c r="AS17" i="16"/>
  <c r="AU17" i="16"/>
  <c r="AW17" i="16"/>
  <c r="AY17" i="16"/>
  <c r="C18" i="16"/>
  <c r="E18" i="16"/>
  <c r="F60" i="16" s="1"/>
  <c r="G18" i="16"/>
  <c r="I18" i="16"/>
  <c r="F98" i="16" s="1"/>
  <c r="K18" i="16"/>
  <c r="M18" i="16"/>
  <c r="O18" i="16"/>
  <c r="Q18" i="16"/>
  <c r="S18" i="16"/>
  <c r="U18" i="16"/>
  <c r="W18" i="16"/>
  <c r="Y18" i="16"/>
  <c r="AA18" i="16"/>
  <c r="AC18" i="16"/>
  <c r="AE18" i="16"/>
  <c r="AG18" i="16"/>
  <c r="AI18" i="16"/>
  <c r="AK18" i="16"/>
  <c r="AM18" i="16"/>
  <c r="AO18" i="16"/>
  <c r="AQ18" i="16"/>
  <c r="AS18" i="16"/>
  <c r="AU18" i="16"/>
  <c r="AW18" i="16"/>
  <c r="AY18" i="16"/>
  <c r="C19" i="16"/>
  <c r="F42" i="16" s="1"/>
  <c r="E19" i="16"/>
  <c r="G19" i="16"/>
  <c r="F80" i="16" s="1"/>
  <c r="I19" i="16"/>
  <c r="K19" i="16"/>
  <c r="M19" i="16"/>
  <c r="O19" i="16"/>
  <c r="Q19" i="16"/>
  <c r="S19" i="16"/>
  <c r="U19" i="16"/>
  <c r="W19" i="16"/>
  <c r="Y19" i="16"/>
  <c r="AA19" i="16"/>
  <c r="AC19" i="16"/>
  <c r="AE19" i="16"/>
  <c r="AG19" i="16"/>
  <c r="AI19" i="16"/>
  <c r="AK19" i="16"/>
  <c r="AM19" i="16"/>
  <c r="AO19" i="16"/>
  <c r="AQ19" i="16"/>
  <c r="AS19" i="16"/>
  <c r="AU19" i="16"/>
  <c r="AW19" i="16"/>
  <c r="AY19" i="16"/>
  <c r="C20" i="16"/>
  <c r="E20" i="16"/>
  <c r="F62" i="16" s="1"/>
  <c r="G20" i="16"/>
  <c r="I20" i="16"/>
  <c r="F100" i="16" s="1"/>
  <c r="K20" i="16"/>
  <c r="M20" i="16"/>
  <c r="O20" i="16"/>
  <c r="Q20" i="16"/>
  <c r="S20" i="16"/>
  <c r="U20" i="16"/>
  <c r="W20" i="16"/>
  <c r="Y20" i="16"/>
  <c r="AA20" i="16"/>
  <c r="AC20" i="16"/>
  <c r="AE20" i="16"/>
  <c r="AG20" i="16"/>
  <c r="AI20" i="16"/>
  <c r="AK20" i="16"/>
  <c r="AM20" i="16"/>
  <c r="AO20" i="16"/>
  <c r="AQ20" i="16"/>
  <c r="AS20" i="16"/>
  <c r="AU20" i="16"/>
  <c r="AW20" i="16"/>
  <c r="AY20" i="16"/>
  <c r="C21" i="16"/>
  <c r="F44" i="16" s="1"/>
  <c r="E21" i="16"/>
  <c r="G21" i="16"/>
  <c r="F82" i="16" s="1"/>
  <c r="I21" i="16"/>
  <c r="K21" i="16"/>
  <c r="M21" i="16"/>
  <c r="O21" i="16"/>
  <c r="Q21" i="16"/>
  <c r="S21" i="16"/>
  <c r="U21" i="16"/>
  <c r="W21" i="16"/>
  <c r="Y21" i="16"/>
  <c r="AA21" i="16"/>
  <c r="AC21" i="16"/>
  <c r="AE21" i="16"/>
  <c r="AG21" i="16"/>
  <c r="AI21" i="16"/>
  <c r="AK21" i="16"/>
  <c r="AM21" i="16"/>
  <c r="AO21" i="16"/>
  <c r="AQ21" i="16"/>
  <c r="AS21" i="16"/>
  <c r="AU21" i="16"/>
  <c r="AW21" i="16"/>
  <c r="AY21" i="16"/>
  <c r="C22" i="16"/>
  <c r="E22" i="16"/>
  <c r="F64" i="16" s="1"/>
  <c r="G22" i="16"/>
  <c r="I22" i="16"/>
  <c r="F102" i="16" s="1"/>
  <c r="K22" i="16"/>
  <c r="M22" i="16"/>
  <c r="O22" i="16"/>
  <c r="Q22" i="16"/>
  <c r="S22" i="16"/>
  <c r="U22" i="16"/>
  <c r="W22" i="16"/>
  <c r="Y22" i="16"/>
  <c r="AA22" i="16"/>
  <c r="AC22" i="16"/>
  <c r="AE22" i="16"/>
  <c r="AG22" i="16"/>
  <c r="AI22" i="16"/>
  <c r="AK22" i="16"/>
  <c r="AM22" i="16"/>
  <c r="AO22" i="16"/>
  <c r="AQ22" i="16"/>
  <c r="AS22" i="16"/>
  <c r="AU22" i="16"/>
  <c r="AW22" i="16"/>
  <c r="AY22" i="16"/>
  <c r="C23" i="16"/>
  <c r="F46" i="16" s="1"/>
  <c r="E23" i="16"/>
  <c r="G23" i="16"/>
  <c r="F84" i="16" s="1"/>
  <c r="I23" i="16"/>
  <c r="K23" i="16"/>
  <c r="M23" i="16"/>
  <c r="O23" i="16"/>
  <c r="Q23" i="16"/>
  <c r="S23" i="16"/>
  <c r="U23" i="16"/>
  <c r="W23" i="16"/>
  <c r="Y23" i="16"/>
  <c r="AA23" i="16"/>
  <c r="AC23" i="16"/>
  <c r="AE23" i="16"/>
  <c r="AG23" i="16"/>
  <c r="AI23" i="16"/>
  <c r="AK23" i="16"/>
  <c r="AM23" i="16"/>
  <c r="AO23" i="16"/>
  <c r="AQ23" i="16"/>
  <c r="AS23" i="16"/>
  <c r="AU23" i="16"/>
  <c r="AW23" i="16"/>
  <c r="AY23" i="16"/>
  <c r="C24" i="16"/>
  <c r="E24" i="16"/>
  <c r="F66" i="16" s="1"/>
  <c r="G24" i="16"/>
  <c r="I24" i="16"/>
  <c r="F104" i="16" s="1"/>
  <c r="K24" i="16"/>
  <c r="M24" i="16"/>
  <c r="O24" i="16"/>
  <c r="Q24" i="16"/>
  <c r="S24" i="16"/>
  <c r="U24" i="16"/>
  <c r="W24" i="16"/>
  <c r="Y24" i="16"/>
  <c r="AA24" i="16"/>
  <c r="AC24" i="16"/>
  <c r="AE24" i="16"/>
  <c r="AG24" i="16"/>
  <c r="AI24" i="16"/>
  <c r="AK24" i="16"/>
  <c r="AM24" i="16"/>
  <c r="AO24" i="16"/>
  <c r="AQ24" i="16"/>
  <c r="AS24" i="16"/>
  <c r="AU24" i="16"/>
  <c r="AW24" i="16"/>
  <c r="AY24" i="16"/>
  <c r="C25" i="16"/>
  <c r="F48" i="16" s="1"/>
  <c r="E25" i="16"/>
  <c r="G25" i="16"/>
  <c r="F86" i="16" s="1"/>
  <c r="I25" i="16"/>
  <c r="K25" i="16"/>
  <c r="M25" i="16"/>
  <c r="O25" i="16"/>
  <c r="Q25" i="16"/>
  <c r="S25" i="16"/>
  <c r="U25" i="16"/>
  <c r="W25" i="16"/>
  <c r="Y25" i="16"/>
  <c r="AA25" i="16"/>
  <c r="AC25" i="16"/>
  <c r="AE25" i="16"/>
  <c r="AG25" i="16"/>
  <c r="AI25" i="16"/>
  <c r="AK25" i="16"/>
  <c r="AM25" i="16"/>
  <c r="AO25" i="16"/>
  <c r="AQ25" i="16"/>
  <c r="AS25" i="16"/>
  <c r="AU25" i="16"/>
  <c r="AW25" i="16"/>
  <c r="AY25" i="16"/>
  <c r="C26" i="16"/>
  <c r="E26" i="16"/>
  <c r="F68" i="16" s="1"/>
  <c r="G26" i="16"/>
  <c r="I26" i="16"/>
  <c r="K26" i="16"/>
  <c r="M26" i="16"/>
  <c r="O26" i="16"/>
  <c r="Q26" i="16"/>
  <c r="S26" i="16"/>
  <c r="U26" i="16"/>
  <c r="W26" i="16"/>
  <c r="Y26" i="16"/>
  <c r="AA26" i="16"/>
  <c r="AC26" i="16"/>
  <c r="AE26" i="16"/>
  <c r="AG26" i="16"/>
  <c r="AI26" i="16"/>
  <c r="AK26" i="16"/>
  <c r="AM26" i="16"/>
  <c r="AO26" i="16"/>
  <c r="AQ26" i="16"/>
  <c r="AS26" i="16"/>
  <c r="AU26" i="16"/>
  <c r="AW26" i="16"/>
  <c r="AY26" i="16"/>
  <c r="C27" i="16"/>
  <c r="F50" i="16" s="1"/>
  <c r="E27" i="16"/>
  <c r="G27" i="16"/>
  <c r="F88" i="16" s="1"/>
  <c r="I27" i="16"/>
  <c r="K27" i="16"/>
  <c r="M27" i="16"/>
  <c r="O27" i="16"/>
  <c r="Q27" i="16"/>
  <c r="S27" i="16"/>
  <c r="U27" i="16"/>
  <c r="W27" i="16"/>
  <c r="Y27" i="16"/>
  <c r="AA27" i="16"/>
  <c r="AC27" i="16"/>
  <c r="AE27" i="16"/>
  <c r="AG27" i="16"/>
  <c r="AI27" i="16"/>
  <c r="AK27" i="16"/>
  <c r="AM27" i="16"/>
  <c r="AO27" i="16"/>
  <c r="AQ27" i="16"/>
  <c r="AS27" i="16"/>
  <c r="AU27" i="16"/>
  <c r="AW27" i="16"/>
  <c r="AY27" i="16"/>
  <c r="C28" i="16"/>
  <c r="E28" i="16"/>
  <c r="F70" i="16" s="1"/>
  <c r="G28" i="16"/>
  <c r="I28" i="16"/>
  <c r="K28" i="16"/>
  <c r="M28" i="16"/>
  <c r="O28" i="16"/>
  <c r="Q28" i="16"/>
  <c r="S28" i="16"/>
  <c r="U28" i="16"/>
  <c r="W28" i="16"/>
  <c r="Y28" i="16"/>
  <c r="AA28" i="16"/>
  <c r="AC28" i="16"/>
  <c r="AE28" i="16"/>
  <c r="AG28" i="16"/>
  <c r="AI28" i="16"/>
  <c r="AK28" i="16"/>
  <c r="AM28" i="16"/>
  <c r="AO28" i="16"/>
  <c r="AQ28" i="16"/>
  <c r="AS28" i="16"/>
  <c r="AU28" i="16"/>
  <c r="AW28" i="16"/>
  <c r="AY28" i="16"/>
  <c r="F33" i="16"/>
  <c r="G33" i="16"/>
  <c r="H33" i="16"/>
  <c r="G34" i="16"/>
  <c r="H34" i="16" s="1"/>
  <c r="F35" i="16"/>
  <c r="G35" i="16"/>
  <c r="H35" i="16"/>
  <c r="G36" i="16"/>
  <c r="H36" i="16" s="1"/>
  <c r="F37" i="16"/>
  <c r="G37" i="16"/>
  <c r="H37" i="16"/>
  <c r="G38" i="16"/>
  <c r="H38" i="16" s="1"/>
  <c r="F39" i="16"/>
  <c r="G39" i="16"/>
  <c r="H39" i="16"/>
  <c r="G40" i="16"/>
  <c r="H40" i="16" s="1"/>
  <c r="F41" i="16"/>
  <c r="G41" i="16"/>
  <c r="H41" i="16"/>
  <c r="G42" i="16"/>
  <c r="H42" i="16" s="1"/>
  <c r="F43" i="16"/>
  <c r="G43" i="16"/>
  <c r="H43" i="16"/>
  <c r="G44" i="16"/>
  <c r="H44" i="16" s="1"/>
  <c r="F45" i="16"/>
  <c r="G45" i="16"/>
  <c r="H45" i="16"/>
  <c r="G46" i="16"/>
  <c r="H46" i="16" s="1"/>
  <c r="F47" i="16"/>
  <c r="G47" i="16"/>
  <c r="H47" i="16"/>
  <c r="G48" i="16"/>
  <c r="H48" i="16" s="1"/>
  <c r="F49" i="16"/>
  <c r="G49" i="16"/>
  <c r="H49" i="16"/>
  <c r="G50" i="16"/>
  <c r="H50" i="16" s="1"/>
  <c r="F51" i="16"/>
  <c r="G51" i="16"/>
  <c r="H51" i="16"/>
  <c r="G52" i="16"/>
  <c r="H52" i="16" s="1"/>
  <c r="F53" i="16"/>
  <c r="G53" i="16"/>
  <c r="H53" i="16"/>
  <c r="G54" i="16"/>
  <c r="H54" i="16" s="1"/>
  <c r="F55" i="16"/>
  <c r="G55" i="16"/>
  <c r="H55" i="16"/>
  <c r="G56" i="16"/>
  <c r="H56" i="16" s="1"/>
  <c r="F57" i="16"/>
  <c r="G57" i="16"/>
  <c r="H57" i="16"/>
  <c r="G58" i="16"/>
  <c r="H58" i="16" s="1"/>
  <c r="F59" i="16"/>
  <c r="G59" i="16"/>
  <c r="H59" i="16"/>
  <c r="G60" i="16"/>
  <c r="H60" i="16" s="1"/>
  <c r="F61" i="16"/>
  <c r="G61" i="16"/>
  <c r="H61" i="16"/>
  <c r="G62" i="16"/>
  <c r="H62" i="16" s="1"/>
  <c r="F63" i="16"/>
  <c r="G63" i="16"/>
  <c r="H63" i="16"/>
  <c r="G64" i="16"/>
  <c r="H64" i="16" s="1"/>
  <c r="F65" i="16"/>
  <c r="G65" i="16"/>
  <c r="H65" i="16"/>
  <c r="G66" i="16"/>
  <c r="H66" i="16" s="1"/>
  <c r="F67" i="16"/>
  <c r="G67" i="16"/>
  <c r="H67" i="16"/>
  <c r="G68" i="16"/>
  <c r="H68" i="16" s="1"/>
  <c r="F69" i="16"/>
  <c r="G69" i="16"/>
  <c r="H69" i="16"/>
  <c r="G70" i="16"/>
  <c r="H70" i="16" s="1"/>
  <c r="F71" i="16"/>
  <c r="G71" i="16"/>
  <c r="H71" i="16"/>
  <c r="G72" i="16"/>
  <c r="H72" i="16" s="1"/>
  <c r="F73" i="16"/>
  <c r="G73" i="16"/>
  <c r="H73" i="16"/>
  <c r="G74" i="16"/>
  <c r="H74" i="16" s="1"/>
  <c r="F75" i="16"/>
  <c r="G75" i="16"/>
  <c r="H75" i="16"/>
  <c r="G76" i="16"/>
  <c r="H76" i="16" s="1"/>
  <c r="F77" i="16"/>
  <c r="G77" i="16"/>
  <c r="H77" i="16"/>
  <c r="G78" i="16"/>
  <c r="H78" i="16" s="1"/>
  <c r="F79" i="16"/>
  <c r="G79" i="16"/>
  <c r="H79" i="16"/>
  <c r="G80" i="16"/>
  <c r="H80" i="16" s="1"/>
  <c r="F81" i="16"/>
  <c r="G81" i="16"/>
  <c r="H81" i="16"/>
  <c r="G82" i="16"/>
  <c r="H82" i="16" s="1"/>
  <c r="F83" i="16"/>
  <c r="G83" i="16"/>
  <c r="H83" i="16"/>
  <c r="G84" i="16"/>
  <c r="H84" i="16" s="1"/>
  <c r="F85" i="16"/>
  <c r="G85" i="16"/>
  <c r="H85" i="16"/>
  <c r="G86" i="16"/>
  <c r="H86" i="16" s="1"/>
  <c r="F87" i="16"/>
  <c r="G87" i="16"/>
  <c r="H87" i="16"/>
  <c r="G88" i="16"/>
  <c r="H88" i="16" s="1"/>
  <c r="F89" i="16"/>
  <c r="G89" i="16"/>
  <c r="H89" i="16"/>
  <c r="G90" i="16"/>
  <c r="H90" i="16" s="1"/>
  <c r="F91" i="16"/>
  <c r="G91" i="16"/>
  <c r="H91" i="16"/>
  <c r="G92" i="16"/>
  <c r="H92" i="16" s="1"/>
  <c r="F93" i="16"/>
  <c r="G93" i="16"/>
  <c r="H93" i="16"/>
  <c r="G94" i="16"/>
  <c r="H94" i="16" s="1"/>
  <c r="F95" i="16"/>
  <c r="G95" i="16"/>
  <c r="H95" i="16"/>
  <c r="G96" i="16"/>
  <c r="H96" i="16" s="1"/>
  <c r="F97" i="16"/>
  <c r="G97" i="16"/>
  <c r="H97" i="16"/>
  <c r="G98" i="16"/>
  <c r="H98" i="16" s="1"/>
  <c r="F99" i="16"/>
  <c r="G99" i="16"/>
  <c r="H99" i="16"/>
  <c r="G100" i="16"/>
  <c r="H100" i="16" s="1"/>
  <c r="F101" i="16"/>
  <c r="G101" i="16"/>
  <c r="H101" i="16"/>
  <c r="G102" i="16"/>
  <c r="H102" i="16" s="1"/>
  <c r="F103" i="16"/>
  <c r="G103" i="16"/>
  <c r="H103" i="16"/>
  <c r="G104" i="16"/>
  <c r="H104" i="16" s="1"/>
  <c r="F105" i="16"/>
  <c r="G105" i="16"/>
  <c r="H105" i="16" s="1"/>
  <c r="F106" i="16"/>
  <c r="G106" i="16"/>
  <c r="H106" i="16"/>
  <c r="F107" i="16"/>
  <c r="G107" i="16"/>
  <c r="H107" i="16" s="1"/>
  <c r="F108" i="16"/>
  <c r="G108" i="16"/>
  <c r="H108" i="16"/>
  <c r="F109" i="16"/>
  <c r="G109" i="16"/>
  <c r="H109" i="16" s="1"/>
  <c r="F110" i="16"/>
  <c r="G110" i="16"/>
  <c r="H110" i="16"/>
  <c r="F111" i="16"/>
  <c r="G111" i="16"/>
  <c r="H111" i="16" s="1"/>
  <c r="F112" i="16"/>
  <c r="G112" i="16"/>
  <c r="H112" i="16"/>
  <c r="F113" i="16"/>
  <c r="G113" i="16"/>
  <c r="H113" i="16" s="1"/>
  <c r="F114" i="16"/>
  <c r="G114" i="16"/>
  <c r="H114" i="16"/>
  <c r="F115" i="16"/>
  <c r="G115" i="16"/>
  <c r="H115" i="16" s="1"/>
  <c r="F116" i="16"/>
  <c r="G116" i="16"/>
  <c r="H116" i="16"/>
  <c r="F117" i="16"/>
  <c r="G117" i="16"/>
  <c r="H117" i="16" s="1"/>
  <c r="F118" i="16"/>
  <c r="G118" i="16"/>
  <c r="H118" i="16"/>
  <c r="F119" i="16"/>
  <c r="G119" i="16"/>
  <c r="H119" i="16" s="1"/>
  <c r="F120" i="16"/>
  <c r="G120" i="16"/>
  <c r="H120" i="16"/>
  <c r="F121" i="16"/>
  <c r="G121" i="16"/>
  <c r="H121" i="16" s="1"/>
  <c r="F122" i="16"/>
  <c r="G122" i="16"/>
  <c r="H122" i="16"/>
  <c r="F123" i="16"/>
  <c r="G123" i="16"/>
  <c r="H123" i="16" s="1"/>
  <c r="F124" i="16"/>
  <c r="G124" i="16"/>
  <c r="H124" i="16"/>
  <c r="F125" i="16"/>
  <c r="G125" i="16"/>
  <c r="H125" i="16" s="1"/>
  <c r="F126" i="16"/>
  <c r="G126" i="16"/>
  <c r="H126" i="16"/>
  <c r="F127" i="16"/>
  <c r="G127" i="16"/>
  <c r="H127" i="16" s="1"/>
  <c r="F128" i="16"/>
  <c r="G128" i="16"/>
  <c r="H128" i="16"/>
  <c r="F129" i="16"/>
  <c r="G129" i="16"/>
  <c r="H129" i="16" s="1"/>
  <c r="F130" i="16"/>
  <c r="G130" i="16"/>
  <c r="H130" i="16"/>
  <c r="F131" i="16"/>
  <c r="G131" i="16"/>
  <c r="H131" i="16" s="1"/>
  <c r="F132" i="16"/>
  <c r="G132" i="16"/>
  <c r="H132" i="16"/>
  <c r="F133" i="16"/>
  <c r="G133" i="16"/>
  <c r="H133" i="16" s="1"/>
  <c r="F134" i="16"/>
  <c r="G134" i="16"/>
  <c r="H134" i="16"/>
  <c r="F135" i="16"/>
  <c r="G135" i="16"/>
  <c r="H135" i="16" s="1"/>
  <c r="F136" i="16"/>
  <c r="G136" i="16"/>
  <c r="H136" i="16"/>
  <c r="F137" i="16"/>
  <c r="G137" i="16"/>
  <c r="H137" i="16" s="1"/>
  <c r="F138" i="16"/>
  <c r="G138" i="16"/>
  <c r="H138" i="16"/>
  <c r="F139" i="16"/>
  <c r="G139" i="16"/>
  <c r="H139" i="16" s="1"/>
  <c r="F140" i="16"/>
  <c r="G140" i="16"/>
  <c r="H140" i="16"/>
  <c r="F141" i="16"/>
  <c r="G141" i="16"/>
  <c r="H141" i="16" s="1"/>
  <c r="F142" i="16"/>
  <c r="G142" i="16"/>
  <c r="H142" i="16"/>
  <c r="F143" i="16"/>
  <c r="G143" i="16"/>
  <c r="H143" i="16" s="1"/>
  <c r="F144" i="16"/>
  <c r="G144" i="16"/>
  <c r="H144" i="16"/>
  <c r="F145" i="16"/>
  <c r="G145" i="16"/>
  <c r="H145" i="16" s="1"/>
  <c r="F146" i="16"/>
  <c r="G146" i="16"/>
  <c r="H146" i="16"/>
  <c r="F147" i="16"/>
  <c r="G147" i="16"/>
  <c r="H147" i="16" s="1"/>
  <c r="F148" i="16"/>
  <c r="G148" i="16"/>
  <c r="H148" i="16"/>
  <c r="F149" i="16"/>
  <c r="G149" i="16"/>
  <c r="H149" i="16" s="1"/>
  <c r="F150" i="16"/>
  <c r="G150" i="16"/>
  <c r="H150" i="16"/>
  <c r="F151" i="16"/>
  <c r="G151" i="16"/>
  <c r="H151" i="16" s="1"/>
  <c r="F152" i="16"/>
  <c r="G152" i="16"/>
  <c r="H152" i="16"/>
  <c r="F153" i="16"/>
  <c r="G153" i="16"/>
  <c r="H153" i="16" s="1"/>
  <c r="F154" i="16"/>
  <c r="G154" i="16"/>
  <c r="H154" i="16"/>
  <c r="F155" i="16"/>
  <c r="G155" i="16"/>
  <c r="H155" i="16" s="1"/>
  <c r="F156" i="16"/>
  <c r="G156" i="16"/>
  <c r="H156" i="16"/>
  <c r="F157" i="16"/>
  <c r="G157" i="16"/>
  <c r="H157" i="16" s="1"/>
  <c r="F158" i="16"/>
  <c r="G158" i="16"/>
  <c r="H158" i="16"/>
  <c r="F159" i="16"/>
  <c r="G159" i="16"/>
  <c r="H159" i="16" s="1"/>
  <c r="F160" i="16"/>
  <c r="G160" i="16"/>
  <c r="H160" i="16"/>
  <c r="F161" i="16"/>
  <c r="G161" i="16"/>
  <c r="H161" i="16" s="1"/>
  <c r="F162" i="16"/>
  <c r="G162" i="16"/>
  <c r="H162" i="16"/>
  <c r="F163" i="16"/>
  <c r="G163" i="16"/>
  <c r="H163" i="16" s="1"/>
  <c r="F164" i="16"/>
  <c r="G164" i="16"/>
  <c r="H164" i="16"/>
  <c r="F165" i="16"/>
  <c r="G165" i="16"/>
  <c r="H165" i="16" s="1"/>
  <c r="F166" i="16"/>
  <c r="G166" i="16"/>
  <c r="H166" i="16"/>
  <c r="F167" i="16"/>
  <c r="G167" i="16"/>
  <c r="H167" i="16" s="1"/>
  <c r="F168" i="16"/>
  <c r="G168" i="16"/>
  <c r="H168" i="16"/>
  <c r="F169" i="16"/>
  <c r="G169" i="16"/>
  <c r="H169" i="16" s="1"/>
  <c r="F170" i="16"/>
  <c r="G170" i="16"/>
  <c r="H170" i="16"/>
  <c r="F171" i="16"/>
  <c r="G171" i="16"/>
  <c r="H171" i="16" s="1"/>
  <c r="F172" i="16"/>
  <c r="G172" i="16"/>
  <c r="H172" i="16"/>
  <c r="F173" i="16"/>
  <c r="G173" i="16"/>
  <c r="H173" i="16" s="1"/>
  <c r="F174" i="16"/>
  <c r="G174" i="16"/>
  <c r="H174" i="16"/>
  <c r="F175" i="16"/>
  <c r="G175" i="16"/>
  <c r="H175" i="16" s="1"/>
  <c r="F176" i="16"/>
  <c r="G176" i="16"/>
  <c r="H176" i="16"/>
  <c r="F177" i="16"/>
  <c r="G177" i="16"/>
  <c r="H177" i="16" s="1"/>
  <c r="F178" i="16"/>
  <c r="G178" i="16"/>
  <c r="H178" i="16"/>
  <c r="F179" i="16"/>
  <c r="G179" i="16"/>
  <c r="H179" i="16" s="1"/>
  <c r="F180" i="16"/>
  <c r="G180" i="16"/>
  <c r="H180" i="16"/>
  <c r="F181" i="16"/>
  <c r="G181" i="16"/>
  <c r="H181" i="16" s="1"/>
  <c r="F182" i="16"/>
  <c r="G182" i="16"/>
  <c r="H182" i="16"/>
  <c r="F183" i="16"/>
  <c r="G183" i="16"/>
  <c r="H183" i="16" s="1"/>
  <c r="F184" i="16"/>
  <c r="G184" i="16"/>
  <c r="H184" i="16"/>
  <c r="F185" i="16"/>
  <c r="G185" i="16"/>
  <c r="H185" i="16" s="1"/>
  <c r="F186" i="16"/>
  <c r="G186" i="16"/>
  <c r="H186" i="16"/>
  <c r="F187" i="16"/>
  <c r="G187" i="16"/>
  <c r="H187" i="16" s="1"/>
  <c r="F188" i="16"/>
  <c r="G188" i="16"/>
  <c r="H188" i="16"/>
  <c r="F189" i="16"/>
  <c r="G189" i="16"/>
  <c r="H189" i="16" s="1"/>
  <c r="F190" i="16"/>
  <c r="G190" i="16"/>
  <c r="H190" i="16"/>
  <c r="F191" i="16"/>
  <c r="G191" i="16"/>
  <c r="H191" i="16" s="1"/>
  <c r="F192" i="16"/>
  <c r="G192" i="16"/>
  <c r="H192" i="16"/>
  <c r="F193" i="16"/>
  <c r="G193" i="16"/>
  <c r="H193" i="16" s="1"/>
  <c r="F194" i="16"/>
  <c r="G194" i="16"/>
  <c r="H194" i="16"/>
  <c r="F195" i="16"/>
  <c r="G195" i="16"/>
  <c r="H195" i="16" s="1"/>
  <c r="F196" i="16"/>
  <c r="G196" i="16"/>
  <c r="H196" i="16"/>
  <c r="F197" i="16"/>
  <c r="G197" i="16"/>
  <c r="H197" i="16" s="1"/>
  <c r="F198" i="16"/>
  <c r="G198" i="16"/>
  <c r="H198" i="16"/>
  <c r="F199" i="16"/>
  <c r="G199" i="16"/>
  <c r="H199" i="16" s="1"/>
  <c r="F200" i="16"/>
  <c r="G200" i="16"/>
  <c r="H200" i="16"/>
  <c r="F201" i="16"/>
  <c r="G201" i="16"/>
  <c r="H201" i="16" s="1"/>
  <c r="F202" i="16"/>
  <c r="G202" i="16"/>
  <c r="H202" i="16"/>
  <c r="F203" i="16"/>
  <c r="G203" i="16"/>
  <c r="H203" i="16" s="1"/>
  <c r="F204" i="16"/>
  <c r="G204" i="16"/>
  <c r="H204" i="16"/>
  <c r="F205" i="16"/>
  <c r="G205" i="16"/>
  <c r="H205" i="16" s="1"/>
  <c r="F206" i="16"/>
  <c r="G206" i="16"/>
  <c r="H206" i="16"/>
  <c r="F207" i="16"/>
  <c r="G207" i="16"/>
  <c r="H207" i="16" s="1"/>
  <c r="F208" i="16"/>
  <c r="G208" i="16"/>
  <c r="H208" i="16"/>
  <c r="F209" i="16"/>
  <c r="G209" i="16"/>
  <c r="H209" i="16" s="1"/>
  <c r="F210" i="16"/>
  <c r="G210" i="16"/>
  <c r="H210" i="16"/>
  <c r="F211" i="16"/>
  <c r="G211" i="16"/>
  <c r="H211" i="16" s="1"/>
  <c r="F212" i="16"/>
  <c r="G212" i="16"/>
  <c r="H212" i="16"/>
  <c r="F213" i="16"/>
  <c r="G213" i="16"/>
  <c r="H213" i="16" s="1"/>
  <c r="F214" i="16"/>
  <c r="G214" i="16"/>
  <c r="H214" i="16"/>
  <c r="F215" i="16"/>
  <c r="G215" i="16"/>
  <c r="H215" i="16" s="1"/>
  <c r="F216" i="16"/>
  <c r="G216" i="16"/>
  <c r="H216" i="16"/>
  <c r="F217" i="16"/>
  <c r="G217" i="16"/>
  <c r="H217" i="16" s="1"/>
  <c r="F218" i="16"/>
  <c r="G218" i="16"/>
  <c r="H218" i="16"/>
  <c r="F219" i="16"/>
  <c r="G219" i="16"/>
  <c r="H219" i="16" s="1"/>
  <c r="F220" i="16"/>
  <c r="G220" i="16"/>
  <c r="H220" i="16"/>
  <c r="F221" i="16"/>
  <c r="G221" i="16"/>
  <c r="H221" i="16" s="1"/>
  <c r="F222" i="16"/>
  <c r="G222" i="16"/>
  <c r="H222" i="16"/>
  <c r="F223" i="16"/>
  <c r="G223" i="16"/>
  <c r="H223" i="16" s="1"/>
  <c r="F224" i="16"/>
  <c r="G224" i="16"/>
  <c r="H224" i="16"/>
  <c r="F225" i="16"/>
  <c r="G225" i="16"/>
  <c r="H225" i="16" s="1"/>
  <c r="F226" i="16"/>
  <c r="G226" i="16"/>
  <c r="H226" i="16"/>
  <c r="F227" i="16"/>
  <c r="G227" i="16"/>
  <c r="H227" i="16" s="1"/>
  <c r="F228" i="16"/>
  <c r="G228" i="16"/>
  <c r="H228" i="16"/>
  <c r="F229" i="16"/>
  <c r="G229" i="16"/>
  <c r="H229" i="16" s="1"/>
  <c r="F230" i="16"/>
  <c r="G230" i="16"/>
  <c r="H230" i="16"/>
  <c r="F231" i="16"/>
  <c r="G231" i="16"/>
  <c r="H231" i="16" s="1"/>
  <c r="F232" i="16"/>
  <c r="G232" i="16"/>
  <c r="H232" i="16"/>
  <c r="F233" i="16"/>
  <c r="G233" i="16"/>
  <c r="H233" i="16" s="1"/>
  <c r="F234" i="16"/>
  <c r="G234" i="16"/>
  <c r="H234" i="16"/>
  <c r="F235" i="16"/>
  <c r="G235" i="16"/>
  <c r="H235" i="16" s="1"/>
  <c r="F236" i="16"/>
  <c r="G236" i="16"/>
  <c r="H236" i="16"/>
  <c r="F237" i="16"/>
  <c r="G237" i="16"/>
  <c r="H237" i="16" s="1"/>
  <c r="F238" i="16"/>
  <c r="G238" i="16"/>
  <c r="H238" i="16"/>
  <c r="F239" i="16"/>
  <c r="G239" i="16"/>
  <c r="H239" i="16" s="1"/>
  <c r="F240" i="16"/>
  <c r="G240" i="16"/>
  <c r="H240" i="16"/>
  <c r="F241" i="16"/>
  <c r="G241" i="16"/>
  <c r="H241" i="16" s="1"/>
  <c r="F242" i="16"/>
  <c r="G242" i="16"/>
  <c r="H242" i="16"/>
  <c r="F243" i="16"/>
  <c r="G243" i="16"/>
  <c r="H243" i="16" s="1"/>
  <c r="F244" i="16"/>
  <c r="G244" i="16"/>
  <c r="H244" i="16"/>
  <c r="F245" i="16"/>
  <c r="G245" i="16"/>
  <c r="H245" i="16" s="1"/>
  <c r="F246" i="16"/>
  <c r="G246" i="16"/>
  <c r="H246" i="16"/>
  <c r="F247" i="16"/>
  <c r="G247" i="16"/>
  <c r="H247" i="16" s="1"/>
  <c r="F248" i="16"/>
  <c r="G248" i="16"/>
  <c r="H248" i="16"/>
  <c r="F249" i="16"/>
  <c r="G249" i="16"/>
  <c r="H249" i="16" s="1"/>
  <c r="F250" i="16"/>
  <c r="G250" i="16"/>
  <c r="H250" i="16"/>
  <c r="F251" i="16"/>
  <c r="G251" i="16"/>
  <c r="H251" i="16" s="1"/>
  <c r="F252" i="16"/>
  <c r="G252" i="16"/>
  <c r="H252" i="16"/>
  <c r="F253" i="16"/>
  <c r="G253" i="16"/>
  <c r="H253" i="16" s="1"/>
  <c r="F254" i="16"/>
  <c r="G254" i="16"/>
  <c r="H254" i="16"/>
  <c r="F255" i="16"/>
  <c r="G255" i="16"/>
  <c r="H255" i="16" s="1"/>
  <c r="F256" i="16"/>
  <c r="G256" i="16"/>
  <c r="H256" i="16"/>
  <c r="F257" i="16"/>
  <c r="G257" i="16"/>
  <c r="H257" i="16" s="1"/>
  <c r="F258" i="16"/>
  <c r="G258" i="16"/>
  <c r="H258" i="16"/>
  <c r="F259" i="16"/>
  <c r="G259" i="16"/>
  <c r="H259" i="16" s="1"/>
  <c r="F260" i="16"/>
  <c r="G260" i="16"/>
  <c r="H260" i="16"/>
  <c r="F261" i="16"/>
  <c r="G261" i="16"/>
  <c r="H261" i="16" s="1"/>
  <c r="F262" i="16"/>
  <c r="G262" i="16"/>
  <c r="H262" i="16"/>
  <c r="F263" i="16"/>
  <c r="G263" i="16"/>
  <c r="H263" i="16" s="1"/>
  <c r="F264" i="16"/>
  <c r="G264" i="16"/>
  <c r="H264" i="16"/>
  <c r="F265" i="16"/>
  <c r="G265" i="16"/>
  <c r="H265" i="16" s="1"/>
  <c r="F266" i="16"/>
  <c r="G266" i="16"/>
  <c r="H266" i="16"/>
  <c r="F267" i="16"/>
  <c r="G267" i="16"/>
  <c r="H267" i="16" s="1"/>
  <c r="F268" i="16"/>
  <c r="G268" i="16"/>
  <c r="H268" i="16"/>
  <c r="F269" i="16"/>
  <c r="G269" i="16"/>
  <c r="H269" i="16" s="1"/>
  <c r="F270" i="16"/>
  <c r="G270" i="16"/>
  <c r="H270" i="16"/>
  <c r="F271" i="16"/>
  <c r="G271" i="16"/>
  <c r="H271" i="16" s="1"/>
  <c r="F272" i="16"/>
  <c r="G272" i="16"/>
  <c r="H272" i="16"/>
  <c r="F273" i="16"/>
  <c r="G273" i="16"/>
  <c r="H273" i="16" s="1"/>
  <c r="F274" i="16"/>
  <c r="G274" i="16"/>
  <c r="H274" i="16"/>
  <c r="F275" i="16"/>
  <c r="G275" i="16"/>
  <c r="H275" i="16" s="1"/>
  <c r="F276" i="16"/>
  <c r="G276" i="16"/>
  <c r="H276" i="16"/>
  <c r="F277" i="16"/>
  <c r="G277" i="16"/>
  <c r="H277" i="16" s="1"/>
  <c r="F278" i="16"/>
  <c r="G278" i="16"/>
  <c r="H278" i="16"/>
  <c r="F279" i="16"/>
  <c r="G279" i="16"/>
  <c r="H279" i="16" s="1"/>
  <c r="F280" i="16"/>
  <c r="G280" i="16"/>
  <c r="H280" i="16"/>
  <c r="F281" i="16"/>
  <c r="G281" i="16"/>
  <c r="H281" i="16" s="1"/>
  <c r="F282" i="16"/>
  <c r="G282" i="16"/>
  <c r="H282" i="16"/>
  <c r="F283" i="16"/>
  <c r="G283" i="16"/>
  <c r="H283" i="16" s="1"/>
  <c r="F284" i="16"/>
  <c r="G284" i="16"/>
  <c r="H284" i="16"/>
  <c r="F285" i="16"/>
  <c r="G285" i="16"/>
  <c r="H285" i="16" s="1"/>
  <c r="F286" i="16"/>
  <c r="G286" i="16"/>
  <c r="H286" i="16"/>
  <c r="F287" i="16"/>
  <c r="G287" i="16"/>
  <c r="H287" i="16" s="1"/>
  <c r="F288" i="16"/>
  <c r="G288" i="16"/>
  <c r="H288" i="16"/>
  <c r="F289" i="16"/>
  <c r="G289" i="16"/>
  <c r="H289" i="16" s="1"/>
  <c r="F290" i="16"/>
  <c r="G290" i="16"/>
  <c r="H290" i="16"/>
  <c r="F291" i="16"/>
  <c r="G291" i="16"/>
  <c r="H291" i="16" s="1"/>
  <c r="F292" i="16"/>
  <c r="G292" i="16"/>
  <c r="H292" i="16"/>
  <c r="F293" i="16"/>
  <c r="G293" i="16"/>
  <c r="H293" i="16" s="1"/>
  <c r="F294" i="16"/>
  <c r="G294" i="16"/>
  <c r="H294" i="16"/>
  <c r="F295" i="16"/>
  <c r="G295" i="16"/>
  <c r="H295" i="16" s="1"/>
  <c r="F296" i="16"/>
  <c r="G296" i="16"/>
  <c r="H296" i="16"/>
  <c r="F297" i="16"/>
  <c r="G297" i="16"/>
  <c r="H297" i="16" s="1"/>
  <c r="F298" i="16"/>
  <c r="G298" i="16"/>
  <c r="H298" i="16"/>
  <c r="F299" i="16"/>
  <c r="G299" i="16"/>
  <c r="H299" i="16" s="1"/>
  <c r="F300" i="16"/>
  <c r="G300" i="16"/>
  <c r="H300" i="16"/>
  <c r="F301" i="16"/>
  <c r="G301" i="16"/>
  <c r="H301" i="16" s="1"/>
  <c r="F302" i="16"/>
  <c r="G302" i="16"/>
  <c r="H302" i="16"/>
  <c r="F303" i="16"/>
  <c r="G303" i="16"/>
  <c r="H303" i="16" s="1"/>
  <c r="F304" i="16"/>
  <c r="G304" i="16"/>
  <c r="H304" i="16"/>
  <c r="F305" i="16"/>
  <c r="G305" i="16"/>
  <c r="H305" i="16" s="1"/>
  <c r="F306" i="16"/>
  <c r="G306" i="16"/>
  <c r="H306" i="16"/>
  <c r="F307" i="16"/>
  <c r="G307" i="16"/>
  <c r="H307" i="16" s="1"/>
  <c r="F308" i="16"/>
  <c r="G308" i="16"/>
  <c r="H308" i="16"/>
  <c r="F309" i="16"/>
  <c r="G309" i="16"/>
  <c r="H309" i="16" s="1"/>
  <c r="F310" i="16"/>
  <c r="G310" i="16"/>
  <c r="H310" i="16"/>
  <c r="F311" i="16"/>
  <c r="G311" i="16"/>
  <c r="H311" i="16" s="1"/>
  <c r="F312" i="16"/>
  <c r="G312" i="16"/>
  <c r="H312" i="16"/>
  <c r="F313" i="16"/>
  <c r="G313" i="16"/>
  <c r="H313" i="16" s="1"/>
  <c r="F314" i="16"/>
  <c r="G314" i="16"/>
  <c r="H314" i="16"/>
  <c r="F315" i="16"/>
  <c r="G315" i="16"/>
  <c r="H315" i="16" s="1"/>
  <c r="F316" i="16"/>
  <c r="G316" i="16"/>
  <c r="H316" i="16"/>
  <c r="F317" i="16"/>
  <c r="G317" i="16"/>
  <c r="H317" i="16" s="1"/>
  <c r="F318" i="16"/>
  <c r="G318" i="16"/>
  <c r="H318" i="16"/>
  <c r="F319" i="16"/>
  <c r="G319" i="16"/>
  <c r="H319" i="16" s="1"/>
  <c r="F320" i="16"/>
  <c r="G320" i="16"/>
  <c r="H320" i="16"/>
  <c r="F321" i="16"/>
  <c r="G321" i="16"/>
  <c r="H321" i="16" s="1"/>
  <c r="F322" i="16"/>
  <c r="G322" i="16"/>
  <c r="H322" i="16"/>
  <c r="F323" i="16"/>
  <c r="G323" i="16"/>
  <c r="H323" i="16" s="1"/>
  <c r="F324" i="16"/>
  <c r="G324" i="16"/>
  <c r="H324" i="16"/>
  <c r="F325" i="16"/>
  <c r="G325" i="16"/>
  <c r="H325" i="16" s="1"/>
  <c r="F326" i="16"/>
  <c r="G326" i="16"/>
  <c r="H326" i="16"/>
  <c r="F327" i="16"/>
  <c r="G327" i="16"/>
  <c r="H327" i="16" s="1"/>
  <c r="F328" i="16"/>
  <c r="G328" i="16"/>
  <c r="H328" i="16"/>
  <c r="F329" i="16"/>
  <c r="G329" i="16"/>
  <c r="H329" i="16" s="1"/>
  <c r="F330" i="16"/>
  <c r="G330" i="16"/>
  <c r="H330" i="16"/>
  <c r="F331" i="16"/>
  <c r="G331" i="16"/>
  <c r="H331" i="16" s="1"/>
  <c r="F332" i="16"/>
  <c r="G332" i="16"/>
  <c r="H332" i="16"/>
  <c r="F333" i="16"/>
  <c r="G333" i="16"/>
  <c r="H333" i="16" s="1"/>
  <c r="F334" i="16"/>
  <c r="G334" i="16"/>
  <c r="H334" i="16"/>
  <c r="F335" i="16"/>
  <c r="G335" i="16"/>
  <c r="H335" i="16" s="1"/>
  <c r="F336" i="16"/>
  <c r="G336" i="16"/>
  <c r="H336" i="16"/>
  <c r="F337" i="16"/>
  <c r="G337" i="16"/>
  <c r="H337" i="16" s="1"/>
  <c r="F338" i="16"/>
  <c r="G338" i="16"/>
  <c r="H338" i="16"/>
  <c r="F339" i="16"/>
  <c r="G339" i="16"/>
  <c r="H339" i="16" s="1"/>
  <c r="F340" i="16"/>
  <c r="G340" i="16"/>
  <c r="H340" i="16"/>
  <c r="F341" i="16"/>
  <c r="G341" i="16"/>
  <c r="H341" i="16" s="1"/>
  <c r="F342" i="16"/>
  <c r="G342" i="16"/>
  <c r="H342" i="16"/>
  <c r="F343" i="16"/>
  <c r="G343" i="16"/>
  <c r="H343" i="16" s="1"/>
  <c r="F344" i="16"/>
  <c r="G344" i="16"/>
  <c r="H344" i="16"/>
  <c r="F345" i="16"/>
  <c r="G345" i="16"/>
  <c r="H345" i="16" s="1"/>
  <c r="F346" i="16"/>
  <c r="G346" i="16"/>
  <c r="H346" i="16"/>
  <c r="F347" i="16"/>
  <c r="G347" i="16"/>
  <c r="H347" i="16" s="1"/>
  <c r="F348" i="16"/>
  <c r="G348" i="16"/>
  <c r="H348" i="16"/>
  <c r="F349" i="16"/>
  <c r="G349" i="16"/>
  <c r="H349" i="16" s="1"/>
  <c r="F350" i="16"/>
  <c r="G350" i="16"/>
  <c r="H350" i="16"/>
  <c r="F351" i="16"/>
  <c r="G351" i="16"/>
  <c r="H351" i="16" s="1"/>
  <c r="F352" i="16"/>
  <c r="G352" i="16"/>
  <c r="H352" i="16"/>
  <c r="F353" i="16"/>
  <c r="G353" i="16"/>
  <c r="H353" i="16" s="1"/>
  <c r="F354" i="16"/>
  <c r="G354" i="16"/>
  <c r="H354" i="16"/>
  <c r="F355" i="16"/>
  <c r="G355" i="16"/>
  <c r="H355" i="16" s="1"/>
  <c r="F356" i="16"/>
  <c r="G356" i="16"/>
  <c r="H356" i="16"/>
  <c r="F357" i="16"/>
  <c r="G357" i="16"/>
  <c r="H357" i="16" s="1"/>
  <c r="F358" i="16"/>
  <c r="G358" i="16"/>
  <c r="H358" i="16"/>
  <c r="F359" i="16"/>
  <c r="G359" i="16"/>
  <c r="H359" i="16" s="1"/>
  <c r="F360" i="16"/>
  <c r="G360" i="16"/>
  <c r="H360" i="16"/>
  <c r="F361" i="16"/>
  <c r="G361" i="16"/>
  <c r="H361" i="16" s="1"/>
  <c r="F362" i="16"/>
  <c r="G362" i="16"/>
  <c r="H362" i="16"/>
  <c r="F363" i="16"/>
  <c r="G363" i="16"/>
  <c r="H363" i="16" s="1"/>
  <c r="F364" i="16"/>
  <c r="G364" i="16"/>
  <c r="H364" i="16"/>
  <c r="F365" i="16"/>
  <c r="G365" i="16"/>
  <c r="H365" i="16" s="1"/>
  <c r="F366" i="16"/>
  <c r="G366" i="16"/>
  <c r="H366" i="16"/>
  <c r="F367" i="16"/>
  <c r="G367" i="16"/>
  <c r="H367" i="16" s="1"/>
  <c r="F368" i="16"/>
  <c r="G368" i="16"/>
  <c r="H368" i="16"/>
  <c r="F369" i="16"/>
  <c r="G369" i="16"/>
  <c r="H369" i="16" s="1"/>
  <c r="F370" i="16"/>
  <c r="G370" i="16"/>
  <c r="H370" i="16"/>
  <c r="F371" i="16"/>
  <c r="G371" i="16"/>
  <c r="H371" i="16" s="1"/>
  <c r="F372" i="16"/>
  <c r="G372" i="16"/>
  <c r="H372" i="16"/>
  <c r="F373" i="16"/>
  <c r="G373" i="16"/>
  <c r="H373" i="16" s="1"/>
  <c r="F374" i="16"/>
  <c r="G374" i="16"/>
  <c r="H374" i="16"/>
  <c r="F375" i="16"/>
  <c r="G375" i="16"/>
  <c r="H375" i="16" s="1"/>
  <c r="F376" i="16"/>
  <c r="G376" i="16"/>
  <c r="H376" i="16"/>
  <c r="F377" i="16"/>
  <c r="G377" i="16"/>
  <c r="H377" i="16" s="1"/>
  <c r="F378" i="16"/>
  <c r="G378" i="16"/>
  <c r="H378" i="16"/>
  <c r="F379" i="16"/>
  <c r="G379" i="16"/>
  <c r="H379" i="16" s="1"/>
  <c r="F380" i="16"/>
  <c r="G380" i="16"/>
  <c r="H380" i="16"/>
  <c r="F381" i="16"/>
  <c r="G381" i="16"/>
  <c r="H381" i="16" s="1"/>
  <c r="F382" i="16"/>
  <c r="G382" i="16"/>
  <c r="H382" i="16"/>
  <c r="F383" i="16"/>
  <c r="G383" i="16"/>
  <c r="H383" i="16" s="1"/>
  <c r="F384" i="16"/>
  <c r="G384" i="16"/>
  <c r="H384" i="16"/>
  <c r="F385" i="16"/>
  <c r="G385" i="16"/>
  <c r="H385" i="16" s="1"/>
  <c r="F386" i="16"/>
  <c r="G386" i="16"/>
  <c r="H386" i="16"/>
  <c r="F387" i="16"/>
  <c r="G387" i="16"/>
  <c r="H387" i="16" s="1"/>
  <c r="F388" i="16"/>
  <c r="G388" i="16"/>
  <c r="H388" i="16"/>
  <c r="F389" i="16"/>
  <c r="G389" i="16"/>
  <c r="H389" i="16" s="1"/>
  <c r="F390" i="16"/>
  <c r="G390" i="16"/>
  <c r="H390" i="16"/>
  <c r="F391" i="16"/>
  <c r="G391" i="16"/>
  <c r="H391" i="16" s="1"/>
  <c r="F392" i="16"/>
  <c r="G392" i="16"/>
  <c r="H392" i="16"/>
  <c r="F393" i="16"/>
  <c r="G393" i="16"/>
  <c r="H393" i="16" s="1"/>
  <c r="F394" i="16"/>
  <c r="G394" i="16"/>
  <c r="H394" i="16"/>
  <c r="F395" i="16"/>
  <c r="G395" i="16"/>
  <c r="H395" i="16" s="1"/>
  <c r="F396" i="16"/>
  <c r="G396" i="16"/>
  <c r="H396" i="16"/>
  <c r="F397" i="16"/>
  <c r="G397" i="16"/>
  <c r="H397" i="16" s="1"/>
  <c r="F398" i="16"/>
  <c r="G398" i="16"/>
  <c r="H398" i="16"/>
  <c r="F399" i="16"/>
  <c r="G399" i="16"/>
  <c r="H399" i="16" s="1"/>
  <c r="F400" i="16"/>
  <c r="G400" i="16"/>
  <c r="H400" i="16"/>
  <c r="F401" i="16"/>
  <c r="G401" i="16"/>
  <c r="H401" i="16" s="1"/>
  <c r="F402" i="16"/>
  <c r="G402" i="16"/>
  <c r="H402" i="16"/>
  <c r="F403" i="16"/>
  <c r="G403" i="16"/>
  <c r="H403" i="16" s="1"/>
  <c r="F404" i="16"/>
  <c r="G404" i="16"/>
  <c r="H404" i="16"/>
  <c r="F405" i="16"/>
  <c r="G405" i="16"/>
  <c r="H405" i="16" s="1"/>
  <c r="F406" i="16"/>
  <c r="G406" i="16"/>
  <c r="H406" i="16"/>
  <c r="F407" i="16"/>
  <c r="G407" i="16"/>
  <c r="H407" i="16" s="1"/>
  <c r="F408" i="16"/>
  <c r="G408" i="16"/>
  <c r="H408" i="16"/>
  <c r="F409" i="16"/>
  <c r="G409" i="16"/>
  <c r="H409" i="16" s="1"/>
  <c r="F410" i="16"/>
  <c r="G410" i="16"/>
  <c r="H410" i="16"/>
  <c r="F411" i="16"/>
  <c r="G411" i="16"/>
  <c r="H411" i="16" s="1"/>
  <c r="F412" i="16"/>
  <c r="G412" i="16"/>
  <c r="H412" i="16"/>
  <c r="F413" i="16"/>
  <c r="G413" i="16"/>
  <c r="H413" i="16" s="1"/>
  <c r="F414" i="16"/>
  <c r="G414" i="16"/>
  <c r="H414" i="16"/>
  <c r="F415" i="16"/>
  <c r="G415" i="16"/>
  <c r="H415" i="16" s="1"/>
  <c r="F416" i="16"/>
  <c r="G416" i="16"/>
  <c r="H416" i="16"/>
  <c r="F417" i="16"/>
  <c r="G417" i="16"/>
  <c r="H417" i="16" s="1"/>
  <c r="F418" i="16"/>
  <c r="G418" i="16"/>
  <c r="H418" i="16"/>
  <c r="F419" i="16"/>
  <c r="G419" i="16"/>
  <c r="H419" i="16" s="1"/>
  <c r="F420" i="16"/>
  <c r="G420" i="16"/>
  <c r="H420" i="16"/>
  <c r="F421" i="16"/>
  <c r="G421" i="16"/>
  <c r="H421" i="16" s="1"/>
  <c r="F422" i="16"/>
  <c r="G422" i="16"/>
  <c r="H422" i="16"/>
  <c r="F423" i="16"/>
  <c r="G423" i="16"/>
  <c r="H423" i="16" s="1"/>
  <c r="F424" i="16"/>
  <c r="G424" i="16"/>
  <c r="H424" i="16"/>
  <c r="F425" i="16"/>
  <c r="G425" i="16"/>
  <c r="H425" i="16" s="1"/>
  <c r="F426" i="16"/>
  <c r="G426" i="16"/>
  <c r="H426" i="16"/>
  <c r="F427" i="16"/>
  <c r="G427" i="16"/>
  <c r="H427" i="16" s="1"/>
  <c r="F428" i="16"/>
  <c r="G428" i="16"/>
  <c r="H428" i="16"/>
  <c r="F429" i="16"/>
  <c r="G429" i="16"/>
  <c r="H429" i="16" s="1"/>
  <c r="F430" i="16"/>
  <c r="G430" i="16"/>
  <c r="H430" i="16"/>
  <c r="F431" i="16"/>
  <c r="G431" i="16"/>
  <c r="H431" i="16" s="1"/>
  <c r="F432" i="16"/>
  <c r="G432" i="16"/>
  <c r="H432" i="16"/>
  <c r="F433" i="16"/>
  <c r="G433" i="16"/>
  <c r="H433" i="16" s="1"/>
  <c r="F434" i="16"/>
  <c r="G434" i="16"/>
  <c r="H434" i="16"/>
  <c r="F435" i="16"/>
  <c r="G435" i="16"/>
  <c r="H435" i="16" s="1"/>
  <c r="F436" i="16"/>
  <c r="G436" i="16"/>
  <c r="H436" i="16"/>
  <c r="F437" i="16"/>
  <c r="G437" i="16"/>
  <c r="H437" i="16" s="1"/>
  <c r="F438" i="16"/>
  <c r="G438" i="16"/>
  <c r="H438" i="16"/>
  <c r="F439" i="16"/>
  <c r="G439" i="16"/>
  <c r="H439" i="16" s="1"/>
  <c r="F440" i="16"/>
  <c r="G440" i="16"/>
  <c r="H440" i="16"/>
  <c r="F441" i="16"/>
  <c r="G441" i="16"/>
  <c r="H441" i="16" s="1"/>
  <c r="F442" i="16"/>
  <c r="G442" i="16"/>
  <c r="H442" i="16"/>
  <c r="F443" i="16"/>
  <c r="G443" i="16"/>
  <c r="H443" i="16" s="1"/>
  <c r="F444" i="16"/>
  <c r="G444" i="16"/>
  <c r="H444" i="16"/>
  <c r="F445" i="16"/>
  <c r="G445" i="16"/>
  <c r="H445" i="16" s="1"/>
  <c r="F446" i="16"/>
  <c r="G446" i="16"/>
  <c r="H446" i="16"/>
  <c r="F447" i="16"/>
  <c r="G447" i="16"/>
  <c r="H447" i="16" s="1"/>
  <c r="F448" i="16"/>
  <c r="G448" i="16"/>
  <c r="H448" i="16"/>
  <c r="F449" i="16"/>
  <c r="G449" i="16"/>
  <c r="H449" i="16" s="1"/>
  <c r="F450" i="16"/>
  <c r="G450" i="16"/>
  <c r="H450" i="16"/>
  <c r="F451" i="16"/>
  <c r="G451" i="16"/>
  <c r="H451" i="16" s="1"/>
  <c r="F452" i="16"/>
  <c r="G452" i="16"/>
  <c r="H452" i="16"/>
  <c r="F453" i="16"/>
  <c r="G453" i="16"/>
  <c r="H453" i="16" s="1"/>
  <c r="F454" i="16"/>
  <c r="G454" i="16"/>
  <c r="H454" i="16"/>
  <c r="F455" i="16"/>
  <c r="G455" i="16"/>
  <c r="H455" i="16" s="1"/>
  <c r="F456" i="16"/>
  <c r="G456" i="16"/>
  <c r="H456" i="16"/>
  <c r="F457" i="16"/>
  <c r="G457" i="16"/>
  <c r="H457" i="16" s="1"/>
  <c r="F458" i="16"/>
  <c r="G458" i="16"/>
  <c r="H458" i="16"/>
  <c r="F459" i="16"/>
  <c r="G459" i="16"/>
  <c r="H459" i="16" s="1"/>
  <c r="F460" i="16"/>
  <c r="G460" i="16"/>
  <c r="H460" i="16"/>
  <c r="F461" i="16"/>
  <c r="G461" i="16"/>
  <c r="H461" i="16" s="1"/>
  <c r="F462" i="16"/>
  <c r="G462" i="16"/>
  <c r="H462" i="16"/>
  <c r="F463" i="16"/>
  <c r="G463" i="16"/>
  <c r="H463" i="16" s="1"/>
  <c r="F464" i="16"/>
  <c r="G464" i="16"/>
  <c r="H464" i="16"/>
  <c r="F465" i="16"/>
  <c r="G465" i="16"/>
  <c r="H465" i="16" s="1"/>
  <c r="F466" i="16"/>
  <c r="G466" i="16"/>
  <c r="H466" i="16"/>
  <c r="F467" i="16"/>
  <c r="G467" i="16"/>
  <c r="H467" i="16" s="1"/>
  <c r="F468" i="16"/>
  <c r="G468" i="16"/>
  <c r="H468" i="16"/>
  <c r="F469" i="16"/>
  <c r="G469" i="16"/>
  <c r="H469" i="16" s="1"/>
  <c r="F470" i="16"/>
  <c r="G470" i="16"/>
  <c r="H470" i="16"/>
  <c r="F471" i="16"/>
  <c r="G471" i="16"/>
  <c r="H471" i="16" s="1"/>
  <c r="F472" i="16"/>
  <c r="G472" i="16"/>
  <c r="H472" i="16"/>
  <c r="F473" i="16"/>
  <c r="G473" i="16"/>
  <c r="H473" i="16" s="1"/>
  <c r="F474" i="16"/>
  <c r="G474" i="16"/>
  <c r="H474" i="16"/>
  <c r="F475" i="16"/>
  <c r="G475" i="16"/>
  <c r="H475" i="16" s="1"/>
  <c r="F476" i="16"/>
  <c r="G476" i="16"/>
  <c r="H476" i="16"/>
  <c r="F477" i="16"/>
  <c r="G477" i="16"/>
  <c r="H477" i="16" s="1"/>
  <c r="F478" i="16"/>
  <c r="G478" i="16"/>
  <c r="H478" i="16"/>
  <c r="F479" i="16"/>
  <c r="G479" i="16"/>
  <c r="H479" i="16" s="1"/>
  <c r="F480" i="16"/>
  <c r="G480" i="16"/>
  <c r="H480" i="16"/>
  <c r="F481" i="16"/>
  <c r="G481" i="16"/>
  <c r="H481" i="16" s="1"/>
  <c r="F482" i="16"/>
  <c r="G482" i="16"/>
  <c r="H482" i="16"/>
  <c r="F483" i="16"/>
  <c r="G483" i="16"/>
  <c r="H483" i="16" s="1"/>
  <c r="F484" i="16"/>
  <c r="G484" i="16"/>
  <c r="H484" i="16"/>
  <c r="F485" i="16"/>
  <c r="G485" i="16"/>
  <c r="H485" i="16" s="1"/>
  <c r="F486" i="16"/>
  <c r="G486" i="16"/>
  <c r="H486" i="16"/>
  <c r="F487" i="16"/>
  <c r="G487" i="16"/>
  <c r="H487" i="16" s="1"/>
  <c r="F488" i="16"/>
  <c r="G488" i="16"/>
  <c r="H488" i="16"/>
  <c r="I62" i="58" l="1"/>
  <c r="M62" i="58"/>
  <c r="K62" i="58"/>
  <c r="E62" i="58" l="1"/>
  <c r="AY28" i="32" l="1"/>
  <c r="AY27" i="32"/>
  <c r="AY26" i="32"/>
  <c r="AY25" i="32"/>
  <c r="AY24" i="32"/>
  <c r="AY23" i="32"/>
  <c r="AY22" i="32"/>
  <c r="AY21" i="32"/>
  <c r="AY20" i="32"/>
  <c r="AY19" i="32"/>
  <c r="AY18" i="32"/>
  <c r="AY17" i="32"/>
  <c r="AY16" i="32"/>
  <c r="AY15" i="32"/>
  <c r="AY14" i="32"/>
  <c r="AY13" i="32"/>
  <c r="AY12" i="32"/>
  <c r="AY11" i="32"/>
  <c r="AY10" i="32"/>
  <c r="AZ5" i="32"/>
  <c r="AZ4" i="32"/>
  <c r="AY5" i="32" s="1"/>
  <c r="AY4" i="32"/>
  <c r="C9" i="60" l="1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D373" i="60" l="1"/>
  <c r="F373" i="60"/>
  <c r="D191" i="24"/>
  <c r="E191" i="24" s="1"/>
  <c r="D192" i="24"/>
  <c r="E192" i="24" s="1"/>
  <c r="D193" i="24"/>
  <c r="E193" i="24" s="1"/>
  <c r="D194" i="24"/>
  <c r="E194" i="24" s="1"/>
  <c r="D195" i="24"/>
  <c r="E195" i="24" s="1"/>
  <c r="D196" i="24"/>
  <c r="E196" i="24" s="1"/>
  <c r="D197" i="24"/>
  <c r="E197" i="24" s="1"/>
  <c r="D198" i="24"/>
  <c r="E198" i="24" s="1"/>
  <c r="D199" i="24"/>
  <c r="E199" i="24" s="1"/>
  <c r="D200" i="24"/>
  <c r="E200" i="24" s="1"/>
  <c r="D201" i="24"/>
  <c r="E201" i="24" s="1"/>
  <c r="D202" i="24"/>
  <c r="E202" i="24" s="1"/>
  <c r="D203" i="24"/>
  <c r="E203" i="24" s="1"/>
  <c r="D204" i="24"/>
  <c r="E204" i="24" s="1"/>
  <c r="D205" i="24"/>
  <c r="E205" i="24" s="1"/>
  <c r="D206" i="24"/>
  <c r="E206" i="24" s="1"/>
  <c r="D207" i="24"/>
  <c r="E207" i="24" s="1"/>
  <c r="D208" i="24"/>
  <c r="E208" i="24" s="1"/>
  <c r="D209" i="24"/>
  <c r="E209" i="24" s="1"/>
  <c r="D210" i="24"/>
  <c r="E210" i="24" s="1"/>
  <c r="D211" i="24"/>
  <c r="E211" i="24" s="1"/>
  <c r="D212" i="24"/>
  <c r="E212" i="24" s="1"/>
  <c r="D213" i="24"/>
  <c r="E213" i="24" s="1"/>
  <c r="D214" i="24"/>
  <c r="E214" i="24" s="1"/>
  <c r="D215" i="24"/>
  <c r="E215" i="24" s="1"/>
  <c r="D216" i="24"/>
  <c r="E216" i="24" s="1"/>
  <c r="D217" i="24"/>
  <c r="E217" i="24" s="1"/>
  <c r="D218" i="24"/>
  <c r="E218" i="24" s="1"/>
  <c r="D219" i="24"/>
  <c r="E219" i="24" s="1"/>
  <c r="D220" i="24"/>
  <c r="E220" i="24" s="1"/>
  <c r="D221" i="24"/>
  <c r="E221" i="24" s="1"/>
  <c r="D222" i="24"/>
  <c r="E222" i="24" s="1"/>
  <c r="D223" i="24"/>
  <c r="E223" i="24" s="1"/>
  <c r="D224" i="24"/>
  <c r="E224" i="24" s="1"/>
  <c r="D225" i="24"/>
  <c r="E225" i="24" s="1"/>
  <c r="D226" i="24"/>
  <c r="E226" i="24" s="1"/>
  <c r="D227" i="24"/>
  <c r="E227" i="24" s="1"/>
  <c r="D228" i="24"/>
  <c r="E228" i="24" s="1"/>
  <c r="D229" i="24"/>
  <c r="E229" i="24" s="1"/>
  <c r="D230" i="24"/>
  <c r="E230" i="24" s="1"/>
  <c r="D231" i="24"/>
  <c r="E231" i="24" s="1"/>
  <c r="D232" i="24"/>
  <c r="E232" i="24" s="1"/>
  <c r="D233" i="24"/>
  <c r="E233" i="24" s="1"/>
  <c r="D234" i="24"/>
  <c r="E234" i="24" s="1"/>
  <c r="D235" i="24"/>
  <c r="E235" i="24" s="1"/>
  <c r="D236" i="24"/>
  <c r="E236" i="24" s="1"/>
  <c r="D237" i="24"/>
  <c r="E237" i="24" s="1"/>
  <c r="D238" i="24"/>
  <c r="E238" i="24" s="1"/>
  <c r="D239" i="24"/>
  <c r="E239" i="24" s="1"/>
  <c r="D240" i="24"/>
  <c r="E240" i="24" s="1"/>
  <c r="D241" i="24"/>
  <c r="E241" i="24" s="1"/>
  <c r="D242" i="24"/>
  <c r="E242" i="24" s="1"/>
  <c r="D243" i="24"/>
  <c r="E243" i="24" s="1"/>
  <c r="D244" i="24"/>
  <c r="E244" i="24" s="1"/>
  <c r="D245" i="24"/>
  <c r="E245" i="24" s="1"/>
  <c r="D246" i="24"/>
  <c r="E246" i="24" s="1"/>
  <c r="D247" i="24"/>
  <c r="E247" i="24" s="1"/>
  <c r="D248" i="24"/>
  <c r="E248" i="24" s="1"/>
  <c r="D249" i="24"/>
  <c r="E249" i="24" s="1"/>
  <c r="D250" i="24"/>
  <c r="E250" i="24" s="1"/>
  <c r="D251" i="24"/>
  <c r="E251" i="24" s="1"/>
  <c r="D252" i="24"/>
  <c r="E252" i="24" s="1"/>
  <c r="D253" i="24"/>
  <c r="E253" i="24" s="1"/>
  <c r="D254" i="24"/>
  <c r="E254" i="24" s="1"/>
  <c r="D255" i="24"/>
  <c r="E255" i="24" s="1"/>
  <c r="D256" i="24"/>
  <c r="E256" i="24" s="1"/>
  <c r="D257" i="24"/>
  <c r="E257" i="24" s="1"/>
  <c r="D258" i="24"/>
  <c r="E258" i="24" s="1"/>
  <c r="D259" i="24"/>
  <c r="E259" i="24" s="1"/>
  <c r="D260" i="24"/>
  <c r="E260" i="24" s="1"/>
  <c r="D261" i="24"/>
  <c r="E261" i="24" s="1"/>
  <c r="D262" i="24"/>
  <c r="E262" i="24" s="1"/>
  <c r="D263" i="24"/>
  <c r="E263" i="24" s="1"/>
  <c r="D264" i="24"/>
  <c r="E264" i="24" s="1"/>
  <c r="D265" i="24"/>
  <c r="E265" i="24" s="1"/>
  <c r="D266" i="24"/>
  <c r="E266" i="24" s="1"/>
  <c r="D267" i="24"/>
  <c r="E267" i="24" s="1"/>
  <c r="D268" i="24"/>
  <c r="E268" i="24" s="1"/>
  <c r="D269" i="24"/>
  <c r="E269" i="24" s="1"/>
  <c r="D270" i="24"/>
  <c r="E270" i="24" s="1"/>
  <c r="D271" i="24"/>
  <c r="E271" i="24" s="1"/>
  <c r="D272" i="24"/>
  <c r="E272" i="24" s="1"/>
  <c r="D273" i="24"/>
  <c r="E273" i="24" s="1"/>
  <c r="D274" i="24"/>
  <c r="E274" i="24" s="1"/>
  <c r="D275" i="24"/>
  <c r="E275" i="24" s="1"/>
  <c r="D276" i="24"/>
  <c r="E276" i="24" s="1"/>
  <c r="D277" i="24"/>
  <c r="E277" i="24"/>
  <c r="D278" i="24"/>
  <c r="E278" i="24"/>
  <c r="D279" i="24"/>
  <c r="E279" i="24"/>
  <c r="D280" i="24"/>
  <c r="E280" i="24"/>
  <c r="D281" i="24"/>
  <c r="E281" i="24"/>
  <c r="D282" i="24"/>
  <c r="E282" i="24"/>
  <c r="D283" i="24"/>
  <c r="E283" i="24"/>
  <c r="D284" i="24"/>
  <c r="E284" i="24"/>
  <c r="D285" i="24"/>
  <c r="E285" i="24"/>
  <c r="D286" i="24"/>
  <c r="E286" i="24"/>
  <c r="D287" i="24"/>
  <c r="E287" i="24"/>
  <c r="D288" i="24"/>
  <c r="E288" i="24"/>
  <c r="D289" i="24"/>
  <c r="E289" i="24"/>
  <c r="D290" i="24"/>
  <c r="E290" i="24"/>
  <c r="D291" i="24"/>
  <c r="E291" i="24"/>
  <c r="D292" i="24"/>
  <c r="E292" i="24"/>
  <c r="D293" i="24"/>
  <c r="E293" i="24"/>
  <c r="D294" i="24"/>
  <c r="E294" i="24"/>
  <c r="D295" i="24"/>
  <c r="E295" i="24"/>
  <c r="D296" i="24"/>
  <c r="E296" i="24"/>
  <c r="D297" i="24"/>
  <c r="E297" i="24"/>
  <c r="D298" i="24"/>
  <c r="E298" i="24"/>
  <c r="D299" i="24"/>
  <c r="E299" i="24"/>
  <c r="D300" i="24"/>
  <c r="E300" i="24"/>
  <c r="D301" i="24"/>
  <c r="E301" i="24"/>
  <c r="D302" i="24"/>
  <c r="E302" i="24"/>
  <c r="D303" i="24"/>
  <c r="E303" i="24"/>
  <c r="D304" i="24"/>
  <c r="E304" i="24"/>
  <c r="D305" i="24"/>
  <c r="E305" i="24"/>
  <c r="D306" i="24"/>
  <c r="E306" i="24"/>
  <c r="D307" i="24"/>
  <c r="E307" i="24"/>
  <c r="D308" i="24"/>
  <c r="E308" i="24"/>
  <c r="D309" i="24"/>
  <c r="E309" i="24"/>
  <c r="D310" i="24"/>
  <c r="E310" i="24"/>
  <c r="D311" i="24"/>
  <c r="E311" i="24"/>
  <c r="D312" i="24"/>
  <c r="E312" i="24"/>
  <c r="D313" i="24"/>
  <c r="E313" i="24"/>
  <c r="D314" i="24"/>
  <c r="E314" i="24"/>
  <c r="D315" i="24"/>
  <c r="E315" i="24"/>
  <c r="D316" i="24"/>
  <c r="E316" i="24"/>
  <c r="D317" i="24"/>
  <c r="E317" i="24"/>
  <c r="D318" i="24"/>
  <c r="E318" i="24"/>
  <c r="D319" i="24"/>
  <c r="E319" i="24"/>
  <c r="D320" i="24"/>
  <c r="E320" i="24"/>
  <c r="D321" i="24"/>
  <c r="E321" i="24"/>
  <c r="D322" i="24"/>
  <c r="E322" i="24"/>
  <c r="D323" i="24"/>
  <c r="E323" i="24"/>
  <c r="D324" i="24"/>
  <c r="E324" i="24"/>
  <c r="D325" i="24"/>
  <c r="E325" i="24"/>
  <c r="D326" i="24"/>
  <c r="E326" i="24"/>
  <c r="D327" i="24"/>
  <c r="E327" i="24"/>
  <c r="D328" i="24"/>
  <c r="E328" i="24"/>
  <c r="D329" i="24"/>
  <c r="E329" i="24"/>
  <c r="D330" i="24"/>
  <c r="E330" i="24"/>
  <c r="D331" i="24"/>
  <c r="E331" i="24"/>
  <c r="D332" i="24"/>
  <c r="E332" i="24"/>
  <c r="D333" i="24"/>
  <c r="E333" i="24"/>
  <c r="D334" i="24"/>
  <c r="E334" i="24"/>
  <c r="D335" i="24"/>
  <c r="E335" i="24"/>
  <c r="D336" i="24"/>
  <c r="E336" i="24"/>
  <c r="D337" i="24"/>
  <c r="E337" i="24"/>
  <c r="D338" i="24"/>
  <c r="E338" i="24"/>
  <c r="D339" i="24"/>
  <c r="E339" i="24"/>
  <c r="D340" i="24"/>
  <c r="E340" i="24"/>
  <c r="D341" i="24"/>
  <c r="E341" i="24"/>
  <c r="D342" i="24"/>
  <c r="E342" i="24"/>
  <c r="D343" i="24"/>
  <c r="E343" i="24"/>
  <c r="D344" i="24"/>
  <c r="E344" i="24"/>
  <c r="D345" i="24"/>
  <c r="E345" i="24"/>
  <c r="D346" i="24"/>
  <c r="E346" i="24"/>
  <c r="D347" i="24"/>
  <c r="E347" i="24"/>
  <c r="D348" i="24"/>
  <c r="E348" i="24"/>
  <c r="D349" i="24"/>
  <c r="E349" i="24"/>
  <c r="D350" i="24"/>
  <c r="E350" i="24"/>
  <c r="D351" i="24"/>
  <c r="E351" i="24"/>
  <c r="D352" i="24"/>
  <c r="E352" i="24"/>
  <c r="D353" i="24"/>
  <c r="E353" i="24"/>
  <c r="D354" i="24"/>
  <c r="E354" i="24"/>
  <c r="D355" i="24"/>
  <c r="E355" i="24"/>
  <c r="D356" i="24"/>
  <c r="E356" i="24"/>
  <c r="D357" i="24"/>
  <c r="E357" i="24"/>
  <c r="D358" i="24"/>
  <c r="E358" i="24"/>
  <c r="D359" i="24"/>
  <c r="E359" i="24"/>
  <c r="D360" i="24"/>
  <c r="E360" i="24"/>
  <c r="D361" i="24"/>
  <c r="E361" i="24"/>
  <c r="D362" i="24"/>
  <c r="E362" i="24"/>
  <c r="D363" i="24"/>
  <c r="E363" i="24"/>
  <c r="D364" i="24"/>
  <c r="E364" i="24"/>
  <c r="D365" i="24"/>
  <c r="E365" i="24"/>
  <c r="D366" i="24"/>
  <c r="E366" i="24"/>
  <c r="D367" i="24"/>
  <c r="E367" i="24"/>
  <c r="D368" i="24"/>
  <c r="E368" i="24"/>
  <c r="D369" i="24"/>
  <c r="E369" i="24"/>
  <c r="D370" i="24"/>
  <c r="E370" i="24"/>
  <c r="D371" i="24"/>
  <c r="E371" i="24"/>
  <c r="D372" i="24"/>
  <c r="E372" i="24"/>
  <c r="D373" i="24"/>
  <c r="E373" i="24"/>
  <c r="D374" i="24"/>
  <c r="E374" i="24"/>
  <c r="D375" i="24"/>
  <c r="E375" i="24"/>
  <c r="D376" i="24"/>
  <c r="E376" i="24"/>
  <c r="D377" i="24"/>
  <c r="E377" i="24"/>
  <c r="D378" i="24"/>
  <c r="E378" i="24"/>
  <c r="D379" i="24"/>
  <c r="E379" i="24"/>
  <c r="D380" i="24"/>
  <c r="E380" i="24"/>
  <c r="D381" i="24"/>
  <c r="E381" i="24"/>
  <c r="D382" i="24"/>
  <c r="E382" i="24"/>
  <c r="D383" i="24"/>
  <c r="E383" i="24"/>
  <c r="D384" i="24"/>
  <c r="E384" i="24"/>
  <c r="D385" i="24"/>
  <c r="E385" i="24"/>
  <c r="D386" i="24"/>
  <c r="E386" i="24"/>
  <c r="D387" i="24"/>
  <c r="E387" i="24"/>
  <c r="D388" i="24"/>
  <c r="E388" i="24"/>
  <c r="D389" i="24"/>
  <c r="E389" i="24"/>
  <c r="D390" i="24"/>
  <c r="E390" i="24"/>
  <c r="D391" i="24"/>
  <c r="E391" i="24"/>
  <c r="D392" i="24"/>
  <c r="E392" i="24"/>
  <c r="D393" i="24"/>
  <c r="E393" i="24"/>
  <c r="D394" i="24"/>
  <c r="E394" i="24"/>
  <c r="D395" i="24"/>
  <c r="E395" i="24"/>
  <c r="D396" i="24"/>
  <c r="E396" i="24"/>
  <c r="D397" i="24"/>
  <c r="E397" i="24"/>
  <c r="D398" i="24"/>
  <c r="E398" i="24"/>
  <c r="D399" i="24"/>
  <c r="E399" i="24"/>
  <c r="D400" i="24"/>
  <c r="E400" i="24"/>
  <c r="D401" i="24"/>
  <c r="E401" i="24"/>
  <c r="D402" i="24"/>
  <c r="E402" i="24"/>
  <c r="D403" i="24"/>
  <c r="E403" i="24"/>
  <c r="D404" i="24"/>
  <c r="E404" i="24"/>
  <c r="D190" i="23" l="1"/>
  <c r="E190" i="23" s="1"/>
  <c r="D191" i="23"/>
  <c r="E191" i="23" s="1"/>
  <c r="D192" i="23"/>
  <c r="E192" i="23" s="1"/>
  <c r="D193" i="23"/>
  <c r="E193" i="23" s="1"/>
  <c r="D194" i="23"/>
  <c r="E194" i="23" s="1"/>
  <c r="D195" i="23"/>
  <c r="E195" i="23" s="1"/>
  <c r="D196" i="23"/>
  <c r="E196" i="23" s="1"/>
  <c r="D197" i="23"/>
  <c r="E197" i="23" s="1"/>
  <c r="D198" i="23"/>
  <c r="E198" i="23" s="1"/>
  <c r="D199" i="23"/>
  <c r="E199" i="23" s="1"/>
  <c r="D200" i="23"/>
  <c r="E200" i="23" s="1"/>
  <c r="D201" i="23"/>
  <c r="E201" i="23" s="1"/>
  <c r="D202" i="23"/>
  <c r="E202" i="23" s="1"/>
  <c r="D203" i="23"/>
  <c r="E203" i="23" s="1"/>
  <c r="D204" i="23"/>
  <c r="E204" i="23" s="1"/>
  <c r="D205" i="23"/>
  <c r="E205" i="23" s="1"/>
  <c r="D206" i="23"/>
  <c r="E206" i="23" s="1"/>
  <c r="D207" i="23"/>
  <c r="E207" i="23" s="1"/>
  <c r="D208" i="23"/>
  <c r="E208" i="23" s="1"/>
  <c r="D209" i="23"/>
  <c r="E209" i="23" s="1"/>
  <c r="D210" i="23"/>
  <c r="E210" i="23" s="1"/>
  <c r="D211" i="23"/>
  <c r="E211" i="23" s="1"/>
  <c r="D212" i="23"/>
  <c r="E212" i="23" s="1"/>
  <c r="D213" i="23"/>
  <c r="E213" i="23" s="1"/>
  <c r="D214" i="23"/>
  <c r="E214" i="23" s="1"/>
  <c r="D215" i="23"/>
  <c r="E215" i="23" s="1"/>
  <c r="D216" i="23"/>
  <c r="E216" i="23" s="1"/>
  <c r="D217" i="23"/>
  <c r="E217" i="23" s="1"/>
  <c r="D218" i="23"/>
  <c r="E218" i="23" s="1"/>
  <c r="D219" i="23"/>
  <c r="E219" i="23" s="1"/>
  <c r="D220" i="23"/>
  <c r="E220" i="23" s="1"/>
  <c r="D221" i="23"/>
  <c r="E221" i="23" s="1"/>
  <c r="D222" i="23"/>
  <c r="E222" i="23" s="1"/>
  <c r="D223" i="23"/>
  <c r="E223" i="23" s="1"/>
  <c r="D224" i="23"/>
  <c r="E224" i="23" s="1"/>
  <c r="D225" i="23"/>
  <c r="E225" i="23" s="1"/>
  <c r="D226" i="23"/>
  <c r="E226" i="23" s="1"/>
  <c r="D227" i="23"/>
  <c r="E227" i="23" s="1"/>
  <c r="D228" i="23"/>
  <c r="E228" i="23" s="1"/>
  <c r="D229" i="23"/>
  <c r="E229" i="23" s="1"/>
  <c r="D230" i="23"/>
  <c r="E230" i="23" s="1"/>
  <c r="D231" i="23"/>
  <c r="E231" i="23" s="1"/>
  <c r="D232" i="23"/>
  <c r="E232" i="23" s="1"/>
  <c r="D233" i="23"/>
  <c r="E233" i="23" s="1"/>
  <c r="D234" i="23"/>
  <c r="E234" i="23" s="1"/>
  <c r="D235" i="23"/>
  <c r="E235" i="23" s="1"/>
  <c r="D236" i="23"/>
  <c r="E236" i="23" s="1"/>
  <c r="D237" i="23"/>
  <c r="E237" i="23" s="1"/>
  <c r="D238" i="23"/>
  <c r="E238" i="23" s="1"/>
  <c r="D239" i="23"/>
  <c r="E239" i="23" s="1"/>
  <c r="D240" i="23"/>
  <c r="E240" i="23" s="1"/>
  <c r="D241" i="23"/>
  <c r="E241" i="23" s="1"/>
  <c r="D242" i="23"/>
  <c r="E242" i="23" s="1"/>
  <c r="D243" i="23"/>
  <c r="E243" i="23" s="1"/>
  <c r="D244" i="23"/>
  <c r="E244" i="23" s="1"/>
  <c r="D245" i="23"/>
  <c r="E245" i="23" s="1"/>
  <c r="D246" i="23"/>
  <c r="E246" i="23" s="1"/>
  <c r="D247" i="23"/>
  <c r="E247" i="23" s="1"/>
  <c r="D248" i="23"/>
  <c r="E248" i="23" s="1"/>
  <c r="D249" i="23"/>
  <c r="E249" i="23" s="1"/>
  <c r="D250" i="23"/>
  <c r="E250" i="23" s="1"/>
  <c r="D251" i="23"/>
  <c r="E251" i="23" s="1"/>
  <c r="D252" i="23"/>
  <c r="E252" i="23" s="1"/>
  <c r="D253" i="23"/>
  <c r="E253" i="23" s="1"/>
  <c r="D254" i="23"/>
  <c r="E254" i="23" s="1"/>
  <c r="D255" i="23"/>
  <c r="E255" i="23" s="1"/>
  <c r="D256" i="23"/>
  <c r="E256" i="23" s="1"/>
  <c r="D257" i="23"/>
  <c r="E257" i="23" s="1"/>
  <c r="D258" i="23"/>
  <c r="E258" i="23" s="1"/>
  <c r="D259" i="23"/>
  <c r="E259" i="23" s="1"/>
  <c r="D260" i="23"/>
  <c r="E260" i="23" s="1"/>
  <c r="D261" i="23"/>
  <c r="E261" i="23" s="1"/>
  <c r="D262" i="23"/>
  <c r="E262" i="23" s="1"/>
  <c r="D263" i="23"/>
  <c r="E263" i="23" s="1"/>
  <c r="D264" i="23"/>
  <c r="E264" i="23" s="1"/>
  <c r="D265" i="23"/>
  <c r="E265" i="23" s="1"/>
  <c r="D266" i="23"/>
  <c r="E266" i="23" s="1"/>
  <c r="D267" i="23"/>
  <c r="E267" i="23" s="1"/>
  <c r="D268" i="23"/>
  <c r="E268" i="23" s="1"/>
  <c r="D269" i="23"/>
  <c r="E269" i="23" s="1"/>
  <c r="D270" i="23"/>
  <c r="E270" i="23" s="1"/>
  <c r="D271" i="23"/>
  <c r="E271" i="23" s="1"/>
  <c r="D272" i="23"/>
  <c r="E272" i="23" s="1"/>
  <c r="D273" i="23"/>
  <c r="E273" i="23" s="1"/>
  <c r="D274" i="23"/>
  <c r="E274" i="23" s="1"/>
  <c r="D275" i="23"/>
  <c r="E275" i="23" s="1"/>
  <c r="D276" i="23"/>
  <c r="E276" i="23" s="1"/>
  <c r="D277" i="23"/>
  <c r="E277" i="23" s="1"/>
  <c r="D278" i="23"/>
  <c r="E278" i="23" s="1"/>
  <c r="D279" i="23"/>
  <c r="E279" i="23" s="1"/>
  <c r="D280" i="23"/>
  <c r="E280" i="23" s="1"/>
  <c r="D281" i="23"/>
  <c r="E281" i="23" s="1"/>
  <c r="D282" i="23"/>
  <c r="E282" i="23" s="1"/>
  <c r="D283" i="23"/>
  <c r="E283" i="23" s="1"/>
  <c r="D284" i="23"/>
  <c r="E284" i="23" s="1"/>
  <c r="D285" i="23"/>
  <c r="E285" i="23" s="1"/>
  <c r="D286" i="23"/>
  <c r="E286" i="23" s="1"/>
  <c r="D287" i="23"/>
  <c r="E287" i="23" s="1"/>
  <c r="D288" i="23"/>
  <c r="E288" i="23" s="1"/>
  <c r="D289" i="23"/>
  <c r="E289" i="23" s="1"/>
  <c r="D290" i="23"/>
  <c r="E290" i="23" s="1"/>
  <c r="D291" i="23"/>
  <c r="E291" i="23" s="1"/>
  <c r="D292" i="23"/>
  <c r="E292" i="23" s="1"/>
  <c r="D293" i="23"/>
  <c r="E293" i="23" s="1"/>
  <c r="D294" i="23"/>
  <c r="E294" i="23" s="1"/>
  <c r="D295" i="23"/>
  <c r="E295" i="23" s="1"/>
  <c r="D296" i="23"/>
  <c r="E296" i="23" s="1"/>
  <c r="D297" i="23"/>
  <c r="E297" i="23" s="1"/>
  <c r="D298" i="23"/>
  <c r="E298" i="23" s="1"/>
  <c r="D299" i="23"/>
  <c r="E299" i="23" s="1"/>
  <c r="D300" i="23"/>
  <c r="E300" i="23" s="1"/>
  <c r="D301" i="23"/>
  <c r="E301" i="23" s="1"/>
  <c r="D302" i="23"/>
  <c r="E302" i="23" s="1"/>
  <c r="D303" i="23"/>
  <c r="E303" i="23" s="1"/>
  <c r="D304" i="23"/>
  <c r="E304" i="23" s="1"/>
  <c r="D305" i="23"/>
  <c r="E305" i="23" s="1"/>
  <c r="D306" i="23"/>
  <c r="E306" i="23" s="1"/>
  <c r="D307" i="23"/>
  <c r="E307" i="23" s="1"/>
  <c r="D308" i="23"/>
  <c r="E308" i="23" s="1"/>
  <c r="D309" i="23"/>
  <c r="E309" i="23" s="1"/>
  <c r="D310" i="23"/>
  <c r="E310" i="23" s="1"/>
  <c r="D311" i="23"/>
  <c r="E311" i="23" s="1"/>
  <c r="D312" i="23"/>
  <c r="E312" i="23" s="1"/>
  <c r="D313" i="23"/>
  <c r="E313" i="23" s="1"/>
  <c r="D314" i="23"/>
  <c r="E314" i="23" s="1"/>
  <c r="D315" i="23"/>
  <c r="E315" i="23" s="1"/>
  <c r="D316" i="23"/>
  <c r="E316" i="23" s="1"/>
  <c r="D317" i="23"/>
  <c r="E317" i="23" s="1"/>
  <c r="D318" i="23"/>
  <c r="E318" i="23" s="1"/>
  <c r="D319" i="23"/>
  <c r="E319" i="23" s="1"/>
  <c r="D320" i="23"/>
  <c r="E320" i="23" s="1"/>
  <c r="D321" i="23"/>
  <c r="E321" i="23" s="1"/>
  <c r="D322" i="23"/>
  <c r="E322" i="23" s="1"/>
  <c r="D323" i="23"/>
  <c r="E323" i="23" s="1"/>
  <c r="D324" i="23"/>
  <c r="E324" i="23" s="1"/>
  <c r="D325" i="23"/>
  <c r="E325" i="23" s="1"/>
  <c r="D326" i="23"/>
  <c r="E326" i="23" s="1"/>
  <c r="D327" i="23"/>
  <c r="E327" i="23" s="1"/>
  <c r="D328" i="23"/>
  <c r="E328" i="23" s="1"/>
  <c r="D329" i="23"/>
  <c r="E329" i="23" s="1"/>
  <c r="D330" i="23"/>
  <c r="E330" i="23" s="1"/>
  <c r="D331" i="23"/>
  <c r="E331" i="23" s="1"/>
  <c r="D332" i="23"/>
  <c r="E332" i="23" s="1"/>
  <c r="D333" i="23"/>
  <c r="E333" i="23" s="1"/>
  <c r="D334" i="23"/>
  <c r="E334" i="23" s="1"/>
  <c r="D335" i="23"/>
  <c r="E335" i="23" s="1"/>
  <c r="D336" i="23"/>
  <c r="E336" i="23" s="1"/>
  <c r="D337" i="23"/>
  <c r="E337" i="23" s="1"/>
  <c r="D338" i="23"/>
  <c r="E338" i="23" s="1"/>
  <c r="D339" i="23"/>
  <c r="E339" i="23" s="1"/>
  <c r="D340" i="23"/>
  <c r="E340" i="23" s="1"/>
  <c r="D341" i="23"/>
  <c r="E341" i="23" s="1"/>
  <c r="D342" i="23"/>
  <c r="E342" i="23" s="1"/>
  <c r="D343" i="23"/>
  <c r="E343" i="23" s="1"/>
  <c r="D344" i="23"/>
  <c r="E344" i="23" s="1"/>
  <c r="D345" i="23"/>
  <c r="E345" i="23" s="1"/>
  <c r="D346" i="23"/>
  <c r="E346" i="23" s="1"/>
  <c r="D347" i="23"/>
  <c r="E347" i="23" s="1"/>
  <c r="D348" i="23"/>
  <c r="E348" i="23" s="1"/>
  <c r="D349" i="23"/>
  <c r="E349" i="23" s="1"/>
  <c r="D350" i="23"/>
  <c r="E350" i="23" s="1"/>
  <c r="D351" i="23"/>
  <c r="E351" i="23" s="1"/>
  <c r="D352" i="23"/>
  <c r="E352" i="23" s="1"/>
  <c r="D353" i="23"/>
  <c r="E353" i="23" s="1"/>
  <c r="D354" i="23"/>
  <c r="E354" i="23" s="1"/>
  <c r="D355" i="23"/>
  <c r="E355" i="23" s="1"/>
  <c r="D356" i="23"/>
  <c r="E356" i="23" s="1"/>
  <c r="D357" i="23"/>
  <c r="E357" i="23" s="1"/>
  <c r="D358" i="23"/>
  <c r="E358" i="23" s="1"/>
  <c r="D359" i="23"/>
  <c r="E359" i="23" s="1"/>
  <c r="D360" i="23"/>
  <c r="E360" i="23" s="1"/>
  <c r="D361" i="23"/>
  <c r="E361" i="23" s="1"/>
  <c r="D362" i="23"/>
  <c r="E362" i="23" s="1"/>
  <c r="D363" i="23"/>
  <c r="E363" i="23" s="1"/>
  <c r="D364" i="23"/>
  <c r="E364" i="23" s="1"/>
  <c r="D365" i="23"/>
  <c r="E365" i="23" s="1"/>
  <c r="D366" i="23"/>
  <c r="E366" i="23" s="1"/>
  <c r="D367" i="23"/>
  <c r="E367" i="23" s="1"/>
  <c r="D368" i="23"/>
  <c r="E368" i="23" s="1"/>
  <c r="D369" i="23"/>
  <c r="E369" i="23" s="1"/>
  <c r="D370" i="23"/>
  <c r="E370" i="23" s="1"/>
  <c r="D371" i="23"/>
  <c r="E371" i="23" s="1"/>
  <c r="D372" i="23"/>
  <c r="E372" i="23" s="1"/>
  <c r="D373" i="23"/>
  <c r="E373" i="23" s="1"/>
  <c r="D374" i="23"/>
  <c r="E374" i="23" s="1"/>
  <c r="D375" i="23"/>
  <c r="E375" i="23" s="1"/>
  <c r="D376" i="23"/>
  <c r="E376" i="23" s="1"/>
  <c r="D377" i="23"/>
  <c r="E377" i="23" s="1"/>
  <c r="D378" i="23"/>
  <c r="E378" i="23" s="1"/>
  <c r="D379" i="23"/>
  <c r="E379" i="23" s="1"/>
  <c r="D380" i="23"/>
  <c r="E380" i="23" s="1"/>
  <c r="D381" i="23"/>
  <c r="E381" i="23" s="1"/>
  <c r="D382" i="23"/>
  <c r="E382" i="23" s="1"/>
  <c r="D383" i="23"/>
  <c r="E383" i="23" s="1"/>
  <c r="D384" i="23"/>
  <c r="E384" i="23" s="1"/>
  <c r="D385" i="23"/>
  <c r="E385" i="23" s="1"/>
  <c r="D386" i="23"/>
  <c r="E386" i="23" s="1"/>
  <c r="D387" i="23"/>
  <c r="E387" i="23" s="1"/>
  <c r="D388" i="23"/>
  <c r="E388" i="23" s="1"/>
  <c r="D389" i="23"/>
  <c r="E389" i="23" s="1"/>
  <c r="D390" i="23"/>
  <c r="E390" i="23" s="1"/>
  <c r="D391" i="23"/>
  <c r="E391" i="23" s="1"/>
  <c r="D392" i="23"/>
  <c r="E392" i="23" s="1"/>
  <c r="D393" i="23"/>
  <c r="E393" i="23" s="1"/>
  <c r="D394" i="23"/>
  <c r="E394" i="23" s="1"/>
  <c r="D395" i="23"/>
  <c r="E395" i="23" s="1"/>
  <c r="D396" i="23"/>
  <c r="E396" i="23" s="1"/>
  <c r="D397" i="23"/>
  <c r="E397" i="23" s="1"/>
  <c r="D398" i="23"/>
  <c r="E398" i="23" s="1"/>
  <c r="D399" i="23"/>
  <c r="E399" i="23" s="1"/>
  <c r="D400" i="23"/>
  <c r="E400" i="23" s="1"/>
  <c r="D401" i="23"/>
  <c r="E401" i="23" s="1"/>
  <c r="D402" i="23"/>
  <c r="E402" i="23" s="1"/>
  <c r="D403" i="23"/>
  <c r="E403" i="23" s="1"/>
  <c r="D404" i="23"/>
  <c r="E404" i="23" s="1"/>
  <c r="E4" i="21" l="1"/>
  <c r="D39" i="57"/>
  <c r="D39" i="56"/>
  <c r="D39" i="55"/>
  <c r="D39" i="54"/>
  <c r="D39" i="52"/>
  <c r="D6" i="30" l="1"/>
  <c r="E6" i="30"/>
  <c r="E6" i="25"/>
  <c r="D6" i="25"/>
  <c r="D39" i="53"/>
  <c r="C372" i="60"/>
  <c r="C371" i="60"/>
  <c r="C370" i="60"/>
  <c r="C369" i="60"/>
  <c r="C368" i="60"/>
  <c r="C367" i="60"/>
  <c r="C366" i="60"/>
  <c r="C365" i="60"/>
  <c r="C364" i="60"/>
  <c r="C363" i="60"/>
  <c r="C362" i="60"/>
  <c r="C361" i="60"/>
  <c r="C360" i="60"/>
  <c r="C359" i="60"/>
  <c r="C358" i="60"/>
  <c r="C357" i="60"/>
  <c r="C356" i="60"/>
  <c r="C355" i="60"/>
  <c r="C354" i="60"/>
  <c r="C353" i="60"/>
  <c r="C352" i="60"/>
  <c r="C351" i="60"/>
  <c r="C350" i="60"/>
  <c r="C349" i="60"/>
  <c r="C348" i="60"/>
  <c r="C347" i="60"/>
  <c r="C346" i="60"/>
  <c r="C345" i="60"/>
  <c r="C344" i="60"/>
  <c r="C343" i="60"/>
  <c r="C342" i="60"/>
  <c r="C341" i="60"/>
  <c r="C340" i="60"/>
  <c r="C339" i="60"/>
  <c r="C338" i="60"/>
  <c r="C337" i="60"/>
  <c r="C336" i="60"/>
  <c r="C335" i="60"/>
  <c r="C334" i="60"/>
  <c r="C333" i="60"/>
  <c r="C332" i="60"/>
  <c r="C331" i="60"/>
  <c r="C330" i="60"/>
  <c r="C329" i="60"/>
  <c r="C328" i="60"/>
  <c r="C327" i="60"/>
  <c r="C326" i="60"/>
  <c r="C325" i="60"/>
  <c r="C324" i="60"/>
  <c r="C323" i="60"/>
  <c r="C322" i="60"/>
  <c r="C321" i="60"/>
  <c r="C320" i="60"/>
  <c r="C319" i="60"/>
  <c r="C318" i="60"/>
  <c r="C317" i="60"/>
  <c r="C316" i="60"/>
  <c r="C315" i="60"/>
  <c r="C314" i="60"/>
  <c r="C313" i="60"/>
  <c r="C312" i="60"/>
  <c r="C311" i="60"/>
  <c r="C310" i="60"/>
  <c r="C309" i="60"/>
  <c r="C308" i="60"/>
  <c r="C307" i="60"/>
  <c r="C306" i="60"/>
  <c r="C305" i="60"/>
  <c r="C304" i="60"/>
  <c r="C303" i="60"/>
  <c r="C302" i="60"/>
  <c r="C301" i="60"/>
  <c r="C300" i="60"/>
  <c r="C299" i="60"/>
  <c r="C298" i="60"/>
  <c r="C297" i="60"/>
  <c r="C296" i="60"/>
  <c r="C295" i="60"/>
  <c r="C294" i="60"/>
  <c r="C293" i="60"/>
  <c r="C292" i="60"/>
  <c r="C291" i="60"/>
  <c r="C290" i="60"/>
  <c r="C289" i="60"/>
  <c r="C288" i="60"/>
  <c r="C287" i="60"/>
  <c r="C286" i="60"/>
  <c r="C285" i="60"/>
  <c r="C284" i="60"/>
  <c r="C283" i="60"/>
  <c r="C282" i="60"/>
  <c r="C281" i="60"/>
  <c r="C280" i="60"/>
  <c r="C279" i="60"/>
  <c r="C278" i="60"/>
  <c r="C277" i="60"/>
  <c r="C276" i="60"/>
  <c r="C275" i="60"/>
  <c r="C274" i="60"/>
  <c r="C273" i="60"/>
  <c r="C272" i="60"/>
  <c r="C271" i="60"/>
  <c r="C270" i="60"/>
  <c r="C269" i="60"/>
  <c r="C268" i="60"/>
  <c r="C267" i="60"/>
  <c r="C266" i="60"/>
  <c r="C265" i="60"/>
  <c r="C264" i="60"/>
  <c r="C263" i="60"/>
  <c r="C262" i="60"/>
  <c r="C261" i="60"/>
  <c r="C260" i="60"/>
  <c r="C259" i="60"/>
  <c r="C258" i="60"/>
  <c r="C257" i="60"/>
  <c r="C256" i="60"/>
  <c r="C255" i="60"/>
  <c r="C254" i="60"/>
  <c r="C253" i="60"/>
  <c r="C252" i="60"/>
  <c r="C251" i="60"/>
  <c r="C250" i="60"/>
  <c r="C249" i="60"/>
  <c r="C248" i="60"/>
  <c r="C247" i="60"/>
  <c r="C246" i="60"/>
  <c r="C245" i="60"/>
  <c r="C244" i="60"/>
  <c r="C243" i="60"/>
  <c r="C242" i="60"/>
  <c r="C241" i="60"/>
  <c r="C240" i="60"/>
  <c r="C239" i="60"/>
  <c r="C238" i="60"/>
  <c r="C237" i="60"/>
  <c r="C236" i="60"/>
  <c r="C235" i="60"/>
  <c r="C234" i="60"/>
  <c r="C233" i="60"/>
  <c r="C232" i="60"/>
  <c r="C231" i="60"/>
  <c r="C230" i="60"/>
  <c r="C229" i="60"/>
  <c r="C228" i="60"/>
  <c r="C227" i="60"/>
  <c r="C226" i="60"/>
  <c r="C225" i="60"/>
  <c r="C224" i="60"/>
  <c r="C223" i="60"/>
  <c r="C222" i="60"/>
  <c r="C221" i="60"/>
  <c r="C220" i="60"/>
  <c r="C219" i="60"/>
  <c r="C218" i="60"/>
  <c r="C217" i="60"/>
  <c r="C216" i="60"/>
  <c r="C215" i="60"/>
  <c r="C214" i="60"/>
  <c r="C213" i="60"/>
  <c r="C212" i="60"/>
  <c r="C211" i="60"/>
  <c r="C210" i="60"/>
  <c r="C209" i="60"/>
  <c r="C208" i="60"/>
  <c r="C207" i="60"/>
  <c r="C206" i="60"/>
  <c r="C205" i="60"/>
  <c r="C204" i="60"/>
  <c r="C203" i="60"/>
  <c r="C202" i="60"/>
  <c r="C201" i="60"/>
  <c r="C200" i="60"/>
  <c r="C199" i="60"/>
  <c r="C198" i="60"/>
  <c r="C197" i="60"/>
  <c r="C196" i="60"/>
  <c r="C195" i="60"/>
  <c r="C194" i="60"/>
  <c r="C193" i="60"/>
  <c r="C192" i="60"/>
  <c r="C191" i="60"/>
  <c r="C190" i="60"/>
  <c r="C189" i="60"/>
  <c r="C188" i="60"/>
  <c r="C187" i="60"/>
  <c r="C186" i="60"/>
  <c r="C185" i="60"/>
  <c r="C184" i="60"/>
  <c r="C183" i="60"/>
  <c r="C182" i="60"/>
  <c r="C181" i="60"/>
  <c r="C180" i="60"/>
  <c r="C179" i="60"/>
  <c r="C178" i="60"/>
  <c r="C177" i="60"/>
  <c r="C176" i="60"/>
  <c r="C175" i="60"/>
  <c r="C174" i="60"/>
  <c r="C173" i="60"/>
  <c r="C172" i="60"/>
  <c r="C171" i="60"/>
  <c r="C170" i="60"/>
  <c r="C169" i="60"/>
  <c r="C168" i="60"/>
  <c r="C167" i="60"/>
  <c r="C166" i="60"/>
  <c r="C165" i="60"/>
  <c r="C164" i="60"/>
  <c r="C163" i="60"/>
  <c r="C162" i="60"/>
  <c r="C161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7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8" i="60"/>
  <c r="H36" i="6" l="1"/>
  <c r="H23" i="6"/>
  <c r="H10" i="6"/>
  <c r="H36" i="5"/>
  <c r="H23" i="5"/>
  <c r="H10" i="5"/>
  <c r="H36" i="29"/>
  <c r="H23" i="29"/>
  <c r="H10" i="29"/>
  <c r="H62" i="28"/>
  <c r="H49" i="28"/>
  <c r="H36" i="28"/>
  <c r="H23" i="28"/>
  <c r="H10" i="28"/>
  <c r="H36" i="3"/>
  <c r="H49" i="3"/>
  <c r="H23" i="3"/>
  <c r="H10" i="3"/>
  <c r="C13" i="59"/>
  <c r="H62" i="3" l="1"/>
  <c r="C14" i="59"/>
  <c r="C15" i="59" l="1"/>
  <c r="C16" i="59" s="1"/>
  <c r="C17" i="59" s="1"/>
  <c r="I21" i="25" l="1"/>
  <c r="J21" i="30"/>
  <c r="I21" i="12" l="1"/>
  <c r="J21" i="12"/>
  <c r="J21" i="25"/>
  <c r="I21" i="30"/>
  <c r="M51" i="58" l="1"/>
  <c r="K51" i="58"/>
  <c r="H51" i="58"/>
  <c r="D51" i="58"/>
  <c r="C51" i="58"/>
  <c r="M17" i="4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G12" i="59"/>
  <c r="F12" i="59"/>
  <c r="E12" i="59"/>
  <c r="H49" i="6" l="1"/>
  <c r="G13" i="59"/>
  <c r="H49" i="29"/>
  <c r="E13" i="59"/>
  <c r="H49" i="5"/>
  <c r="F13" i="59"/>
  <c r="G17" i="4"/>
  <c r="G51" i="58"/>
  <c r="I15" i="3"/>
  <c r="F14" i="59" l="1"/>
  <c r="H62" i="5"/>
  <c r="H62" i="29"/>
  <c r="E14" i="59"/>
  <c r="G14" i="59"/>
  <c r="H62" i="6"/>
  <c r="G15" i="59" l="1"/>
  <c r="G16" i="59" s="1"/>
  <c r="G17" i="59" s="1"/>
  <c r="E15" i="59"/>
  <c r="E16" i="59" s="1"/>
  <c r="E17" i="59" s="1"/>
  <c r="F15" i="59"/>
  <c r="F16" i="59" s="1"/>
  <c r="F17" i="59" s="1"/>
  <c r="A7" i="28"/>
  <c r="A41" i="58" l="1"/>
  <c r="A40" i="58"/>
  <c r="A39" i="58"/>
  <c r="A38" i="58"/>
  <c r="A37" i="58"/>
  <c r="A36" i="58"/>
  <c r="A34" i="58"/>
  <c r="A35" i="58"/>
  <c r="A33" i="58"/>
  <c r="A32" i="58"/>
  <c r="A31" i="58"/>
  <c r="A30" i="58"/>
  <c r="B31" i="58" l="1"/>
  <c r="B10" i="58"/>
  <c r="B11" i="58" s="1"/>
  <c r="B24" i="57"/>
  <c r="E3" i="57"/>
  <c r="B24" i="56"/>
  <c r="B24" i="55"/>
  <c r="B24" i="54"/>
  <c r="B24" i="53"/>
  <c r="B24" i="52"/>
  <c r="E39" i="57" l="1"/>
  <c r="E51" i="58"/>
  <c r="B18" i="57"/>
  <c r="B18" i="56"/>
  <c r="B18" i="55"/>
  <c r="B18" i="54"/>
  <c r="B18" i="52"/>
  <c r="B18" i="53"/>
  <c r="B12" i="58"/>
  <c r="B32" i="58"/>
  <c r="F3" i="57"/>
  <c r="B21" i="57"/>
  <c r="E3" i="56"/>
  <c r="B21" i="56"/>
  <c r="E3" i="55"/>
  <c r="B21" i="55"/>
  <c r="E3" i="54"/>
  <c r="B21" i="54"/>
  <c r="E3" i="53"/>
  <c r="B21" i="53"/>
  <c r="E3" i="52"/>
  <c r="B21" i="52"/>
  <c r="E39" i="55" l="1"/>
  <c r="E39" i="53"/>
  <c r="E39" i="54"/>
  <c r="E39" i="56"/>
  <c r="F39" i="57"/>
  <c r="E39" i="52"/>
  <c r="B13" i="58"/>
  <c r="B33" i="58"/>
  <c r="G3" i="57"/>
  <c r="F3" i="56"/>
  <c r="F3" i="55"/>
  <c r="F3" i="54"/>
  <c r="F3" i="53"/>
  <c r="F3" i="52"/>
  <c r="F39" i="52" l="1"/>
  <c r="F39" i="56"/>
  <c r="F39" i="53"/>
  <c r="F39" i="55"/>
  <c r="G39" i="57"/>
  <c r="F39" i="54"/>
  <c r="B34" i="58"/>
  <c r="B14" i="58"/>
  <c r="H3" i="57"/>
  <c r="G3" i="56"/>
  <c r="G3" i="55"/>
  <c r="G3" i="54"/>
  <c r="G3" i="53"/>
  <c r="G3" i="52"/>
  <c r="G39" i="56" l="1"/>
  <c r="G39" i="54"/>
  <c r="G39" i="53"/>
  <c r="G39" i="55"/>
  <c r="H39" i="57"/>
  <c r="G39" i="52"/>
  <c r="B35" i="58"/>
  <c r="B15" i="58"/>
  <c r="I3" i="57"/>
  <c r="H3" i="56"/>
  <c r="H3" i="55"/>
  <c r="H3" i="54"/>
  <c r="H3" i="53"/>
  <c r="H3" i="52"/>
  <c r="H39" i="55" l="1"/>
  <c r="H39" i="54"/>
  <c r="H39" i="56"/>
  <c r="I39" i="57"/>
  <c r="H39" i="52"/>
  <c r="H39" i="53"/>
  <c r="B16" i="58"/>
  <c r="B36" i="58"/>
  <c r="J3" i="57"/>
  <c r="I3" i="56"/>
  <c r="I3" i="55"/>
  <c r="I3" i="54"/>
  <c r="I3" i="53"/>
  <c r="I3" i="52"/>
  <c r="J39" i="57" l="1"/>
  <c r="I39" i="52"/>
  <c r="I39" i="54"/>
  <c r="I39" i="56"/>
  <c r="I39" i="55"/>
  <c r="I39" i="53"/>
  <c r="B37" i="58"/>
  <c r="B17" i="58"/>
  <c r="K3" i="57"/>
  <c r="J3" i="56"/>
  <c r="J3" i="55"/>
  <c r="J3" i="54"/>
  <c r="J3" i="53"/>
  <c r="J3" i="52"/>
  <c r="J39" i="54" l="1"/>
  <c r="J39" i="56"/>
  <c r="K39" i="57"/>
  <c r="J39" i="53"/>
  <c r="J39" i="52"/>
  <c r="B18" i="58"/>
  <c r="B38" i="58"/>
  <c r="L3" i="57"/>
  <c r="K3" i="56"/>
  <c r="K3" i="55"/>
  <c r="K3" i="54"/>
  <c r="K3" i="53"/>
  <c r="K3" i="52"/>
  <c r="J39" i="55" l="1"/>
  <c r="K39" i="54"/>
  <c r="K39" i="56"/>
  <c r="K39" i="53"/>
  <c r="K39" i="55"/>
  <c r="L39" i="57"/>
  <c r="K39" i="52"/>
  <c r="B39" i="58"/>
  <c r="B19" i="58"/>
  <c r="M3" i="57"/>
  <c r="L3" i="56"/>
  <c r="L3" i="55"/>
  <c r="L3" i="54"/>
  <c r="L3" i="53"/>
  <c r="L3" i="52"/>
  <c r="L39" i="55" l="1"/>
  <c r="L39" i="52"/>
  <c r="L39" i="54"/>
  <c r="L39" i="56"/>
  <c r="L39" i="53"/>
  <c r="M39" i="57"/>
  <c r="B40" i="58"/>
  <c r="B20" i="58"/>
  <c r="N3" i="57"/>
  <c r="M3" i="56"/>
  <c r="M3" i="55"/>
  <c r="M3" i="54"/>
  <c r="M3" i="53"/>
  <c r="M3" i="52"/>
  <c r="M39" i="53" l="1"/>
  <c r="N39" i="57"/>
  <c r="M39" i="54"/>
  <c r="M39" i="56"/>
  <c r="M39" i="55"/>
  <c r="M39" i="52"/>
  <c r="B41" i="58"/>
  <c r="O3" i="57"/>
  <c r="N3" i="56"/>
  <c r="N3" i="55"/>
  <c r="N3" i="54"/>
  <c r="N3" i="53"/>
  <c r="N3" i="52"/>
  <c r="N39" i="55" l="1"/>
  <c r="O39" i="57"/>
  <c r="N39" i="52"/>
  <c r="N39" i="56"/>
  <c r="N39" i="53"/>
  <c r="N39" i="54"/>
  <c r="O3" i="56"/>
  <c r="O3" i="55"/>
  <c r="O3" i="54"/>
  <c r="O3" i="53"/>
  <c r="O3" i="52"/>
  <c r="O39" i="52" l="1"/>
  <c r="O39" i="53"/>
  <c r="O39" i="55"/>
  <c r="O39" i="54"/>
  <c r="O39" i="56"/>
  <c r="A9" i="25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B9" i="25" l="1"/>
  <c r="G488" i="32" l="1"/>
  <c r="F488" i="32"/>
  <c r="G487" i="32"/>
  <c r="F487" i="32"/>
  <c r="G486" i="32"/>
  <c r="F486" i="32"/>
  <c r="G485" i="32"/>
  <c r="F485" i="32"/>
  <c r="G484" i="32"/>
  <c r="F484" i="32"/>
  <c r="G483" i="32"/>
  <c r="F483" i="32"/>
  <c r="G482" i="32"/>
  <c r="F482" i="32"/>
  <c r="G481" i="32"/>
  <c r="F481" i="32"/>
  <c r="G480" i="32"/>
  <c r="F480" i="32"/>
  <c r="G479" i="32"/>
  <c r="H479" i="32" s="1"/>
  <c r="F479" i="32"/>
  <c r="G478" i="32"/>
  <c r="H478" i="32" s="1"/>
  <c r="F478" i="32"/>
  <c r="G477" i="32"/>
  <c r="F477" i="32"/>
  <c r="G476" i="32"/>
  <c r="F476" i="32"/>
  <c r="G475" i="32"/>
  <c r="F475" i="32"/>
  <c r="G474" i="32"/>
  <c r="F474" i="32"/>
  <c r="G473" i="32"/>
  <c r="F473" i="32"/>
  <c r="G472" i="32"/>
  <c r="H472" i="32" s="1"/>
  <c r="F472" i="32"/>
  <c r="G471" i="32"/>
  <c r="H471" i="32" s="1"/>
  <c r="F471" i="32"/>
  <c r="G470" i="32"/>
  <c r="H470" i="32" s="1"/>
  <c r="F470" i="32"/>
  <c r="G469" i="32"/>
  <c r="F469" i="32"/>
  <c r="G468" i="32"/>
  <c r="H468" i="32" s="1"/>
  <c r="F468" i="32"/>
  <c r="G467" i="32"/>
  <c r="F467" i="32"/>
  <c r="H467" i="32" s="1"/>
  <c r="G466" i="32"/>
  <c r="F466" i="32"/>
  <c r="G465" i="32"/>
  <c r="F465" i="32"/>
  <c r="G464" i="32"/>
  <c r="F464" i="32"/>
  <c r="G463" i="32"/>
  <c r="F463" i="32"/>
  <c r="G462" i="32"/>
  <c r="F462" i="32"/>
  <c r="G461" i="32"/>
  <c r="F461" i="32"/>
  <c r="G460" i="32"/>
  <c r="F460" i="32"/>
  <c r="G459" i="32"/>
  <c r="H459" i="32" s="1"/>
  <c r="F459" i="32"/>
  <c r="G458" i="32"/>
  <c r="H458" i="32" s="1"/>
  <c r="F458" i="32"/>
  <c r="G457" i="32"/>
  <c r="F457" i="32"/>
  <c r="G456" i="32"/>
  <c r="F456" i="32"/>
  <c r="G455" i="32"/>
  <c r="H455" i="32" s="1"/>
  <c r="F455" i="32"/>
  <c r="G454" i="32"/>
  <c r="H454" i="32" s="1"/>
  <c r="F454" i="32"/>
  <c r="G453" i="32"/>
  <c r="H453" i="32" s="1"/>
  <c r="F453" i="32"/>
  <c r="G452" i="32"/>
  <c r="H452" i="32" s="1"/>
  <c r="F452" i="32"/>
  <c r="G451" i="32"/>
  <c r="H451" i="32" s="1"/>
  <c r="F451" i="32"/>
  <c r="G450" i="32"/>
  <c r="F450" i="32"/>
  <c r="G449" i="32"/>
  <c r="F449" i="32"/>
  <c r="G448" i="32"/>
  <c r="F448" i="32"/>
  <c r="G447" i="32"/>
  <c r="F447" i="32"/>
  <c r="H447" i="32" s="1"/>
  <c r="G446" i="32"/>
  <c r="F446" i="32"/>
  <c r="G445" i="32"/>
  <c r="F445" i="32"/>
  <c r="G444" i="32"/>
  <c r="F444" i="32"/>
  <c r="G443" i="32"/>
  <c r="F443" i="32"/>
  <c r="H443" i="32" s="1"/>
  <c r="G442" i="32"/>
  <c r="F442" i="32"/>
  <c r="G441" i="32"/>
  <c r="F441" i="32"/>
  <c r="G440" i="32"/>
  <c r="F440" i="32"/>
  <c r="G439" i="32"/>
  <c r="F439" i="32"/>
  <c r="G438" i="32"/>
  <c r="F438" i="32"/>
  <c r="G437" i="32"/>
  <c r="F437" i="32"/>
  <c r="G436" i="32"/>
  <c r="F436" i="32"/>
  <c r="G435" i="32"/>
  <c r="H435" i="32" s="1"/>
  <c r="F435" i="32"/>
  <c r="G434" i="32"/>
  <c r="F434" i="32"/>
  <c r="G433" i="32"/>
  <c r="F433" i="32"/>
  <c r="G432" i="32"/>
  <c r="F432" i="32"/>
  <c r="G431" i="32"/>
  <c r="H431" i="32" s="1"/>
  <c r="F431" i="32"/>
  <c r="G430" i="32"/>
  <c r="F430" i="32"/>
  <c r="G429" i="32"/>
  <c r="F429" i="32"/>
  <c r="G428" i="32"/>
  <c r="H428" i="32" s="1"/>
  <c r="F428" i="32"/>
  <c r="G427" i="32"/>
  <c r="F427" i="32"/>
  <c r="H427" i="32" s="1"/>
  <c r="G426" i="32"/>
  <c r="F426" i="32"/>
  <c r="G425" i="32"/>
  <c r="F425" i="32"/>
  <c r="G424" i="32"/>
  <c r="F424" i="32"/>
  <c r="G423" i="32"/>
  <c r="F423" i="32"/>
  <c r="G422" i="32"/>
  <c r="F422" i="32"/>
  <c r="G421" i="32"/>
  <c r="F421" i="32"/>
  <c r="G420" i="32"/>
  <c r="F420" i="32"/>
  <c r="G419" i="32"/>
  <c r="F419" i="32"/>
  <c r="G418" i="32"/>
  <c r="F418" i="32"/>
  <c r="G417" i="32"/>
  <c r="F417" i="32"/>
  <c r="G416" i="32"/>
  <c r="F416" i="32"/>
  <c r="G415" i="32"/>
  <c r="H415" i="32" s="1"/>
  <c r="F415" i="32"/>
  <c r="G414" i="32"/>
  <c r="H414" i="32" s="1"/>
  <c r="F414" i="32"/>
  <c r="G413" i="32"/>
  <c r="F413" i="32"/>
  <c r="G412" i="32"/>
  <c r="F412" i="32"/>
  <c r="G411" i="32"/>
  <c r="F411" i="32"/>
  <c r="G410" i="32"/>
  <c r="F410" i="32"/>
  <c r="G409" i="32"/>
  <c r="F409" i="32"/>
  <c r="G408" i="32"/>
  <c r="H408" i="32" s="1"/>
  <c r="F408" i="32"/>
  <c r="G407" i="32"/>
  <c r="H407" i="32" s="1"/>
  <c r="F407" i="32"/>
  <c r="G406" i="32"/>
  <c r="H406" i="32" s="1"/>
  <c r="F406" i="32"/>
  <c r="G405" i="32"/>
  <c r="F405" i="32"/>
  <c r="G404" i="32"/>
  <c r="H404" i="32" s="1"/>
  <c r="F404" i="32"/>
  <c r="G403" i="32"/>
  <c r="F403" i="32"/>
  <c r="H403" i="32" s="1"/>
  <c r="G402" i="32"/>
  <c r="F402" i="32"/>
  <c r="G401" i="32"/>
  <c r="F401" i="32"/>
  <c r="G400" i="32"/>
  <c r="F400" i="32"/>
  <c r="G399" i="32"/>
  <c r="F399" i="32"/>
  <c r="G398" i="32"/>
  <c r="F398" i="32"/>
  <c r="G397" i="32"/>
  <c r="F397" i="32"/>
  <c r="G396" i="32"/>
  <c r="F396" i="32"/>
  <c r="G395" i="32"/>
  <c r="H395" i="32" s="1"/>
  <c r="F395" i="32"/>
  <c r="G394" i="32"/>
  <c r="H394" i="32" s="1"/>
  <c r="F394" i="32"/>
  <c r="G393" i="32"/>
  <c r="F393" i="32"/>
  <c r="G392" i="32"/>
  <c r="F392" i="32"/>
  <c r="G391" i="32"/>
  <c r="F391" i="32"/>
  <c r="G390" i="32"/>
  <c r="H390" i="32" s="1"/>
  <c r="F390" i="32"/>
  <c r="G389" i="32"/>
  <c r="H389" i="32" s="1"/>
  <c r="F389" i="32"/>
  <c r="G388" i="32"/>
  <c r="H388" i="32" s="1"/>
  <c r="F388" i="32"/>
  <c r="G387" i="32"/>
  <c r="H387" i="32" s="1"/>
  <c r="F387" i="32"/>
  <c r="G386" i="32"/>
  <c r="F386" i="32"/>
  <c r="G385" i="32"/>
  <c r="F385" i="32"/>
  <c r="G384" i="32"/>
  <c r="F384" i="32"/>
  <c r="G383" i="32"/>
  <c r="F383" i="32"/>
  <c r="G382" i="32"/>
  <c r="F382" i="32"/>
  <c r="G381" i="32"/>
  <c r="F381" i="32"/>
  <c r="G380" i="32"/>
  <c r="F380" i="32"/>
  <c r="G379" i="32"/>
  <c r="F379" i="32"/>
  <c r="G378" i="32"/>
  <c r="F378" i="32"/>
  <c r="G377" i="32"/>
  <c r="H377" i="32" s="1"/>
  <c r="F377" i="32"/>
  <c r="G376" i="32"/>
  <c r="F376" i="32"/>
  <c r="G375" i="32"/>
  <c r="F375" i="32"/>
  <c r="G374" i="32"/>
  <c r="H374" i="32" s="1"/>
  <c r="F374" i="32"/>
  <c r="G373" i="32"/>
  <c r="F373" i="32"/>
  <c r="G372" i="32"/>
  <c r="F372" i="32"/>
  <c r="G371" i="32"/>
  <c r="F371" i="32"/>
  <c r="G370" i="32"/>
  <c r="H370" i="32" s="1"/>
  <c r="F370" i="32"/>
  <c r="G369" i="32"/>
  <c r="F369" i="32"/>
  <c r="H369" i="32" s="1"/>
  <c r="G368" i="32"/>
  <c r="F368" i="32"/>
  <c r="G367" i="32"/>
  <c r="F367" i="32"/>
  <c r="G366" i="32"/>
  <c r="F366" i="32"/>
  <c r="G365" i="32"/>
  <c r="F365" i="32"/>
  <c r="H365" i="32" s="1"/>
  <c r="G364" i="32"/>
  <c r="F364" i="32"/>
  <c r="G363" i="32"/>
  <c r="F363" i="32"/>
  <c r="G362" i="32"/>
  <c r="F362" i="32"/>
  <c r="G361" i="32"/>
  <c r="F361" i="32"/>
  <c r="G360" i="32"/>
  <c r="F360" i="32"/>
  <c r="G359" i="32"/>
  <c r="F359" i="32"/>
  <c r="G358" i="32"/>
  <c r="F358" i="32"/>
  <c r="G357" i="32"/>
  <c r="F357" i="32"/>
  <c r="G356" i="32"/>
  <c r="F356" i="32"/>
  <c r="G355" i="32"/>
  <c r="F355" i="32"/>
  <c r="G354" i="32"/>
  <c r="F354" i="32"/>
  <c r="G353" i="32"/>
  <c r="F353" i="32"/>
  <c r="H353" i="32" s="1"/>
  <c r="G352" i="32"/>
  <c r="F352" i="32"/>
  <c r="G351" i="32"/>
  <c r="F351" i="32"/>
  <c r="G350" i="32"/>
  <c r="F350" i="32"/>
  <c r="G349" i="32"/>
  <c r="F349" i="32"/>
  <c r="G348" i="32"/>
  <c r="F348" i="32"/>
  <c r="G347" i="32"/>
  <c r="F347" i="32"/>
  <c r="H347" i="32" s="1"/>
  <c r="G346" i="32"/>
  <c r="F346" i="32"/>
  <c r="G345" i="32"/>
  <c r="H345" i="32" s="1"/>
  <c r="F345" i="32"/>
  <c r="G344" i="32"/>
  <c r="F344" i="32"/>
  <c r="G343" i="32"/>
  <c r="F343" i="32"/>
  <c r="H343" i="32" s="1"/>
  <c r="G342" i="32"/>
  <c r="F342" i="32"/>
  <c r="G341" i="32"/>
  <c r="F341" i="32"/>
  <c r="G340" i="32"/>
  <c r="F340" i="32"/>
  <c r="G339" i="32"/>
  <c r="F339" i="32"/>
  <c r="G338" i="32"/>
  <c r="F338" i="32"/>
  <c r="G337" i="32"/>
  <c r="H337" i="32" s="1"/>
  <c r="F337" i="32"/>
  <c r="G336" i="32"/>
  <c r="H336" i="32" s="1"/>
  <c r="F336" i="32"/>
  <c r="G335" i="32"/>
  <c r="H335" i="32" s="1"/>
  <c r="F335" i="32"/>
  <c r="G334" i="32"/>
  <c r="H334" i="32" s="1"/>
  <c r="F334" i="32"/>
  <c r="G333" i="32"/>
  <c r="F333" i="32"/>
  <c r="G332" i="32"/>
  <c r="H332" i="32" s="1"/>
  <c r="F332" i="32"/>
  <c r="G331" i="32"/>
  <c r="F331" i="32"/>
  <c r="G330" i="32"/>
  <c r="H330" i="32" s="1"/>
  <c r="F330" i="32"/>
  <c r="G329" i="32"/>
  <c r="H329" i="32" s="1"/>
  <c r="F329" i="32"/>
  <c r="G328" i="32"/>
  <c r="F328" i="32"/>
  <c r="G327" i="32"/>
  <c r="H327" i="32" s="1"/>
  <c r="F327" i="32"/>
  <c r="G326" i="32"/>
  <c r="F326" i="32"/>
  <c r="G325" i="32"/>
  <c r="F325" i="32"/>
  <c r="G324" i="32"/>
  <c r="H324" i="32" s="1"/>
  <c r="F324" i="32"/>
  <c r="G323" i="32"/>
  <c r="F323" i="32"/>
  <c r="G322" i="32"/>
  <c r="F322" i="32"/>
  <c r="G321" i="32"/>
  <c r="F321" i="32"/>
  <c r="G320" i="32"/>
  <c r="F320" i="32"/>
  <c r="G319" i="32"/>
  <c r="F319" i="32"/>
  <c r="G318" i="32"/>
  <c r="H318" i="32" s="1"/>
  <c r="F318" i="32"/>
  <c r="G317" i="32"/>
  <c r="F317" i="32"/>
  <c r="G316" i="32"/>
  <c r="H316" i="32" s="1"/>
  <c r="F316" i="32"/>
  <c r="G315" i="32"/>
  <c r="F315" i="32"/>
  <c r="G314" i="32"/>
  <c r="H314" i="32" s="1"/>
  <c r="F314" i="32"/>
  <c r="G313" i="32"/>
  <c r="F313" i="32"/>
  <c r="H313" i="32" s="1"/>
  <c r="G312" i="32"/>
  <c r="F312" i="32"/>
  <c r="G311" i="32"/>
  <c r="H311" i="32" s="1"/>
  <c r="F311" i="32"/>
  <c r="G310" i="32"/>
  <c r="H310" i="32" s="1"/>
  <c r="F310" i="32"/>
  <c r="G309" i="32"/>
  <c r="F309" i="32"/>
  <c r="G308" i="32"/>
  <c r="F308" i="32"/>
  <c r="G307" i="32"/>
  <c r="F307" i="32"/>
  <c r="G306" i="32"/>
  <c r="H306" i="32" s="1"/>
  <c r="F306" i="32"/>
  <c r="G305" i="32"/>
  <c r="F305" i="32"/>
  <c r="H305" i="32" s="1"/>
  <c r="G304" i="32"/>
  <c r="F304" i="32"/>
  <c r="G303" i="32"/>
  <c r="F303" i="32"/>
  <c r="G302" i="32"/>
  <c r="H302" i="32" s="1"/>
  <c r="F302" i="32"/>
  <c r="G301" i="32"/>
  <c r="H301" i="32" s="1"/>
  <c r="F301" i="32"/>
  <c r="G300" i="32"/>
  <c r="F300" i="32"/>
  <c r="G299" i="32"/>
  <c r="H299" i="32" s="1"/>
  <c r="F299" i="32"/>
  <c r="F298" i="32"/>
  <c r="H298" i="32" s="1"/>
  <c r="F297" i="32"/>
  <c r="H297" i="32" s="1"/>
  <c r="H296" i="32"/>
  <c r="F296" i="32"/>
  <c r="F295" i="32"/>
  <c r="H295" i="32" s="1"/>
  <c r="F294" i="32"/>
  <c r="H294" i="32" s="1"/>
  <c r="F293" i="32"/>
  <c r="H293" i="32" s="1"/>
  <c r="F292" i="32"/>
  <c r="H292" i="32" s="1"/>
  <c r="F291" i="32"/>
  <c r="H291" i="32" s="1"/>
  <c r="F290" i="32"/>
  <c r="H290" i="32" s="1"/>
  <c r="F289" i="32"/>
  <c r="H289" i="32" s="1"/>
  <c r="F288" i="32"/>
  <c r="H288" i="32" s="1"/>
  <c r="F287" i="32"/>
  <c r="H287" i="32" s="1"/>
  <c r="F286" i="32"/>
  <c r="H286" i="32" s="1"/>
  <c r="F285" i="32"/>
  <c r="H285" i="32" s="1"/>
  <c r="F284" i="32"/>
  <c r="H284" i="32" s="1"/>
  <c r="F283" i="32"/>
  <c r="H283" i="32" s="1"/>
  <c r="F282" i="32"/>
  <c r="H282" i="32" s="1"/>
  <c r="F281" i="32"/>
  <c r="H281" i="32" s="1"/>
  <c r="F280" i="32"/>
  <c r="H280" i="32" s="1"/>
  <c r="F279" i="32"/>
  <c r="H279" i="32" s="1"/>
  <c r="F278" i="32"/>
  <c r="H278" i="32" s="1"/>
  <c r="F277" i="32"/>
  <c r="H277" i="32" s="1"/>
  <c r="F276" i="32"/>
  <c r="H276" i="32" s="1"/>
  <c r="F275" i="32"/>
  <c r="H275" i="32" s="1"/>
  <c r="F274" i="32"/>
  <c r="H274" i="32" s="1"/>
  <c r="F273" i="32"/>
  <c r="H273" i="32" s="1"/>
  <c r="F272" i="32"/>
  <c r="H272" i="32" s="1"/>
  <c r="F271" i="32"/>
  <c r="H271" i="32" s="1"/>
  <c r="H270" i="32"/>
  <c r="F270" i="32"/>
  <c r="F269" i="32"/>
  <c r="H269" i="32" s="1"/>
  <c r="F268" i="32"/>
  <c r="H268" i="32" s="1"/>
  <c r="F267" i="32"/>
  <c r="H267" i="32" s="1"/>
  <c r="F266" i="32"/>
  <c r="H266" i="32" s="1"/>
  <c r="F265" i="32"/>
  <c r="H265" i="32" s="1"/>
  <c r="H264" i="32"/>
  <c r="F264" i="32"/>
  <c r="F263" i="32"/>
  <c r="H263" i="32" s="1"/>
  <c r="F262" i="32"/>
  <c r="H262" i="32" s="1"/>
  <c r="F261" i="32"/>
  <c r="H261" i="32" s="1"/>
  <c r="H260" i="32"/>
  <c r="F260" i="32"/>
  <c r="F259" i="32"/>
  <c r="H259" i="32" s="1"/>
  <c r="F258" i="32"/>
  <c r="H258" i="32" s="1"/>
  <c r="F257" i="32"/>
  <c r="H257" i="32" s="1"/>
  <c r="F256" i="32"/>
  <c r="H256" i="32" s="1"/>
  <c r="F255" i="32"/>
  <c r="H255" i="32" s="1"/>
  <c r="H254" i="32"/>
  <c r="F254" i="32"/>
  <c r="F253" i="32"/>
  <c r="H253" i="32" s="1"/>
  <c r="F252" i="32"/>
  <c r="H252" i="32" s="1"/>
  <c r="F251" i="32"/>
  <c r="H251" i="32" s="1"/>
  <c r="F250" i="32"/>
  <c r="H250" i="32" s="1"/>
  <c r="F249" i="32"/>
  <c r="H249" i="32" s="1"/>
  <c r="F248" i="32"/>
  <c r="H248" i="32" s="1"/>
  <c r="F247" i="32"/>
  <c r="H247" i="32" s="1"/>
  <c r="F246" i="32"/>
  <c r="H246" i="32" s="1"/>
  <c r="F245" i="32"/>
  <c r="H245" i="32" s="1"/>
  <c r="H244" i="32"/>
  <c r="F244" i="32"/>
  <c r="F243" i="32"/>
  <c r="H243" i="32" s="1"/>
  <c r="F242" i="32"/>
  <c r="H242" i="32" s="1"/>
  <c r="F241" i="32"/>
  <c r="H241" i="32" s="1"/>
  <c r="F240" i="32"/>
  <c r="H240" i="32" s="1"/>
  <c r="F239" i="32"/>
  <c r="H239" i="32" s="1"/>
  <c r="F238" i="32"/>
  <c r="H238" i="32" s="1"/>
  <c r="F237" i="32"/>
  <c r="H237" i="32" s="1"/>
  <c r="F236" i="32"/>
  <c r="H236" i="32" s="1"/>
  <c r="F235" i="32"/>
  <c r="H235" i="32" s="1"/>
  <c r="F234" i="32"/>
  <c r="H234" i="32" s="1"/>
  <c r="F233" i="32"/>
  <c r="H233" i="32" s="1"/>
  <c r="H232" i="32"/>
  <c r="F232" i="32"/>
  <c r="F231" i="32"/>
  <c r="H231" i="32" s="1"/>
  <c r="F230" i="32"/>
  <c r="H230" i="32" s="1"/>
  <c r="F229" i="32"/>
  <c r="H229" i="32" s="1"/>
  <c r="F228" i="32"/>
  <c r="H228" i="32" s="1"/>
  <c r="F227" i="32"/>
  <c r="H227" i="32" s="1"/>
  <c r="F226" i="32"/>
  <c r="H226" i="32" s="1"/>
  <c r="F225" i="32"/>
  <c r="H225" i="32" s="1"/>
  <c r="F224" i="32"/>
  <c r="H224" i="32" s="1"/>
  <c r="F223" i="32"/>
  <c r="H223" i="32" s="1"/>
  <c r="F222" i="32"/>
  <c r="H222" i="32" s="1"/>
  <c r="F221" i="32"/>
  <c r="H221" i="32" s="1"/>
  <c r="F220" i="32"/>
  <c r="H220" i="32" s="1"/>
  <c r="F219" i="32"/>
  <c r="H219" i="32" s="1"/>
  <c r="H218" i="32"/>
  <c r="F218" i="32"/>
  <c r="F217" i="32"/>
  <c r="H217" i="32" s="1"/>
  <c r="F216" i="32"/>
  <c r="H216" i="32" s="1"/>
  <c r="F215" i="32"/>
  <c r="H215" i="32" s="1"/>
  <c r="F214" i="32"/>
  <c r="H214" i="32" s="1"/>
  <c r="F213" i="32"/>
  <c r="H213" i="32" s="1"/>
  <c r="F212" i="32"/>
  <c r="H212" i="32" s="1"/>
  <c r="F211" i="32"/>
  <c r="H211" i="32" s="1"/>
  <c r="H210" i="32"/>
  <c r="F210" i="32"/>
  <c r="F209" i="32"/>
  <c r="H209" i="32" s="1"/>
  <c r="F208" i="32"/>
  <c r="H208" i="32" s="1"/>
  <c r="F207" i="32"/>
  <c r="H207" i="32" s="1"/>
  <c r="F206" i="32"/>
  <c r="H206" i="32" s="1"/>
  <c r="F205" i="32"/>
  <c r="H205" i="32" s="1"/>
  <c r="F204" i="32"/>
  <c r="H204" i="32" s="1"/>
  <c r="H203" i="32"/>
  <c r="H202" i="32"/>
  <c r="H201" i="32"/>
  <c r="H200" i="32"/>
  <c r="H199" i="32"/>
  <c r="H198" i="32"/>
  <c r="H197" i="32"/>
  <c r="H196" i="32"/>
  <c r="H195" i="32"/>
  <c r="H194" i="32"/>
  <c r="H193" i="32"/>
  <c r="H192" i="32"/>
  <c r="H191" i="32"/>
  <c r="H190" i="32"/>
  <c r="H189" i="32"/>
  <c r="H188" i="32"/>
  <c r="H187" i="32"/>
  <c r="H186" i="32"/>
  <c r="H185" i="32"/>
  <c r="F100" i="32"/>
  <c r="AW28" i="32"/>
  <c r="AU28" i="32"/>
  <c r="AS28" i="32"/>
  <c r="AQ28" i="32"/>
  <c r="AO28" i="32"/>
  <c r="AM28" i="32"/>
  <c r="AK28" i="32"/>
  <c r="AI28" i="32"/>
  <c r="AG28" i="32"/>
  <c r="AE28" i="32"/>
  <c r="AC28" i="32"/>
  <c r="AA28" i="32"/>
  <c r="Y28" i="32"/>
  <c r="W28" i="32"/>
  <c r="U28" i="32"/>
  <c r="S28" i="32"/>
  <c r="Q28" i="32"/>
  <c r="F184" i="32" s="1"/>
  <c r="O28" i="32"/>
  <c r="M28" i="32"/>
  <c r="K28" i="32"/>
  <c r="G127" i="32" s="1"/>
  <c r="I28" i="32"/>
  <c r="G108" i="32" s="1"/>
  <c r="G28" i="32"/>
  <c r="F89" i="32" s="1"/>
  <c r="E28" i="32"/>
  <c r="C28" i="32"/>
  <c r="G51" i="32" s="1"/>
  <c r="AW27" i="32"/>
  <c r="AU27" i="32"/>
  <c r="AS27" i="32"/>
  <c r="AQ27" i="32"/>
  <c r="AO27" i="32"/>
  <c r="AM27" i="32"/>
  <c r="AK27" i="32"/>
  <c r="AI27" i="32"/>
  <c r="AG27" i="32"/>
  <c r="AE27" i="32"/>
  <c r="AC27" i="32"/>
  <c r="AA27" i="32"/>
  <c r="Y27" i="32"/>
  <c r="W27" i="32"/>
  <c r="U27" i="32"/>
  <c r="S27" i="32"/>
  <c r="Q27" i="32"/>
  <c r="G183" i="32" s="1"/>
  <c r="O27" i="32"/>
  <c r="F164" i="32" s="1"/>
  <c r="M27" i="32"/>
  <c r="K27" i="32"/>
  <c r="I27" i="32"/>
  <c r="G107" i="32" s="1"/>
  <c r="G27" i="32"/>
  <c r="G88" i="32" s="1"/>
  <c r="E27" i="32"/>
  <c r="F69" i="32" s="1"/>
  <c r="C27" i="32"/>
  <c r="G50" i="32" s="1"/>
  <c r="AW26" i="32"/>
  <c r="AU26" i="32"/>
  <c r="AS26" i="32"/>
  <c r="AQ26" i="32"/>
  <c r="AO26" i="32"/>
  <c r="AM26" i="32"/>
  <c r="AK26" i="32"/>
  <c r="AI26" i="32"/>
  <c r="AG26" i="32"/>
  <c r="AE26" i="32"/>
  <c r="AC26" i="32"/>
  <c r="AA26" i="32"/>
  <c r="Y26" i="32"/>
  <c r="W26" i="32"/>
  <c r="U26" i="32"/>
  <c r="S26" i="32"/>
  <c r="Q26" i="32"/>
  <c r="O26" i="32"/>
  <c r="G163" i="32" s="1"/>
  <c r="M26" i="32"/>
  <c r="F144" i="32" s="1"/>
  <c r="K26" i="32"/>
  <c r="I26" i="32"/>
  <c r="G106" i="32" s="1"/>
  <c r="G26" i="32"/>
  <c r="G87" i="32" s="1"/>
  <c r="E26" i="32"/>
  <c r="G68" i="32" s="1"/>
  <c r="C26" i="32"/>
  <c r="AW25" i="32"/>
  <c r="AU25" i="32"/>
  <c r="AS25" i="32"/>
  <c r="AQ25" i="32"/>
  <c r="AO25" i="32"/>
  <c r="AM25" i="32"/>
  <c r="AK25" i="32"/>
  <c r="AI25" i="32"/>
  <c r="AG25" i="32"/>
  <c r="AE25" i="32"/>
  <c r="AC25" i="32"/>
  <c r="AA25" i="32"/>
  <c r="Y25" i="32"/>
  <c r="W25" i="32"/>
  <c r="U25" i="32"/>
  <c r="S25" i="32"/>
  <c r="Q25" i="32"/>
  <c r="O25" i="32"/>
  <c r="M25" i="32"/>
  <c r="K25" i="32"/>
  <c r="G124" i="32" s="1"/>
  <c r="I25" i="32"/>
  <c r="F105" i="32" s="1"/>
  <c r="G25" i="32"/>
  <c r="G86" i="32" s="1"/>
  <c r="E25" i="32"/>
  <c r="C25" i="32"/>
  <c r="AW24" i="32"/>
  <c r="AU24" i="32"/>
  <c r="AS24" i="32"/>
  <c r="AQ24" i="32"/>
  <c r="AO24" i="32"/>
  <c r="AM24" i="32"/>
  <c r="AK24" i="32"/>
  <c r="AI24" i="32"/>
  <c r="AG24" i="32"/>
  <c r="AE24" i="32"/>
  <c r="AC24" i="32"/>
  <c r="AA24" i="32"/>
  <c r="Y24" i="32"/>
  <c r="W24" i="32"/>
  <c r="U24" i="32"/>
  <c r="S24" i="32"/>
  <c r="Q24" i="32"/>
  <c r="F180" i="32" s="1"/>
  <c r="O24" i="32"/>
  <c r="M24" i="32"/>
  <c r="K24" i="32"/>
  <c r="G123" i="32" s="1"/>
  <c r="I24" i="32"/>
  <c r="G24" i="32"/>
  <c r="F85" i="32" s="1"/>
  <c r="E24" i="32"/>
  <c r="C24" i="32"/>
  <c r="G47" i="32" s="1"/>
  <c r="AW23" i="32"/>
  <c r="AU23" i="32"/>
  <c r="AS23" i="32"/>
  <c r="AQ23" i="32"/>
  <c r="AO23" i="32"/>
  <c r="AM23" i="32"/>
  <c r="AK23" i="32"/>
  <c r="AI23" i="32"/>
  <c r="AG23" i="32"/>
  <c r="AE23" i="32"/>
  <c r="AC23" i="32"/>
  <c r="AA23" i="32"/>
  <c r="Y23" i="32"/>
  <c r="W23" i="32"/>
  <c r="U23" i="32"/>
  <c r="S23" i="32"/>
  <c r="Q23" i="32"/>
  <c r="G179" i="32" s="1"/>
  <c r="O23" i="32"/>
  <c r="F160" i="32" s="1"/>
  <c r="M23" i="32"/>
  <c r="K23" i="32"/>
  <c r="F122" i="32" s="1"/>
  <c r="I23" i="32"/>
  <c r="G103" i="32" s="1"/>
  <c r="G23" i="32"/>
  <c r="G84" i="32" s="1"/>
  <c r="E23" i="32"/>
  <c r="F65" i="32" s="1"/>
  <c r="C23" i="32"/>
  <c r="G46" i="32" s="1"/>
  <c r="AW22" i="32"/>
  <c r="AU22" i="32"/>
  <c r="AS22" i="32"/>
  <c r="AQ22" i="32"/>
  <c r="AO22" i="32"/>
  <c r="AM22" i="32"/>
  <c r="AK22" i="32"/>
  <c r="AI22" i="32"/>
  <c r="AG22" i="32"/>
  <c r="AE22" i="32"/>
  <c r="AC22" i="32"/>
  <c r="AA22" i="32"/>
  <c r="Y22" i="32"/>
  <c r="W22" i="32"/>
  <c r="U22" i="32"/>
  <c r="S22" i="32"/>
  <c r="Q22" i="32"/>
  <c r="O22" i="32"/>
  <c r="G159" i="32" s="1"/>
  <c r="M22" i="32"/>
  <c r="K22" i="32"/>
  <c r="G121" i="32" s="1"/>
  <c r="I22" i="32"/>
  <c r="G102" i="32" s="1"/>
  <c r="G22" i="32"/>
  <c r="G83" i="32" s="1"/>
  <c r="E22" i="32"/>
  <c r="G64" i="32" s="1"/>
  <c r="C22" i="32"/>
  <c r="F45" i="32" s="1"/>
  <c r="AW21" i="32"/>
  <c r="AU21" i="32"/>
  <c r="AS21" i="32"/>
  <c r="AQ21" i="32"/>
  <c r="AO21" i="32"/>
  <c r="AM21" i="32"/>
  <c r="AK21" i="32"/>
  <c r="AI21" i="32"/>
  <c r="AG21" i="32"/>
  <c r="AE21" i="32"/>
  <c r="AC21" i="32"/>
  <c r="AA21" i="32"/>
  <c r="Y21" i="32"/>
  <c r="W21" i="32"/>
  <c r="U21" i="32"/>
  <c r="S21" i="32"/>
  <c r="Q21" i="32"/>
  <c r="O21" i="32"/>
  <c r="M21" i="32"/>
  <c r="G139" i="32" s="1"/>
  <c r="K21" i="32"/>
  <c r="F120" i="32" s="1"/>
  <c r="I21" i="32"/>
  <c r="G21" i="32"/>
  <c r="G82" i="32" s="1"/>
  <c r="E21" i="32"/>
  <c r="C21" i="32"/>
  <c r="AW20" i="32"/>
  <c r="AU20" i="32"/>
  <c r="AS20" i="32"/>
  <c r="AQ20" i="32"/>
  <c r="AO20" i="32"/>
  <c r="AM20" i="32"/>
  <c r="AK20" i="32"/>
  <c r="AI20" i="32"/>
  <c r="AG20" i="32"/>
  <c r="AE20" i="32"/>
  <c r="AC20" i="32"/>
  <c r="AA20" i="32"/>
  <c r="Y20" i="32"/>
  <c r="W20" i="32"/>
  <c r="U20" i="32"/>
  <c r="S20" i="32"/>
  <c r="Q20" i="32"/>
  <c r="F176" i="32" s="1"/>
  <c r="O20" i="32"/>
  <c r="M20" i="32"/>
  <c r="K20" i="32"/>
  <c r="G119" i="32" s="1"/>
  <c r="I20" i="32"/>
  <c r="G100" i="32" s="1"/>
  <c r="G20" i="32"/>
  <c r="F81" i="32" s="1"/>
  <c r="E20" i="32"/>
  <c r="C20" i="32"/>
  <c r="G43" i="32" s="1"/>
  <c r="AW19" i="32"/>
  <c r="AU19" i="32"/>
  <c r="AS19" i="32"/>
  <c r="AQ19" i="32"/>
  <c r="AO19" i="32"/>
  <c r="AM19" i="32"/>
  <c r="AK19" i="32"/>
  <c r="AI19" i="32"/>
  <c r="AG19" i="32"/>
  <c r="AE19" i="32"/>
  <c r="AC19" i="32"/>
  <c r="AA19" i="32"/>
  <c r="Y19" i="32"/>
  <c r="W19" i="32"/>
  <c r="U19" i="32"/>
  <c r="S19" i="32"/>
  <c r="Q19" i="32"/>
  <c r="G175" i="32" s="1"/>
  <c r="O19" i="32"/>
  <c r="F156" i="32" s="1"/>
  <c r="M19" i="32"/>
  <c r="K19" i="32"/>
  <c r="F118" i="32" s="1"/>
  <c r="I19" i="32"/>
  <c r="G99" i="32" s="1"/>
  <c r="G19" i="32"/>
  <c r="G80" i="32" s="1"/>
  <c r="E19" i="32"/>
  <c r="F61" i="32" s="1"/>
  <c r="C19" i="32"/>
  <c r="G42" i="32" s="1"/>
  <c r="AW18" i="32"/>
  <c r="AU18" i="32"/>
  <c r="AS18" i="32"/>
  <c r="AQ18" i="32"/>
  <c r="AO18" i="32"/>
  <c r="AM18" i="32"/>
  <c r="AK18" i="32"/>
  <c r="AI18" i="32"/>
  <c r="AG18" i="32"/>
  <c r="AE18" i="32"/>
  <c r="AC18" i="32"/>
  <c r="AA18" i="32"/>
  <c r="Y18" i="32"/>
  <c r="W18" i="32"/>
  <c r="U18" i="32"/>
  <c r="S18" i="32"/>
  <c r="Q18" i="32"/>
  <c r="O18" i="32"/>
  <c r="G155" i="32" s="1"/>
  <c r="M18" i="32"/>
  <c r="K18" i="32"/>
  <c r="G117" i="32" s="1"/>
  <c r="I18" i="32"/>
  <c r="G98" i="32" s="1"/>
  <c r="G18" i="32"/>
  <c r="G79" i="32" s="1"/>
  <c r="E18" i="32"/>
  <c r="G60" i="32" s="1"/>
  <c r="C18" i="32"/>
  <c r="AW17" i="32"/>
  <c r="AU17" i="32"/>
  <c r="AS17" i="32"/>
  <c r="AQ17" i="32"/>
  <c r="AO17" i="32"/>
  <c r="AM17" i="32"/>
  <c r="AK17" i="32"/>
  <c r="AI17" i="32"/>
  <c r="AG17" i="32"/>
  <c r="AE17" i="32"/>
  <c r="AC17" i="32"/>
  <c r="AA17" i="32"/>
  <c r="Y17" i="32"/>
  <c r="W17" i="32"/>
  <c r="U17" i="32"/>
  <c r="S17" i="32"/>
  <c r="Q17" i="32"/>
  <c r="O17" i="32"/>
  <c r="M17" i="32"/>
  <c r="K17" i="32"/>
  <c r="G116" i="32" s="1"/>
  <c r="I17" i="32"/>
  <c r="G17" i="32"/>
  <c r="G78" i="32" s="1"/>
  <c r="E17" i="32"/>
  <c r="C17" i="32"/>
  <c r="AW16" i="32"/>
  <c r="AU16" i="32"/>
  <c r="AS16" i="32"/>
  <c r="AQ16" i="32"/>
  <c r="AO16" i="32"/>
  <c r="AM16" i="32"/>
  <c r="AK16" i="32"/>
  <c r="AI16" i="32"/>
  <c r="AG16" i="32"/>
  <c r="AE16" i="32"/>
  <c r="AC16" i="32"/>
  <c r="AA16" i="32"/>
  <c r="Y16" i="32"/>
  <c r="W16" i="32"/>
  <c r="U16" i="32"/>
  <c r="S16" i="32"/>
  <c r="Q16" i="32"/>
  <c r="F172" i="32" s="1"/>
  <c r="O16" i="32"/>
  <c r="M16" i="32"/>
  <c r="K16" i="32"/>
  <c r="G115" i="32" s="1"/>
  <c r="I16" i="32"/>
  <c r="G16" i="32"/>
  <c r="F77" i="32" s="1"/>
  <c r="E16" i="32"/>
  <c r="C16" i="32"/>
  <c r="G39" i="32" s="1"/>
  <c r="AW15" i="32"/>
  <c r="AU15" i="32"/>
  <c r="AS15" i="32"/>
  <c r="AQ15" i="32"/>
  <c r="AO15" i="32"/>
  <c r="AM15" i="32"/>
  <c r="AK15" i="32"/>
  <c r="AI15" i="32"/>
  <c r="AG15" i="32"/>
  <c r="AE15" i="32"/>
  <c r="AC15" i="32"/>
  <c r="AA15" i="32"/>
  <c r="Y15" i="32"/>
  <c r="W15" i="32"/>
  <c r="U15" i="32"/>
  <c r="S15" i="32"/>
  <c r="Q15" i="32"/>
  <c r="G171" i="32" s="1"/>
  <c r="O15" i="32"/>
  <c r="F152" i="32" s="1"/>
  <c r="M15" i="32"/>
  <c r="K15" i="32"/>
  <c r="F114" i="32" s="1"/>
  <c r="I15" i="32"/>
  <c r="G95" i="32" s="1"/>
  <c r="G15" i="32"/>
  <c r="G76" i="32" s="1"/>
  <c r="E15" i="32"/>
  <c r="F57" i="32" s="1"/>
  <c r="C15" i="32"/>
  <c r="G38" i="32" s="1"/>
  <c r="AW14" i="32"/>
  <c r="AU14" i="32"/>
  <c r="AS14" i="32"/>
  <c r="AQ14" i="32"/>
  <c r="AO14" i="32"/>
  <c r="AM14" i="32"/>
  <c r="AK14" i="32"/>
  <c r="AI14" i="32"/>
  <c r="AG14" i="32"/>
  <c r="AE14" i="32"/>
  <c r="AC14" i="32"/>
  <c r="AA14" i="32"/>
  <c r="Y14" i="32"/>
  <c r="W14" i="32"/>
  <c r="U14" i="32"/>
  <c r="S14" i="32"/>
  <c r="Q14" i="32"/>
  <c r="O14" i="32"/>
  <c r="G151" i="32" s="1"/>
  <c r="M14" i="32"/>
  <c r="K14" i="32"/>
  <c r="F113" i="32" s="1"/>
  <c r="I14" i="32"/>
  <c r="G94" i="32" s="1"/>
  <c r="G14" i="32"/>
  <c r="G75" i="32" s="1"/>
  <c r="E14" i="32"/>
  <c r="G56" i="32" s="1"/>
  <c r="C14" i="32"/>
  <c r="AW13" i="32"/>
  <c r="AU13" i="32"/>
  <c r="AS13" i="32"/>
  <c r="AQ13" i="32"/>
  <c r="AO13" i="32"/>
  <c r="AM13" i="32"/>
  <c r="AK13" i="32"/>
  <c r="AI13" i="32"/>
  <c r="AG13" i="32"/>
  <c r="AE13" i="32"/>
  <c r="AC13" i="32"/>
  <c r="AA13" i="32"/>
  <c r="Y13" i="32"/>
  <c r="W13" i="32"/>
  <c r="U13" i="32"/>
  <c r="S13" i="32"/>
  <c r="Q13" i="32"/>
  <c r="O13" i="32"/>
  <c r="M13" i="32"/>
  <c r="K13" i="32"/>
  <c r="I13" i="32"/>
  <c r="F93" i="32" s="1"/>
  <c r="G13" i="32"/>
  <c r="G74" i="32" s="1"/>
  <c r="E13" i="32"/>
  <c r="C13" i="32"/>
  <c r="G36" i="32" s="1"/>
  <c r="AW12" i="32"/>
  <c r="AU12" i="32"/>
  <c r="AS12" i="32"/>
  <c r="AQ12" i="32"/>
  <c r="AO12" i="32"/>
  <c r="AM12" i="32"/>
  <c r="AK12" i="32"/>
  <c r="AI12" i="32"/>
  <c r="AG12" i="32"/>
  <c r="AE12" i="32"/>
  <c r="AC12" i="32"/>
  <c r="AA12" i="32"/>
  <c r="Y12" i="32"/>
  <c r="W12" i="32"/>
  <c r="U12" i="32"/>
  <c r="S12" i="32"/>
  <c r="Q12" i="32"/>
  <c r="F168" i="32" s="1"/>
  <c r="O12" i="32"/>
  <c r="M12" i="32"/>
  <c r="K12" i="32"/>
  <c r="I12" i="32"/>
  <c r="G12" i="32"/>
  <c r="F73" i="32" s="1"/>
  <c r="E12" i="32"/>
  <c r="C12" i="32"/>
  <c r="AW11" i="32"/>
  <c r="AU11" i="32"/>
  <c r="AS11" i="32"/>
  <c r="AQ11" i="32"/>
  <c r="AO11" i="32"/>
  <c r="AM11" i="32"/>
  <c r="AK11" i="32"/>
  <c r="AI11" i="32"/>
  <c r="AG11" i="32"/>
  <c r="AE11" i="32"/>
  <c r="AC11" i="32"/>
  <c r="AA11" i="32"/>
  <c r="Y11" i="32"/>
  <c r="W11" i="32"/>
  <c r="U11" i="32"/>
  <c r="S11" i="32"/>
  <c r="Q11" i="32"/>
  <c r="G167" i="32" s="1"/>
  <c r="O11" i="32"/>
  <c r="M11" i="32"/>
  <c r="K11" i="32"/>
  <c r="I11" i="32"/>
  <c r="G11" i="32"/>
  <c r="G72" i="32" s="1"/>
  <c r="E11" i="32"/>
  <c r="F53" i="32" s="1"/>
  <c r="C11" i="32"/>
  <c r="AW10" i="32"/>
  <c r="AU10" i="32"/>
  <c r="AS10" i="32"/>
  <c r="AQ10" i="32"/>
  <c r="AO10" i="32"/>
  <c r="AM10" i="32"/>
  <c r="AK10" i="32"/>
  <c r="AI10" i="32"/>
  <c r="AG10" i="32"/>
  <c r="AE10" i="32"/>
  <c r="AC10" i="32"/>
  <c r="AA10" i="32"/>
  <c r="Y10" i="32"/>
  <c r="W10" i="32"/>
  <c r="U10" i="32"/>
  <c r="S10" i="32"/>
  <c r="Q10" i="32"/>
  <c r="O10" i="32"/>
  <c r="M10" i="32"/>
  <c r="K10" i="32"/>
  <c r="I10" i="32"/>
  <c r="G10" i="32"/>
  <c r="E10" i="32"/>
  <c r="G52" i="32" s="1"/>
  <c r="C10" i="32"/>
  <c r="F33" i="32" s="1"/>
  <c r="AX5" i="32"/>
  <c r="AS5" i="32"/>
  <c r="AX4" i="32"/>
  <c r="AW5" i="32" s="1"/>
  <c r="AW4" i="32"/>
  <c r="AV5" i="32" s="1"/>
  <c r="AU5" i="32"/>
  <c r="AU4" i="32"/>
  <c r="AT5" i="32" s="1"/>
  <c r="AT4" i="32"/>
  <c r="AS4" i="32"/>
  <c r="AR5" i="32" s="1"/>
  <c r="AR4" i="32"/>
  <c r="AQ5" i="32" s="1"/>
  <c r="AQ4" i="32"/>
  <c r="AP5" i="32" s="1"/>
  <c r="AP4" i="32"/>
  <c r="AO5" i="32" s="1"/>
  <c r="AO4" i="32"/>
  <c r="AN5" i="32" s="1"/>
  <c r="AN4" i="32"/>
  <c r="AM5" i="32" s="1"/>
  <c r="AM4" i="32"/>
  <c r="AL5" i="32" s="1"/>
  <c r="AL4" i="32"/>
  <c r="AK5" i="32" s="1"/>
  <c r="AK4" i="32"/>
  <c r="AJ5" i="32" s="1"/>
  <c r="AJ4" i="32"/>
  <c r="AI5" i="32" s="1"/>
  <c r="AI4" i="32"/>
  <c r="AH5" i="32" s="1"/>
  <c r="AH4" i="32"/>
  <c r="AG5" i="32" s="1"/>
  <c r="AG4" i="32"/>
  <c r="AF5" i="32" s="1"/>
  <c r="AF4" i="32"/>
  <c r="AE5" i="32" s="1"/>
  <c r="AE4" i="32"/>
  <c r="AD5" i="32" s="1"/>
  <c r="AD4" i="32"/>
  <c r="AC5" i="32" s="1"/>
  <c r="AC4" i="32"/>
  <c r="AB5" i="32" s="1"/>
  <c r="AB4" i="32"/>
  <c r="AA5" i="32" s="1"/>
  <c r="AA4" i="32"/>
  <c r="Z5" i="32" s="1"/>
  <c r="Z4" i="32"/>
  <c r="Y5" i="32" s="1"/>
  <c r="Y4" i="32"/>
  <c r="X4" i="32"/>
  <c r="W4" i="32"/>
  <c r="V5" i="32" s="1"/>
  <c r="V4" i="32"/>
  <c r="U5" i="32" s="1"/>
  <c r="U4" i="32"/>
  <c r="T5" i="32" s="1"/>
  <c r="T4" i="32"/>
  <c r="S5" i="32" s="1"/>
  <c r="S4" i="32"/>
  <c r="R5" i="32" s="1"/>
  <c r="R4" i="32"/>
  <c r="Q5" i="32" s="1"/>
  <c r="Q4" i="32"/>
  <c r="P5" i="32" s="1"/>
  <c r="P4" i="32"/>
  <c r="O5" i="32" s="1"/>
  <c r="O4" i="32"/>
  <c r="N5" i="32" s="1"/>
  <c r="N4" i="32"/>
  <c r="M5" i="32" s="1"/>
  <c r="M4" i="32"/>
  <c r="L5" i="32" s="1"/>
  <c r="L4" i="32"/>
  <c r="K5" i="32" s="1"/>
  <c r="K4" i="32"/>
  <c r="J5" i="32" s="1"/>
  <c r="J4" i="32"/>
  <c r="I5" i="32" s="1"/>
  <c r="I4" i="32"/>
  <c r="H5" i="32" s="1"/>
  <c r="H4" i="32"/>
  <c r="G5" i="32" s="1"/>
  <c r="G4" i="32"/>
  <c r="F5" i="32" s="1"/>
  <c r="F4" i="32"/>
  <c r="E5" i="32" s="1"/>
  <c r="E4" i="32"/>
  <c r="D5" i="32" s="1"/>
  <c r="D4" i="32"/>
  <c r="C5" i="32" s="1"/>
  <c r="C4" i="32"/>
  <c r="B5" i="32" s="1"/>
  <c r="B4" i="32"/>
  <c r="G488" i="31"/>
  <c r="F488" i="31"/>
  <c r="H488" i="31" s="1"/>
  <c r="G487" i="31"/>
  <c r="F487" i="31"/>
  <c r="G486" i="31"/>
  <c r="F486" i="31"/>
  <c r="G485" i="31"/>
  <c r="F485" i="31"/>
  <c r="G484" i="31"/>
  <c r="F484" i="31"/>
  <c r="G483" i="31"/>
  <c r="F483" i="31"/>
  <c r="G482" i="31"/>
  <c r="F482" i="31"/>
  <c r="G481" i="31"/>
  <c r="F481" i="31"/>
  <c r="G480" i="31"/>
  <c r="F480" i="31"/>
  <c r="G479" i="31"/>
  <c r="F479" i="31"/>
  <c r="G478" i="31"/>
  <c r="F478" i="31"/>
  <c r="G477" i="31"/>
  <c r="F477" i="31"/>
  <c r="G476" i="31"/>
  <c r="F476" i="31"/>
  <c r="G475" i="31"/>
  <c r="F475" i="31"/>
  <c r="G474" i="31"/>
  <c r="F474" i="31"/>
  <c r="G473" i="31"/>
  <c r="F473" i="31"/>
  <c r="G472" i="31"/>
  <c r="F472" i="31"/>
  <c r="G471" i="31"/>
  <c r="F471" i="31"/>
  <c r="H471" i="31" s="1"/>
  <c r="G470" i="31"/>
  <c r="F470" i="31"/>
  <c r="G469" i="31"/>
  <c r="F469" i="31"/>
  <c r="G468" i="31"/>
  <c r="H468" i="31" s="1"/>
  <c r="F468" i="31"/>
  <c r="G467" i="31"/>
  <c r="H467" i="31" s="1"/>
  <c r="F467" i="31"/>
  <c r="G466" i="31"/>
  <c r="F466" i="31"/>
  <c r="G465" i="31"/>
  <c r="F465" i="31"/>
  <c r="G464" i="31"/>
  <c r="F464" i="31"/>
  <c r="G463" i="31"/>
  <c r="F463" i="31"/>
  <c r="H463" i="31" s="1"/>
  <c r="G462" i="31"/>
  <c r="F462" i="31"/>
  <c r="G461" i="31"/>
  <c r="F461" i="31"/>
  <c r="G460" i="31"/>
  <c r="H460" i="31" s="1"/>
  <c r="F460" i="31"/>
  <c r="G459" i="31"/>
  <c r="F459" i="31"/>
  <c r="G458" i="31"/>
  <c r="F458" i="31"/>
  <c r="G457" i="31"/>
  <c r="F457" i="31"/>
  <c r="G456" i="31"/>
  <c r="F456" i="31"/>
  <c r="H456" i="31" s="1"/>
  <c r="G455" i="31"/>
  <c r="F455" i="31"/>
  <c r="G454" i="31"/>
  <c r="F454" i="31"/>
  <c r="G453" i="31"/>
  <c r="F453" i="31"/>
  <c r="G452" i="31"/>
  <c r="F452" i="31"/>
  <c r="G451" i="31"/>
  <c r="F451" i="31"/>
  <c r="G450" i="31"/>
  <c r="F450" i="31"/>
  <c r="G449" i="31"/>
  <c r="F449" i="31"/>
  <c r="G448" i="31"/>
  <c r="F448" i="31"/>
  <c r="G447" i="31"/>
  <c r="F447" i="31"/>
  <c r="G446" i="31"/>
  <c r="F446" i="31"/>
  <c r="G445" i="31"/>
  <c r="F445" i="31"/>
  <c r="G444" i="31"/>
  <c r="H444" i="31" s="1"/>
  <c r="F444" i="31"/>
  <c r="G443" i="31"/>
  <c r="H443" i="31" s="1"/>
  <c r="F443" i="31"/>
  <c r="G442" i="31"/>
  <c r="F442" i="31"/>
  <c r="G441" i="31"/>
  <c r="F441" i="31"/>
  <c r="G440" i="31"/>
  <c r="H440" i="31" s="1"/>
  <c r="F440" i="31"/>
  <c r="G439" i="31"/>
  <c r="F439" i="31"/>
  <c r="H439" i="31" s="1"/>
  <c r="G438" i="31"/>
  <c r="F438" i="31"/>
  <c r="G437" i="31"/>
  <c r="F437" i="31"/>
  <c r="G436" i="31"/>
  <c r="H436" i="31" s="1"/>
  <c r="F436" i="31"/>
  <c r="G435" i="31"/>
  <c r="F435" i="31"/>
  <c r="G434" i="31"/>
  <c r="H434" i="31" s="1"/>
  <c r="F434" i="31"/>
  <c r="G433" i="31"/>
  <c r="F433" i="31"/>
  <c r="G432" i="31"/>
  <c r="F432" i="31"/>
  <c r="H432" i="31" s="1"/>
  <c r="G431" i="31"/>
  <c r="F431" i="31"/>
  <c r="G430" i="31"/>
  <c r="F430" i="31"/>
  <c r="G429" i="31"/>
  <c r="F429" i="31"/>
  <c r="G428" i="31"/>
  <c r="F428" i="31"/>
  <c r="G427" i="31"/>
  <c r="F427" i="31"/>
  <c r="G426" i="31"/>
  <c r="F426" i="31"/>
  <c r="G425" i="31"/>
  <c r="F425" i="31"/>
  <c r="G424" i="31"/>
  <c r="F424" i="31"/>
  <c r="G423" i="31"/>
  <c r="F423" i="31"/>
  <c r="G422" i="31"/>
  <c r="F422" i="31"/>
  <c r="G421" i="31"/>
  <c r="F421" i="31"/>
  <c r="G420" i="31"/>
  <c r="F420" i="31"/>
  <c r="G419" i="31"/>
  <c r="F419" i="31"/>
  <c r="G418" i="31"/>
  <c r="F418" i="31"/>
  <c r="G417" i="31"/>
  <c r="F417" i="31"/>
  <c r="G416" i="31"/>
  <c r="F416" i="31"/>
  <c r="G415" i="31"/>
  <c r="F415" i="31"/>
  <c r="G414" i="31"/>
  <c r="F414" i="31"/>
  <c r="G413" i="31"/>
  <c r="F413" i="31"/>
  <c r="G412" i="31"/>
  <c r="H412" i="31" s="1"/>
  <c r="F412" i="31"/>
  <c r="G411" i="31"/>
  <c r="F411" i="31"/>
  <c r="G410" i="31"/>
  <c r="F410" i="31"/>
  <c r="G409" i="31"/>
  <c r="F409" i="31"/>
  <c r="G408" i="31"/>
  <c r="H408" i="31" s="1"/>
  <c r="F408" i="31"/>
  <c r="G407" i="31"/>
  <c r="F407" i="31"/>
  <c r="H407" i="31" s="1"/>
  <c r="G406" i="31"/>
  <c r="F406" i="31"/>
  <c r="G405" i="31"/>
  <c r="F405" i="31"/>
  <c r="G404" i="31"/>
  <c r="F404" i="31"/>
  <c r="G403" i="31"/>
  <c r="F403" i="31"/>
  <c r="G402" i="31"/>
  <c r="F402" i="31"/>
  <c r="G401" i="31"/>
  <c r="F401" i="31"/>
  <c r="G400" i="31"/>
  <c r="H400" i="31" s="1"/>
  <c r="F400" i="31"/>
  <c r="G399" i="31"/>
  <c r="F399" i="31"/>
  <c r="H399" i="31" s="1"/>
  <c r="G398" i="31"/>
  <c r="F398" i="31"/>
  <c r="G397" i="31"/>
  <c r="F397" i="31"/>
  <c r="G396" i="31"/>
  <c r="F396" i="31"/>
  <c r="G395" i="31"/>
  <c r="F395" i="31"/>
  <c r="G394" i="31"/>
  <c r="F394" i="31"/>
  <c r="G393" i="31"/>
  <c r="F393" i="31"/>
  <c r="G392" i="31"/>
  <c r="H392" i="31" s="1"/>
  <c r="F392" i="31"/>
  <c r="G391" i="31"/>
  <c r="F391" i="31"/>
  <c r="G390" i="31"/>
  <c r="F390" i="31"/>
  <c r="G389" i="31"/>
  <c r="H389" i="31" s="1"/>
  <c r="F389" i="31"/>
  <c r="G388" i="31"/>
  <c r="H388" i="31" s="1"/>
  <c r="F388" i="31"/>
  <c r="G387" i="31"/>
  <c r="H387" i="31" s="1"/>
  <c r="F387" i="31"/>
  <c r="G386" i="31"/>
  <c r="F386" i="31"/>
  <c r="G385" i="31"/>
  <c r="F385" i="31"/>
  <c r="G384" i="31"/>
  <c r="H384" i="31" s="1"/>
  <c r="F384" i="31"/>
  <c r="G383" i="31"/>
  <c r="F383" i="31"/>
  <c r="G382" i="31"/>
  <c r="F382" i="31"/>
  <c r="G381" i="31"/>
  <c r="F381" i="31"/>
  <c r="G380" i="31"/>
  <c r="F380" i="31"/>
  <c r="G379" i="31"/>
  <c r="H379" i="31" s="1"/>
  <c r="F379" i="31"/>
  <c r="G378" i="31"/>
  <c r="F378" i="31"/>
  <c r="G377" i="31"/>
  <c r="F377" i="31"/>
  <c r="G376" i="31"/>
  <c r="F376" i="31"/>
  <c r="G375" i="31"/>
  <c r="F375" i="31"/>
  <c r="H375" i="31" s="1"/>
  <c r="G374" i="31"/>
  <c r="F374" i="31"/>
  <c r="G373" i="31"/>
  <c r="F373" i="31"/>
  <c r="G372" i="31"/>
  <c r="H372" i="31" s="1"/>
  <c r="F372" i="31"/>
  <c r="G371" i="31"/>
  <c r="F371" i="31"/>
  <c r="G370" i="31"/>
  <c r="H370" i="31" s="1"/>
  <c r="F370" i="31"/>
  <c r="G369" i="31"/>
  <c r="F369" i="31"/>
  <c r="G368" i="31"/>
  <c r="F368" i="31"/>
  <c r="H368" i="31" s="1"/>
  <c r="G367" i="31"/>
  <c r="F367" i="31"/>
  <c r="G366" i="31"/>
  <c r="F366" i="31"/>
  <c r="G365" i="31"/>
  <c r="F365" i="31"/>
  <c r="G364" i="31"/>
  <c r="F364" i="31"/>
  <c r="G363" i="31"/>
  <c r="F363" i="31"/>
  <c r="G362" i="31"/>
  <c r="F362" i="31"/>
  <c r="G361" i="31"/>
  <c r="F361" i="31"/>
  <c r="G360" i="31"/>
  <c r="F360" i="31"/>
  <c r="G359" i="31"/>
  <c r="H359" i="31" s="1"/>
  <c r="F359" i="31"/>
  <c r="G358" i="31"/>
  <c r="F358" i="31"/>
  <c r="G357" i="31"/>
  <c r="F357" i="31"/>
  <c r="G356" i="31"/>
  <c r="F356" i="31"/>
  <c r="G355" i="31"/>
  <c r="H355" i="31" s="1"/>
  <c r="F355" i="31"/>
  <c r="G354" i="31"/>
  <c r="F354" i="31"/>
  <c r="G353" i="31"/>
  <c r="F353" i="31"/>
  <c r="G352" i="31"/>
  <c r="H352" i="31" s="1"/>
  <c r="F352" i="31"/>
  <c r="G351" i="31"/>
  <c r="H351" i="31" s="1"/>
  <c r="F351" i="31"/>
  <c r="G350" i="31"/>
  <c r="F350" i="31"/>
  <c r="G349" i="31"/>
  <c r="F349" i="31"/>
  <c r="G348" i="31"/>
  <c r="F348" i="31"/>
  <c r="H348" i="31" s="1"/>
  <c r="G347" i="31"/>
  <c r="F347" i="31"/>
  <c r="G346" i="31"/>
  <c r="F346" i="31"/>
  <c r="G345" i="31"/>
  <c r="H345" i="31" s="1"/>
  <c r="F345" i="31"/>
  <c r="G344" i="31"/>
  <c r="F344" i="31"/>
  <c r="G343" i="31"/>
  <c r="H343" i="31" s="1"/>
  <c r="F343" i="31"/>
  <c r="G342" i="31"/>
  <c r="F342" i="31"/>
  <c r="G341" i="31"/>
  <c r="F341" i="31"/>
  <c r="H341" i="31" s="1"/>
  <c r="G340" i="31"/>
  <c r="F340" i="31"/>
  <c r="G339" i="31"/>
  <c r="F339" i="31"/>
  <c r="H339" i="31" s="1"/>
  <c r="G338" i="31"/>
  <c r="F338" i="31"/>
  <c r="G337" i="31"/>
  <c r="F337" i="31"/>
  <c r="H337" i="31" s="1"/>
  <c r="G336" i="31"/>
  <c r="F336" i="31"/>
  <c r="G335" i="31"/>
  <c r="H335" i="31" s="1"/>
  <c r="F335" i="31"/>
  <c r="G334" i="31"/>
  <c r="F334" i="31"/>
  <c r="G333" i="31"/>
  <c r="F333" i="31"/>
  <c r="G332" i="31"/>
  <c r="F332" i="31"/>
  <c r="G331" i="31"/>
  <c r="F331" i="31"/>
  <c r="H331" i="31" s="1"/>
  <c r="G330" i="31"/>
  <c r="F330" i="31"/>
  <c r="G329" i="31"/>
  <c r="F329" i="31"/>
  <c r="G328" i="31"/>
  <c r="H328" i="31" s="1"/>
  <c r="F328" i="31"/>
  <c r="G327" i="31"/>
  <c r="F327" i="31"/>
  <c r="G326" i="31"/>
  <c r="F326" i="31"/>
  <c r="G325" i="31"/>
  <c r="F325" i="31"/>
  <c r="H325" i="31" s="1"/>
  <c r="G324" i="31"/>
  <c r="F324" i="31"/>
  <c r="G323" i="31"/>
  <c r="F323" i="31"/>
  <c r="G322" i="31"/>
  <c r="F322" i="31"/>
  <c r="G321" i="31"/>
  <c r="F321" i="31"/>
  <c r="G320" i="31"/>
  <c r="F320" i="31"/>
  <c r="G319" i="31"/>
  <c r="H319" i="31" s="1"/>
  <c r="F319" i="31"/>
  <c r="G318" i="31"/>
  <c r="F318" i="31"/>
  <c r="G317" i="31"/>
  <c r="F317" i="31"/>
  <c r="G316" i="31"/>
  <c r="H316" i="31" s="1"/>
  <c r="F316" i="31"/>
  <c r="G315" i="31"/>
  <c r="F315" i="31"/>
  <c r="G314" i="31"/>
  <c r="F314" i="31"/>
  <c r="G313" i="31"/>
  <c r="F313" i="31"/>
  <c r="G312" i="31"/>
  <c r="H312" i="31" s="1"/>
  <c r="F312" i="31"/>
  <c r="G311" i="31"/>
  <c r="F311" i="31"/>
  <c r="G310" i="31"/>
  <c r="F310" i="31"/>
  <c r="G309" i="31"/>
  <c r="F309" i="31"/>
  <c r="G308" i="31"/>
  <c r="H308" i="31" s="1"/>
  <c r="F308" i="31"/>
  <c r="G307" i="31"/>
  <c r="F307" i="31"/>
  <c r="G306" i="31"/>
  <c r="F306" i="31"/>
  <c r="G305" i="31"/>
  <c r="F305" i="31"/>
  <c r="G304" i="31"/>
  <c r="H304" i="31" s="1"/>
  <c r="F304" i="31"/>
  <c r="G303" i="31"/>
  <c r="F303" i="31"/>
  <c r="H303" i="31" s="1"/>
  <c r="G302" i="31"/>
  <c r="F302" i="31"/>
  <c r="G301" i="31"/>
  <c r="F301" i="31"/>
  <c r="H301" i="31" s="1"/>
  <c r="G300" i="31"/>
  <c r="H300" i="31" s="1"/>
  <c r="F300" i="31"/>
  <c r="G299" i="31"/>
  <c r="F299" i="31"/>
  <c r="F298" i="31"/>
  <c r="H298" i="31" s="1"/>
  <c r="F297" i="31"/>
  <c r="H297" i="31" s="1"/>
  <c r="F296" i="31"/>
  <c r="H296" i="31" s="1"/>
  <c r="F295" i="31"/>
  <c r="H295" i="31" s="1"/>
  <c r="F294" i="31"/>
  <c r="H294" i="31" s="1"/>
  <c r="F293" i="31"/>
  <c r="H293" i="31" s="1"/>
  <c r="F292" i="31"/>
  <c r="H292" i="31" s="1"/>
  <c r="F291" i="31"/>
  <c r="H291" i="31" s="1"/>
  <c r="F290" i="31"/>
  <c r="H290" i="31" s="1"/>
  <c r="F289" i="31"/>
  <c r="H289" i="31" s="1"/>
  <c r="F288" i="31"/>
  <c r="H288" i="31" s="1"/>
  <c r="F287" i="31"/>
  <c r="H287" i="31" s="1"/>
  <c r="F286" i="31"/>
  <c r="H286" i="31" s="1"/>
  <c r="F285" i="31"/>
  <c r="H285" i="31" s="1"/>
  <c r="F284" i="31"/>
  <c r="H284" i="31" s="1"/>
  <c r="F283" i="31"/>
  <c r="H283" i="31" s="1"/>
  <c r="F282" i="31"/>
  <c r="H282" i="31" s="1"/>
  <c r="F281" i="31"/>
  <c r="H281" i="31" s="1"/>
  <c r="F280" i="31"/>
  <c r="H280" i="31" s="1"/>
  <c r="F279" i="31"/>
  <c r="H279" i="31" s="1"/>
  <c r="F278" i="31"/>
  <c r="H278" i="31" s="1"/>
  <c r="F277" i="31"/>
  <c r="H277" i="31" s="1"/>
  <c r="F276" i="31"/>
  <c r="H276" i="31" s="1"/>
  <c r="F275" i="31"/>
  <c r="H275" i="31" s="1"/>
  <c r="F274" i="31"/>
  <c r="H274" i="31" s="1"/>
  <c r="F273" i="31"/>
  <c r="H273" i="31" s="1"/>
  <c r="F272" i="31"/>
  <c r="H272" i="31" s="1"/>
  <c r="F271" i="31"/>
  <c r="H271" i="31" s="1"/>
  <c r="F270" i="31"/>
  <c r="H270" i="31" s="1"/>
  <c r="F269" i="31"/>
  <c r="H269" i="31" s="1"/>
  <c r="F268" i="31"/>
  <c r="H268" i="31" s="1"/>
  <c r="F267" i="31"/>
  <c r="H267" i="31" s="1"/>
  <c r="F266" i="31"/>
  <c r="H266" i="31" s="1"/>
  <c r="F265" i="31"/>
  <c r="H265" i="31" s="1"/>
  <c r="F264" i="31"/>
  <c r="H264" i="31" s="1"/>
  <c r="F263" i="31"/>
  <c r="H263" i="31" s="1"/>
  <c r="F262" i="31"/>
  <c r="H262" i="31" s="1"/>
  <c r="F261" i="31"/>
  <c r="H261" i="31" s="1"/>
  <c r="F260" i="31"/>
  <c r="H260" i="31" s="1"/>
  <c r="F259" i="31"/>
  <c r="H259" i="31" s="1"/>
  <c r="F258" i="31"/>
  <c r="H258" i="31" s="1"/>
  <c r="F257" i="31"/>
  <c r="H257" i="31" s="1"/>
  <c r="F256" i="31"/>
  <c r="H256" i="31" s="1"/>
  <c r="F255" i="31"/>
  <c r="H255" i="31" s="1"/>
  <c r="F254" i="31"/>
  <c r="H254" i="31" s="1"/>
  <c r="F253" i="31"/>
  <c r="H253" i="31" s="1"/>
  <c r="F252" i="31"/>
  <c r="H252" i="31" s="1"/>
  <c r="F251" i="31"/>
  <c r="H251" i="31" s="1"/>
  <c r="F250" i="31"/>
  <c r="H250" i="31" s="1"/>
  <c r="H249" i="31"/>
  <c r="F249" i="31"/>
  <c r="F248" i="31"/>
  <c r="H248" i="31" s="1"/>
  <c r="F247" i="31"/>
  <c r="H247" i="31" s="1"/>
  <c r="F246" i="31"/>
  <c r="H246" i="31" s="1"/>
  <c r="F245" i="31"/>
  <c r="H245" i="31" s="1"/>
  <c r="F244" i="31"/>
  <c r="H244" i="31" s="1"/>
  <c r="F243" i="31"/>
  <c r="H243" i="31" s="1"/>
  <c r="F242" i="31"/>
  <c r="H242" i="31" s="1"/>
  <c r="F241" i="31"/>
  <c r="H241" i="31" s="1"/>
  <c r="F240" i="31"/>
  <c r="H240" i="31" s="1"/>
  <c r="F239" i="31"/>
  <c r="H239" i="31" s="1"/>
  <c r="F238" i="31"/>
  <c r="H238" i="31" s="1"/>
  <c r="F237" i="31"/>
  <c r="H237" i="31" s="1"/>
  <c r="F236" i="31"/>
  <c r="H236" i="31" s="1"/>
  <c r="F235" i="31"/>
  <c r="H235" i="31" s="1"/>
  <c r="F234" i="31"/>
  <c r="H234" i="31" s="1"/>
  <c r="F233" i="31"/>
  <c r="H233" i="31" s="1"/>
  <c r="F232" i="31"/>
  <c r="H232" i="31" s="1"/>
  <c r="F231" i="31"/>
  <c r="H231" i="31" s="1"/>
  <c r="F230" i="31"/>
  <c r="H230" i="31" s="1"/>
  <c r="F229" i="31"/>
  <c r="H229" i="31" s="1"/>
  <c r="F228" i="31"/>
  <c r="H228" i="31" s="1"/>
  <c r="F227" i="31"/>
  <c r="H227" i="31" s="1"/>
  <c r="F226" i="31"/>
  <c r="H226" i="31" s="1"/>
  <c r="F225" i="31"/>
  <c r="H225" i="31" s="1"/>
  <c r="F224" i="31"/>
  <c r="H224" i="31" s="1"/>
  <c r="F223" i="31"/>
  <c r="H223" i="31" s="1"/>
  <c r="F222" i="31"/>
  <c r="H222" i="31" s="1"/>
  <c r="F221" i="31"/>
  <c r="H221" i="31" s="1"/>
  <c r="F220" i="31"/>
  <c r="H220" i="31" s="1"/>
  <c r="F219" i="31"/>
  <c r="H219" i="31" s="1"/>
  <c r="H218" i="31"/>
  <c r="F218" i="31"/>
  <c r="F217" i="31"/>
  <c r="H217" i="31" s="1"/>
  <c r="F216" i="31"/>
  <c r="H216" i="31" s="1"/>
  <c r="F215" i="31"/>
  <c r="H215" i="31" s="1"/>
  <c r="F214" i="31"/>
  <c r="H214" i="31" s="1"/>
  <c r="F213" i="31"/>
  <c r="H213" i="31" s="1"/>
  <c r="H212" i="31"/>
  <c r="F212" i="31"/>
  <c r="F211" i="31"/>
  <c r="H211" i="31" s="1"/>
  <c r="F210" i="31"/>
  <c r="H210" i="31" s="1"/>
  <c r="F209" i="31"/>
  <c r="H209" i="31" s="1"/>
  <c r="F208" i="31"/>
  <c r="H208" i="31" s="1"/>
  <c r="F207" i="31"/>
  <c r="H207" i="31" s="1"/>
  <c r="H206" i="31"/>
  <c r="F206" i="31"/>
  <c r="F205" i="31"/>
  <c r="H205" i="31" s="1"/>
  <c r="F204" i="31"/>
  <c r="H204" i="31" s="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G62" i="31"/>
  <c r="H62" i="31" s="1"/>
  <c r="AW28" i="31"/>
  <c r="AU28" i="31"/>
  <c r="AS28" i="31"/>
  <c r="AQ28" i="31"/>
  <c r="AO28" i="31"/>
  <c r="AM28" i="31"/>
  <c r="AK28" i="31"/>
  <c r="AI28" i="31"/>
  <c r="AG28" i="31"/>
  <c r="AE28" i="31"/>
  <c r="AC28" i="31"/>
  <c r="AA28" i="31"/>
  <c r="Y28" i="31"/>
  <c r="W28" i="31"/>
  <c r="U28" i="31"/>
  <c r="S28" i="31"/>
  <c r="Q28" i="31"/>
  <c r="O28" i="31"/>
  <c r="M28" i="31"/>
  <c r="K28" i="31"/>
  <c r="I28" i="31"/>
  <c r="G28" i="31"/>
  <c r="G89" i="31" s="1"/>
  <c r="E28" i="31"/>
  <c r="F70" i="31" s="1"/>
  <c r="C28" i="31"/>
  <c r="AW27" i="31"/>
  <c r="AU27" i="31"/>
  <c r="AS27" i="31"/>
  <c r="AQ27" i="31"/>
  <c r="AO27" i="31"/>
  <c r="AM27" i="31"/>
  <c r="AK27" i="31"/>
  <c r="AI27" i="31"/>
  <c r="AG27" i="31"/>
  <c r="AE27" i="31"/>
  <c r="AC27" i="31"/>
  <c r="AA27" i="31"/>
  <c r="Y27" i="31"/>
  <c r="W27" i="31"/>
  <c r="U27" i="31"/>
  <c r="S27" i="31"/>
  <c r="Q27" i="31"/>
  <c r="O27" i="31"/>
  <c r="M27" i="31"/>
  <c r="F145" i="31" s="1"/>
  <c r="K27" i="31"/>
  <c r="F126" i="31" s="1"/>
  <c r="I27" i="31"/>
  <c r="G27" i="31"/>
  <c r="E27" i="31"/>
  <c r="G69" i="31" s="1"/>
  <c r="C27" i="31"/>
  <c r="G50" i="31" s="1"/>
  <c r="AW26" i="31"/>
  <c r="AU26" i="31"/>
  <c r="AS26" i="31"/>
  <c r="AQ26" i="31"/>
  <c r="AO26" i="31"/>
  <c r="AM26" i="31"/>
  <c r="AK26" i="31"/>
  <c r="AI26" i="31"/>
  <c r="AG26" i="31"/>
  <c r="AE26" i="31"/>
  <c r="AC26" i="31"/>
  <c r="AA26" i="31"/>
  <c r="Y26" i="31"/>
  <c r="W26" i="31"/>
  <c r="U26" i="31"/>
  <c r="S26" i="31"/>
  <c r="Q26" i="31"/>
  <c r="O26" i="31"/>
  <c r="M26" i="31"/>
  <c r="K26" i="31"/>
  <c r="G125" i="31" s="1"/>
  <c r="I26" i="31"/>
  <c r="F106" i="31" s="1"/>
  <c r="G26" i="31"/>
  <c r="E26" i="31"/>
  <c r="C26" i="31"/>
  <c r="G49" i="31" s="1"/>
  <c r="AW25" i="31"/>
  <c r="AU25" i="31"/>
  <c r="AS25" i="31"/>
  <c r="AQ25" i="31"/>
  <c r="AO25" i="31"/>
  <c r="AM25" i="31"/>
  <c r="AK25" i="31"/>
  <c r="AI25" i="31"/>
  <c r="AG25" i="31"/>
  <c r="AE25" i="31"/>
  <c r="AC25" i="31"/>
  <c r="AA25" i="31"/>
  <c r="Y25" i="31"/>
  <c r="W25" i="31"/>
  <c r="U25" i="31"/>
  <c r="S25" i="31"/>
  <c r="Q25" i="31"/>
  <c r="O25" i="31"/>
  <c r="M25" i="31"/>
  <c r="K25" i="31"/>
  <c r="I25" i="31"/>
  <c r="G105" i="31" s="1"/>
  <c r="G25" i="31"/>
  <c r="F86" i="31" s="1"/>
  <c r="E25" i="31"/>
  <c r="C25" i="31"/>
  <c r="AW24" i="31"/>
  <c r="AU24" i="31"/>
  <c r="AS24" i="31"/>
  <c r="AQ24" i="31"/>
  <c r="AO24" i="31"/>
  <c r="AM24" i="31"/>
  <c r="AK24" i="31"/>
  <c r="AI24" i="31"/>
  <c r="AG24" i="31"/>
  <c r="AE24" i="31"/>
  <c r="AC24" i="31"/>
  <c r="AA24" i="31"/>
  <c r="Y24" i="31"/>
  <c r="W24" i="31"/>
  <c r="U24" i="31"/>
  <c r="S24" i="31"/>
  <c r="Q24" i="31"/>
  <c r="G180" i="31" s="1"/>
  <c r="O24" i="31"/>
  <c r="F161" i="31" s="1"/>
  <c r="M24" i="31"/>
  <c r="K24" i="31"/>
  <c r="I24" i="31"/>
  <c r="G24" i="31"/>
  <c r="G85" i="31" s="1"/>
  <c r="E24" i="31"/>
  <c r="F66" i="31" s="1"/>
  <c r="C24" i="31"/>
  <c r="F47" i="31" s="1"/>
  <c r="AW23" i="31"/>
  <c r="AU23" i="31"/>
  <c r="AS23" i="31"/>
  <c r="AQ23" i="31"/>
  <c r="AO23" i="31"/>
  <c r="AM23" i="31"/>
  <c r="AK23" i="31"/>
  <c r="AI23" i="31"/>
  <c r="AG23" i="31"/>
  <c r="AE23" i="31"/>
  <c r="AC23" i="31"/>
  <c r="AA23" i="31"/>
  <c r="Y23" i="31"/>
  <c r="W23" i="31"/>
  <c r="U23" i="31"/>
  <c r="S23" i="31"/>
  <c r="Q23" i="31"/>
  <c r="O23" i="31"/>
  <c r="M23" i="31"/>
  <c r="K23" i="31"/>
  <c r="F122" i="31" s="1"/>
  <c r="I23" i="31"/>
  <c r="G23" i="31"/>
  <c r="E23" i="31"/>
  <c r="G65" i="31" s="1"/>
  <c r="C23" i="31"/>
  <c r="AW22" i="31"/>
  <c r="AU22" i="31"/>
  <c r="AS22" i="31"/>
  <c r="AQ22" i="31"/>
  <c r="AO22" i="31"/>
  <c r="AM22" i="31"/>
  <c r="AK22" i="31"/>
  <c r="AI22" i="31"/>
  <c r="AG22" i="31"/>
  <c r="AE22" i="31"/>
  <c r="AC22" i="31"/>
  <c r="AA22" i="31"/>
  <c r="Y22" i="31"/>
  <c r="W22" i="31"/>
  <c r="U22" i="31"/>
  <c r="S22" i="31"/>
  <c r="Q22" i="31"/>
  <c r="O22" i="31"/>
  <c r="M22" i="31"/>
  <c r="G140" i="31" s="1"/>
  <c r="K22" i="31"/>
  <c r="G121" i="31" s="1"/>
  <c r="I22" i="31"/>
  <c r="F102" i="31" s="1"/>
  <c r="G22" i="31"/>
  <c r="E22" i="31"/>
  <c r="C22" i="31"/>
  <c r="G45" i="31" s="1"/>
  <c r="AW21" i="31"/>
  <c r="AU21" i="31"/>
  <c r="AS21" i="31"/>
  <c r="AQ21" i="31"/>
  <c r="AO21" i="31"/>
  <c r="AM21" i="31"/>
  <c r="AK21" i="31"/>
  <c r="AI21" i="31"/>
  <c r="AG21" i="31"/>
  <c r="AE21" i="31"/>
  <c r="AC21" i="31"/>
  <c r="AA21" i="31"/>
  <c r="Y21" i="31"/>
  <c r="W21" i="31"/>
  <c r="U21" i="31"/>
  <c r="S21" i="31"/>
  <c r="Q21" i="31"/>
  <c r="F177" i="31" s="1"/>
  <c r="O21" i="31"/>
  <c r="M21" i="31"/>
  <c r="K21" i="31"/>
  <c r="I21" i="31"/>
  <c r="G101" i="31" s="1"/>
  <c r="G21" i="31"/>
  <c r="F82" i="31" s="1"/>
  <c r="E21" i="31"/>
  <c r="C21" i="31"/>
  <c r="AW20" i="31"/>
  <c r="AU20" i="31"/>
  <c r="AS20" i="31"/>
  <c r="AQ20" i="31"/>
  <c r="AO20" i="31"/>
  <c r="AM20" i="31"/>
  <c r="AK20" i="31"/>
  <c r="AI20" i="31"/>
  <c r="AG20" i="31"/>
  <c r="AE20" i="31"/>
  <c r="AC20" i="31"/>
  <c r="AA20" i="31"/>
  <c r="Y20" i="31"/>
  <c r="W20" i="31"/>
  <c r="U20" i="31"/>
  <c r="S20" i="31"/>
  <c r="Q20" i="31"/>
  <c r="O20" i="31"/>
  <c r="M20" i="31"/>
  <c r="K20" i="31"/>
  <c r="I20" i="31"/>
  <c r="G20" i="31"/>
  <c r="G81" i="31" s="1"/>
  <c r="E20" i="31"/>
  <c r="F62" i="31" s="1"/>
  <c r="C20" i="31"/>
  <c r="AW19" i="31"/>
  <c r="AU19" i="31"/>
  <c r="AS19" i="31"/>
  <c r="AQ19" i="31"/>
  <c r="AO19" i="31"/>
  <c r="AM19" i="31"/>
  <c r="AK19" i="31"/>
  <c r="AI19" i="31"/>
  <c r="AG19" i="31"/>
  <c r="AE19" i="31"/>
  <c r="AC19" i="31"/>
  <c r="AA19" i="31"/>
  <c r="Y19" i="31"/>
  <c r="W19" i="31"/>
  <c r="U19" i="31"/>
  <c r="S19" i="31"/>
  <c r="Q19" i="31"/>
  <c r="O19" i="31"/>
  <c r="G156" i="31" s="1"/>
  <c r="M19" i="31"/>
  <c r="F137" i="31" s="1"/>
  <c r="K19" i="31"/>
  <c r="F118" i="31" s="1"/>
  <c r="I19" i="31"/>
  <c r="G19" i="31"/>
  <c r="E19" i="31"/>
  <c r="G61" i="31" s="1"/>
  <c r="C19" i="31"/>
  <c r="AW18" i="31"/>
  <c r="AU18" i="31"/>
  <c r="AS18" i="31"/>
  <c r="AQ18" i="31"/>
  <c r="AO18" i="31"/>
  <c r="AM18" i="31"/>
  <c r="AK18" i="31"/>
  <c r="AI18" i="31"/>
  <c r="AG18" i="31"/>
  <c r="AE18" i="31"/>
  <c r="AC18" i="31"/>
  <c r="AA18" i="31"/>
  <c r="Y18" i="31"/>
  <c r="W18" i="31"/>
  <c r="U18" i="31"/>
  <c r="S18" i="31"/>
  <c r="Q18" i="31"/>
  <c r="O18" i="31"/>
  <c r="M18" i="31"/>
  <c r="K18" i="31"/>
  <c r="G117" i="31" s="1"/>
  <c r="I18" i="31"/>
  <c r="F98" i="31" s="1"/>
  <c r="G18" i="31"/>
  <c r="E18" i="31"/>
  <c r="C18" i="31"/>
  <c r="G41" i="31" s="1"/>
  <c r="AW17" i="31"/>
  <c r="AU17" i="31"/>
  <c r="AS17" i="31"/>
  <c r="AQ17" i="31"/>
  <c r="AO17" i="31"/>
  <c r="AM17" i="31"/>
  <c r="AK17" i="31"/>
  <c r="AI17" i="31"/>
  <c r="AG17" i="31"/>
  <c r="AE17" i="31"/>
  <c r="AC17" i="31"/>
  <c r="AA17" i="31"/>
  <c r="Y17" i="31"/>
  <c r="W17" i="31"/>
  <c r="U17" i="31"/>
  <c r="S17" i="31"/>
  <c r="Q17" i="31"/>
  <c r="O17" i="31"/>
  <c r="M17" i="31"/>
  <c r="G135" i="31" s="1"/>
  <c r="K17" i="31"/>
  <c r="I17" i="31"/>
  <c r="G97" i="31" s="1"/>
  <c r="G17" i="31"/>
  <c r="F78" i="31" s="1"/>
  <c r="E17" i="31"/>
  <c r="C17" i="31"/>
  <c r="G40" i="31" s="1"/>
  <c r="AW16" i="31"/>
  <c r="AU16" i="31"/>
  <c r="AS16" i="31"/>
  <c r="AQ16" i="31"/>
  <c r="AO16" i="31"/>
  <c r="AM16" i="31"/>
  <c r="AK16" i="31"/>
  <c r="AI16" i="31"/>
  <c r="AG16" i="31"/>
  <c r="AE16" i="31"/>
  <c r="AC16" i="31"/>
  <c r="AA16" i="31"/>
  <c r="Y16" i="31"/>
  <c r="W16" i="31"/>
  <c r="U16" i="31"/>
  <c r="S16" i="31"/>
  <c r="Q16" i="31"/>
  <c r="G172" i="31" s="1"/>
  <c r="O16" i="31"/>
  <c r="F153" i="31" s="1"/>
  <c r="M16" i="31"/>
  <c r="K16" i="31"/>
  <c r="I16" i="31"/>
  <c r="G16" i="31"/>
  <c r="G77" i="31" s="1"/>
  <c r="E16" i="31"/>
  <c r="F58" i="31" s="1"/>
  <c r="C16" i="31"/>
  <c r="F39" i="31" s="1"/>
  <c r="AW15" i="31"/>
  <c r="AU15" i="31"/>
  <c r="AS15" i="31"/>
  <c r="AQ15" i="31"/>
  <c r="AO15" i="31"/>
  <c r="AM15" i="31"/>
  <c r="AK15" i="31"/>
  <c r="AI15" i="31"/>
  <c r="AG15" i="31"/>
  <c r="AE15" i="31"/>
  <c r="AC15" i="31"/>
  <c r="AA15" i="31"/>
  <c r="Y15" i="31"/>
  <c r="W15" i="31"/>
  <c r="U15" i="31"/>
  <c r="S15" i="31"/>
  <c r="Q15" i="31"/>
  <c r="O15" i="31"/>
  <c r="M15" i="31"/>
  <c r="F133" i="31" s="1"/>
  <c r="K15" i="31"/>
  <c r="F114" i="31" s="1"/>
  <c r="I15" i="31"/>
  <c r="G15" i="31"/>
  <c r="E15" i="31"/>
  <c r="C15" i="31"/>
  <c r="G38" i="31" s="1"/>
  <c r="AW14" i="31"/>
  <c r="AU14" i="31"/>
  <c r="AS14" i="31"/>
  <c r="AQ14" i="31"/>
  <c r="AO14" i="31"/>
  <c r="AM14" i="31"/>
  <c r="AK14" i="31"/>
  <c r="AI14" i="31"/>
  <c r="AG14" i="31"/>
  <c r="AE14" i="31"/>
  <c r="AC14" i="31"/>
  <c r="AA14" i="31"/>
  <c r="Y14" i="31"/>
  <c r="W14" i="31"/>
  <c r="U14" i="31"/>
  <c r="S14" i="31"/>
  <c r="Q14" i="31"/>
  <c r="O14" i="31"/>
  <c r="M14" i="31"/>
  <c r="K14" i="31"/>
  <c r="G113" i="31" s="1"/>
  <c r="I14" i="31"/>
  <c r="F94" i="31" s="1"/>
  <c r="G14" i="31"/>
  <c r="E14" i="31"/>
  <c r="C14" i="31"/>
  <c r="G37" i="31" s="1"/>
  <c r="AW13" i="31"/>
  <c r="AU13" i="31"/>
  <c r="AS13" i="31"/>
  <c r="AQ13" i="31"/>
  <c r="AO13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F169" i="31" s="1"/>
  <c r="O13" i="31"/>
  <c r="M13" i="31"/>
  <c r="K13" i="31"/>
  <c r="I13" i="31"/>
  <c r="G93" i="31" s="1"/>
  <c r="G13" i="31"/>
  <c r="F74" i="31" s="1"/>
  <c r="E13" i="31"/>
  <c r="C13" i="31"/>
  <c r="G36" i="31" s="1"/>
  <c r="AW12" i="31"/>
  <c r="AU12" i="31"/>
  <c r="AS12" i="31"/>
  <c r="AQ12" i="31"/>
  <c r="AO12" i="31"/>
  <c r="AM12" i="31"/>
  <c r="AK12" i="31"/>
  <c r="AI12" i="31"/>
  <c r="AG12" i="31"/>
  <c r="AE12" i="31"/>
  <c r="AC12" i="31"/>
  <c r="AA12" i="31"/>
  <c r="Y12" i="31"/>
  <c r="W12" i="31"/>
  <c r="U12" i="31"/>
  <c r="S12" i="31"/>
  <c r="Q12" i="31"/>
  <c r="O12" i="31"/>
  <c r="M12" i="31"/>
  <c r="K12" i="31"/>
  <c r="I12" i="31"/>
  <c r="G12" i="31"/>
  <c r="G73" i="31" s="1"/>
  <c r="E12" i="31"/>
  <c r="F54" i="31" s="1"/>
  <c r="C12" i="31"/>
  <c r="F35" i="31" s="1"/>
  <c r="AW11" i="31"/>
  <c r="AU11" i="31"/>
  <c r="AS11" i="31"/>
  <c r="AQ11" i="31"/>
  <c r="AO11" i="31"/>
  <c r="AM11" i="31"/>
  <c r="AK11" i="31"/>
  <c r="AI11" i="31"/>
  <c r="AG11" i="31"/>
  <c r="AE11" i="31"/>
  <c r="AC11" i="31"/>
  <c r="AA11" i="31"/>
  <c r="Y11" i="31"/>
  <c r="W11" i="31"/>
  <c r="U11" i="31"/>
  <c r="S11" i="31"/>
  <c r="Q11" i="31"/>
  <c r="O11" i="31"/>
  <c r="G148" i="31" s="1"/>
  <c r="M11" i="31"/>
  <c r="K11" i="31"/>
  <c r="I11" i="31"/>
  <c r="G11" i="31"/>
  <c r="E11" i="31"/>
  <c r="G53" i="31" s="1"/>
  <c r="C11" i="31"/>
  <c r="G34" i="31" s="1"/>
  <c r="AW10" i="31"/>
  <c r="AU10" i="31"/>
  <c r="AS10" i="31"/>
  <c r="AQ10" i="31"/>
  <c r="AO10" i="31"/>
  <c r="AM10" i="31"/>
  <c r="AK10" i="31"/>
  <c r="AI10" i="31"/>
  <c r="AG10" i="31"/>
  <c r="AE10" i="31"/>
  <c r="AC10" i="31"/>
  <c r="AA10" i="31"/>
  <c r="Y10" i="31"/>
  <c r="W10" i="31"/>
  <c r="U10" i="31"/>
  <c r="S10" i="31"/>
  <c r="Q10" i="31"/>
  <c r="O10" i="31"/>
  <c r="M10" i="31"/>
  <c r="G128" i="31" s="1"/>
  <c r="K10" i="31"/>
  <c r="G109" i="31" s="1"/>
  <c r="I10" i="31"/>
  <c r="F90" i="31" s="1"/>
  <c r="G10" i="31"/>
  <c r="E10" i="31"/>
  <c r="C10" i="31"/>
  <c r="G33" i="31" s="1"/>
  <c r="AX5" i="31"/>
  <c r="AL5" i="31"/>
  <c r="AX4" i="31"/>
  <c r="AW5" i="31" s="1"/>
  <c r="AW4" i="31"/>
  <c r="AV5" i="31" s="1"/>
  <c r="AU5" i="31"/>
  <c r="AU4" i="31"/>
  <c r="AT5" i="31" s="1"/>
  <c r="AT4" i="31"/>
  <c r="AS5" i="31" s="1"/>
  <c r="AS4" i="31"/>
  <c r="AR5" i="31" s="1"/>
  <c r="AR4" i="31"/>
  <c r="AQ5" i="31" s="1"/>
  <c r="AQ4" i="31"/>
  <c r="AP5" i="31" s="1"/>
  <c r="AP4" i="31"/>
  <c r="AO5" i="31" s="1"/>
  <c r="AO4" i="31"/>
  <c r="AN5" i="31" s="1"/>
  <c r="AN4" i="31"/>
  <c r="AM5" i="31" s="1"/>
  <c r="AM4" i="31"/>
  <c r="AL4" i="31"/>
  <c r="AK5" i="31" s="1"/>
  <c r="AK4" i="31"/>
  <c r="AJ5" i="31" s="1"/>
  <c r="AJ4" i="31"/>
  <c r="AI5" i="31" s="1"/>
  <c r="AI4" i="31"/>
  <c r="AH5" i="31" s="1"/>
  <c r="AH4" i="31"/>
  <c r="AG5" i="31" s="1"/>
  <c r="AG4" i="31"/>
  <c r="AF5" i="31" s="1"/>
  <c r="AF4" i="31"/>
  <c r="AE5" i="31" s="1"/>
  <c r="AE4" i="31"/>
  <c r="AD5" i="31" s="1"/>
  <c r="AD4" i="31"/>
  <c r="AC5" i="31" s="1"/>
  <c r="AC4" i="31"/>
  <c r="AB5" i="31" s="1"/>
  <c r="AB4" i="31"/>
  <c r="AA5" i="31" s="1"/>
  <c r="AA4" i="31"/>
  <c r="Z5" i="31" s="1"/>
  <c r="Z4" i="31"/>
  <c r="Y5" i="31" s="1"/>
  <c r="Y4" i="31"/>
  <c r="X5" i="31" s="1"/>
  <c r="X4" i="31"/>
  <c r="W4" i="31"/>
  <c r="V5" i="31" s="1"/>
  <c r="V4" i="31"/>
  <c r="U5" i="31" s="1"/>
  <c r="U4" i="31"/>
  <c r="T5" i="31" s="1"/>
  <c r="T4" i="31"/>
  <c r="S5" i="31" s="1"/>
  <c r="S4" i="31"/>
  <c r="R5" i="31" s="1"/>
  <c r="R4" i="31"/>
  <c r="Q5" i="31" s="1"/>
  <c r="Q4" i="31"/>
  <c r="P5" i="31" s="1"/>
  <c r="P4" i="31"/>
  <c r="O5" i="31" s="1"/>
  <c r="O4" i="31"/>
  <c r="N5" i="31" s="1"/>
  <c r="N4" i="31"/>
  <c r="M5" i="31" s="1"/>
  <c r="M4" i="31"/>
  <c r="L5" i="31" s="1"/>
  <c r="L4" i="31"/>
  <c r="K5" i="31" s="1"/>
  <c r="K4" i="31"/>
  <c r="J5" i="31" s="1"/>
  <c r="J4" i="31"/>
  <c r="I5" i="31" s="1"/>
  <c r="I4" i="31"/>
  <c r="H5" i="31" s="1"/>
  <c r="H4" i="31"/>
  <c r="G5" i="31" s="1"/>
  <c r="G4" i="31"/>
  <c r="F5" i="31" s="1"/>
  <c r="F4" i="31"/>
  <c r="E5" i="31" s="1"/>
  <c r="E4" i="31"/>
  <c r="D5" i="31" s="1"/>
  <c r="D4" i="31"/>
  <c r="C5" i="31" s="1"/>
  <c r="C4" i="31"/>
  <c r="B5" i="31" s="1"/>
  <c r="B4" i="3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7" i="23"/>
  <c r="E137" i="23" s="1"/>
  <c r="D136" i="23"/>
  <c r="E136" i="23" s="1"/>
  <c r="D135" i="23"/>
  <c r="E135" i="23" s="1"/>
  <c r="D134" i="23"/>
  <c r="E134" i="23" s="1"/>
  <c r="D133" i="23"/>
  <c r="E133" i="23" s="1"/>
  <c r="D132" i="23"/>
  <c r="E132" i="23" s="1"/>
  <c r="D131" i="23"/>
  <c r="E131" i="23" s="1"/>
  <c r="D130" i="23"/>
  <c r="E130" i="23" s="1"/>
  <c r="D129" i="23"/>
  <c r="E129" i="23" s="1"/>
  <c r="D128" i="23"/>
  <c r="E128" i="23" s="1"/>
  <c r="D127" i="23"/>
  <c r="E127" i="23" s="1"/>
  <c r="D126" i="23"/>
  <c r="E126" i="23" s="1"/>
  <c r="D125" i="23"/>
  <c r="E125" i="23" s="1"/>
  <c r="D124" i="23"/>
  <c r="E124" i="23" s="1"/>
  <c r="D123" i="23"/>
  <c r="E123" i="23" s="1"/>
  <c r="D122" i="23"/>
  <c r="E122" i="23" s="1"/>
  <c r="D121" i="23"/>
  <c r="E121" i="23" s="1"/>
  <c r="D120" i="23"/>
  <c r="E120" i="23" s="1"/>
  <c r="D119" i="23"/>
  <c r="E119" i="23" s="1"/>
  <c r="D118" i="23"/>
  <c r="E118" i="23" s="1"/>
  <c r="D117" i="23"/>
  <c r="E117" i="23" s="1"/>
  <c r="D116" i="23"/>
  <c r="E116" i="23" s="1"/>
  <c r="D115" i="23"/>
  <c r="E115" i="23" s="1"/>
  <c r="D114" i="23"/>
  <c r="E114" i="23" s="1"/>
  <c r="D113" i="23"/>
  <c r="E113" i="23" s="1"/>
  <c r="D112" i="23"/>
  <c r="E112" i="23" s="1"/>
  <c r="D111" i="23"/>
  <c r="E111" i="23" s="1"/>
  <c r="D110" i="23"/>
  <c r="E110" i="23" s="1"/>
  <c r="D109" i="23"/>
  <c r="E109" i="23" s="1"/>
  <c r="D108" i="23"/>
  <c r="E108" i="23" s="1"/>
  <c r="D107" i="23"/>
  <c r="E107" i="23" s="1"/>
  <c r="D106" i="23"/>
  <c r="E106" i="23" s="1"/>
  <c r="D105" i="23"/>
  <c r="E105" i="23" s="1"/>
  <c r="D104" i="23"/>
  <c r="E104" i="23" s="1"/>
  <c r="D103" i="23"/>
  <c r="E103" i="23" s="1"/>
  <c r="D102" i="23"/>
  <c r="E102" i="23" s="1"/>
  <c r="D101" i="23"/>
  <c r="E101" i="23" s="1"/>
  <c r="D100" i="23"/>
  <c r="E100" i="23" s="1"/>
  <c r="D99" i="23"/>
  <c r="E99" i="23" s="1"/>
  <c r="D98" i="23"/>
  <c r="E98" i="23" s="1"/>
  <c r="D97" i="23"/>
  <c r="E97" i="23" s="1"/>
  <c r="D96" i="23"/>
  <c r="E96" i="23" s="1"/>
  <c r="D95" i="23"/>
  <c r="E95" i="23" s="1"/>
  <c r="D94" i="23"/>
  <c r="E94" i="23" s="1"/>
  <c r="D93" i="23"/>
  <c r="E93" i="23" s="1"/>
  <c r="D92" i="23"/>
  <c r="E92" i="23" s="1"/>
  <c r="D91" i="23"/>
  <c r="E91" i="23" s="1"/>
  <c r="D90" i="23"/>
  <c r="E90" i="23" s="1"/>
  <c r="D89" i="23"/>
  <c r="E89" i="23" s="1"/>
  <c r="D88" i="23"/>
  <c r="E88" i="23" s="1"/>
  <c r="D87" i="23"/>
  <c r="E87" i="23" s="1"/>
  <c r="D86" i="23"/>
  <c r="E86" i="23" s="1"/>
  <c r="D85" i="23"/>
  <c r="E85" i="23" s="1"/>
  <c r="D84" i="23"/>
  <c r="E84" i="23" s="1"/>
  <c r="D83" i="23"/>
  <c r="E83" i="23" s="1"/>
  <c r="D82" i="23"/>
  <c r="E82" i="23" s="1"/>
  <c r="D81" i="23"/>
  <c r="E81" i="23" s="1"/>
  <c r="D80" i="23"/>
  <c r="E80" i="23" s="1"/>
  <c r="D79" i="23"/>
  <c r="E79" i="23" s="1"/>
  <c r="D78" i="23"/>
  <c r="E78" i="23" s="1"/>
  <c r="D77" i="23"/>
  <c r="E77" i="23" s="1"/>
  <c r="D76" i="23"/>
  <c r="E76" i="23" s="1"/>
  <c r="D75" i="23"/>
  <c r="E75" i="23" s="1"/>
  <c r="D74" i="23"/>
  <c r="E74" i="23" s="1"/>
  <c r="D73" i="23"/>
  <c r="E73" i="23" s="1"/>
  <c r="D72" i="23"/>
  <c r="E72" i="23" s="1"/>
  <c r="D71" i="23"/>
  <c r="E71" i="23" s="1"/>
  <c r="D70" i="23"/>
  <c r="E70" i="23" s="1"/>
  <c r="D69" i="23"/>
  <c r="E69" i="23" s="1"/>
  <c r="D68" i="23"/>
  <c r="E68" i="23" s="1"/>
  <c r="D67" i="23"/>
  <c r="E67" i="23" s="1"/>
  <c r="D66" i="23"/>
  <c r="E66" i="23" s="1"/>
  <c r="D65" i="23"/>
  <c r="E65" i="23" s="1"/>
  <c r="D64" i="23"/>
  <c r="E64" i="23" s="1"/>
  <c r="D63" i="23"/>
  <c r="E63" i="23" s="1"/>
  <c r="D62" i="23"/>
  <c r="E62" i="23" s="1"/>
  <c r="D61" i="23"/>
  <c r="E61" i="23" s="1"/>
  <c r="D60" i="23"/>
  <c r="E60" i="23" s="1"/>
  <c r="D59" i="23"/>
  <c r="E59" i="23" s="1"/>
  <c r="D58" i="23"/>
  <c r="E58" i="23" s="1"/>
  <c r="D57" i="23"/>
  <c r="E57" i="23" s="1"/>
  <c r="D56" i="23"/>
  <c r="E56" i="23" s="1"/>
  <c r="D55" i="23"/>
  <c r="E55" i="23" s="1"/>
  <c r="D54" i="23"/>
  <c r="E54" i="23" s="1"/>
  <c r="D53" i="23"/>
  <c r="E53" i="23" s="1"/>
  <c r="D52" i="23"/>
  <c r="E52" i="23" s="1"/>
  <c r="D51" i="23"/>
  <c r="E51" i="23" s="1"/>
  <c r="D50" i="23"/>
  <c r="E50" i="23" s="1"/>
  <c r="D49" i="23"/>
  <c r="E49" i="23" s="1"/>
  <c r="D48" i="23"/>
  <c r="E48" i="23" s="1"/>
  <c r="D47" i="23"/>
  <c r="E47" i="23" s="1"/>
  <c r="D46" i="23"/>
  <c r="E46" i="23" s="1"/>
  <c r="D45" i="23"/>
  <c r="E45" i="23" s="1"/>
  <c r="D44" i="23"/>
  <c r="E44" i="23" s="1"/>
  <c r="D43" i="23"/>
  <c r="E43" i="23" s="1"/>
  <c r="D42" i="23"/>
  <c r="E42" i="23" s="1"/>
  <c r="D41" i="23"/>
  <c r="E41" i="23" s="1"/>
  <c r="D40" i="23"/>
  <c r="E40" i="23" s="1"/>
  <c r="D39" i="23"/>
  <c r="E39" i="23" s="1"/>
  <c r="D38" i="23"/>
  <c r="E38" i="23" s="1"/>
  <c r="D37" i="23"/>
  <c r="E37" i="23" s="1"/>
  <c r="D36" i="23"/>
  <c r="E36" i="23" s="1"/>
  <c r="D35" i="23"/>
  <c r="E35" i="23" s="1"/>
  <c r="D34" i="23"/>
  <c r="E34" i="23" s="1"/>
  <c r="D33" i="23"/>
  <c r="E33" i="23" s="1"/>
  <c r="D32" i="23"/>
  <c r="E32" i="23" s="1"/>
  <c r="D31" i="23"/>
  <c r="E31" i="23" s="1"/>
  <c r="D30" i="23"/>
  <c r="E30" i="23" s="1"/>
  <c r="D29" i="23"/>
  <c r="E29" i="23" s="1"/>
  <c r="D28" i="23"/>
  <c r="E28" i="23" s="1"/>
  <c r="D27" i="23"/>
  <c r="E27" i="23" s="1"/>
  <c r="D26" i="23"/>
  <c r="E26" i="23" s="1"/>
  <c r="D25" i="23"/>
  <c r="E25" i="23" s="1"/>
  <c r="D24" i="23"/>
  <c r="E24" i="23" s="1"/>
  <c r="D23" i="23"/>
  <c r="E23" i="23" s="1"/>
  <c r="D22" i="23"/>
  <c r="E22" i="23" s="1"/>
  <c r="D21" i="23"/>
  <c r="E21" i="23" s="1"/>
  <c r="D20" i="23"/>
  <c r="E20" i="23" s="1"/>
  <c r="D19" i="23"/>
  <c r="E19" i="23" s="1"/>
  <c r="D18" i="23"/>
  <c r="E18" i="23" s="1"/>
  <c r="D17" i="23"/>
  <c r="E17" i="23" s="1"/>
  <c r="D16" i="23"/>
  <c r="E16" i="23" s="1"/>
  <c r="D15" i="23"/>
  <c r="E15" i="23" s="1"/>
  <c r="D14" i="23"/>
  <c r="E14" i="23" s="1"/>
  <c r="D13" i="23"/>
  <c r="E13" i="23" s="1"/>
  <c r="D12" i="23"/>
  <c r="E12" i="23" s="1"/>
  <c r="D11" i="23"/>
  <c r="E11" i="23" s="1"/>
  <c r="D10" i="23"/>
  <c r="E10" i="23" s="1"/>
  <c r="D9" i="23"/>
  <c r="E9" i="23" s="1"/>
  <c r="J4" i="21" s="1"/>
  <c r="D190" i="24"/>
  <c r="E190" i="24" s="1"/>
  <c r="D188" i="24"/>
  <c r="E188" i="24" s="1"/>
  <c r="D187" i="24"/>
  <c r="E187" i="24" s="1"/>
  <c r="D186" i="24"/>
  <c r="E186" i="24" s="1"/>
  <c r="D185" i="24"/>
  <c r="E185" i="24" s="1"/>
  <c r="D184" i="24"/>
  <c r="E184" i="24" s="1"/>
  <c r="D183" i="24"/>
  <c r="E183" i="24" s="1"/>
  <c r="D182" i="24"/>
  <c r="E182" i="24" s="1"/>
  <c r="D181" i="24"/>
  <c r="E181" i="24" s="1"/>
  <c r="D180" i="24"/>
  <c r="E180" i="24" s="1"/>
  <c r="D179" i="24"/>
  <c r="E179" i="24" s="1"/>
  <c r="D178" i="24"/>
  <c r="E178" i="24" s="1"/>
  <c r="D177" i="24"/>
  <c r="E177" i="24" s="1"/>
  <c r="D176" i="24"/>
  <c r="E176" i="24" s="1"/>
  <c r="D175" i="24"/>
  <c r="E175" i="24" s="1"/>
  <c r="D174" i="24"/>
  <c r="E174" i="24" s="1"/>
  <c r="D173" i="24"/>
  <c r="E173" i="24" s="1"/>
  <c r="D172" i="24"/>
  <c r="E172" i="24" s="1"/>
  <c r="D171" i="24"/>
  <c r="E171" i="24" s="1"/>
  <c r="D170" i="24"/>
  <c r="E170" i="24" s="1"/>
  <c r="D169" i="24"/>
  <c r="E169" i="24" s="1"/>
  <c r="D168" i="24"/>
  <c r="E168" i="24" s="1"/>
  <c r="D167" i="24"/>
  <c r="E167" i="24" s="1"/>
  <c r="D166" i="24"/>
  <c r="E166" i="24" s="1"/>
  <c r="D165" i="24"/>
  <c r="E165" i="24" s="1"/>
  <c r="D164" i="24"/>
  <c r="E164" i="24" s="1"/>
  <c r="D163" i="24"/>
  <c r="E163" i="24" s="1"/>
  <c r="D162" i="24"/>
  <c r="E162" i="24" s="1"/>
  <c r="D161" i="24"/>
  <c r="E161" i="24" s="1"/>
  <c r="D160" i="24"/>
  <c r="E160" i="24" s="1"/>
  <c r="D159" i="24"/>
  <c r="E159" i="24" s="1"/>
  <c r="D158" i="24"/>
  <c r="E158" i="24" s="1"/>
  <c r="D157" i="24"/>
  <c r="E157" i="24" s="1"/>
  <c r="D156" i="24"/>
  <c r="E156" i="24" s="1"/>
  <c r="D155" i="24"/>
  <c r="E155" i="24" s="1"/>
  <c r="D154" i="24"/>
  <c r="E154" i="24" s="1"/>
  <c r="D153" i="24"/>
  <c r="E153" i="24" s="1"/>
  <c r="D152" i="24"/>
  <c r="E152" i="24" s="1"/>
  <c r="D151" i="24"/>
  <c r="E151" i="24" s="1"/>
  <c r="D150" i="24"/>
  <c r="E150" i="24" s="1"/>
  <c r="D149" i="24"/>
  <c r="E149" i="24" s="1"/>
  <c r="D148" i="24"/>
  <c r="E148" i="24" s="1"/>
  <c r="D147" i="24"/>
  <c r="E147" i="24" s="1"/>
  <c r="D146" i="24"/>
  <c r="E146" i="24" s="1"/>
  <c r="D145" i="24"/>
  <c r="E145" i="24" s="1"/>
  <c r="D144" i="24"/>
  <c r="E144" i="24" s="1"/>
  <c r="D143" i="24"/>
  <c r="E143" i="24" s="1"/>
  <c r="D142" i="24"/>
  <c r="E142" i="24" s="1"/>
  <c r="D141" i="24"/>
  <c r="E141" i="24" s="1"/>
  <c r="D140" i="24"/>
  <c r="E140" i="24" s="1"/>
  <c r="D139" i="24"/>
  <c r="E139" i="24" s="1"/>
  <c r="D138" i="24"/>
  <c r="E138" i="24" s="1"/>
  <c r="D137" i="24"/>
  <c r="E137" i="24" s="1"/>
  <c r="D136" i="24"/>
  <c r="E136" i="24" s="1"/>
  <c r="D135" i="24"/>
  <c r="E135" i="24" s="1"/>
  <c r="D134" i="24"/>
  <c r="E134" i="24" s="1"/>
  <c r="D133" i="24"/>
  <c r="E133" i="24" s="1"/>
  <c r="D132" i="24"/>
  <c r="E132" i="24" s="1"/>
  <c r="D131" i="24"/>
  <c r="E131" i="24" s="1"/>
  <c r="D130" i="24"/>
  <c r="E130" i="24" s="1"/>
  <c r="D129" i="24"/>
  <c r="E129" i="24" s="1"/>
  <c r="D128" i="24"/>
  <c r="E128" i="24" s="1"/>
  <c r="D127" i="24"/>
  <c r="E127" i="24" s="1"/>
  <c r="D126" i="24"/>
  <c r="E126" i="24" s="1"/>
  <c r="D125" i="24"/>
  <c r="E125" i="24" s="1"/>
  <c r="D124" i="24"/>
  <c r="E124" i="24" s="1"/>
  <c r="D123" i="24"/>
  <c r="E123" i="24" s="1"/>
  <c r="D122" i="24"/>
  <c r="E122" i="24" s="1"/>
  <c r="D121" i="24"/>
  <c r="E121" i="24" s="1"/>
  <c r="D120" i="24"/>
  <c r="E120" i="24" s="1"/>
  <c r="D119" i="24"/>
  <c r="E119" i="24" s="1"/>
  <c r="D118" i="24"/>
  <c r="E118" i="24" s="1"/>
  <c r="D117" i="24"/>
  <c r="E117" i="24" s="1"/>
  <c r="D116" i="24"/>
  <c r="E116" i="24" s="1"/>
  <c r="D115" i="24"/>
  <c r="E115" i="24" s="1"/>
  <c r="D114" i="24"/>
  <c r="E114" i="24" s="1"/>
  <c r="D113" i="24"/>
  <c r="E113" i="24" s="1"/>
  <c r="D112" i="24"/>
  <c r="E112" i="24" s="1"/>
  <c r="D111" i="24"/>
  <c r="E111" i="24" s="1"/>
  <c r="D110" i="24"/>
  <c r="E110" i="24" s="1"/>
  <c r="D109" i="24"/>
  <c r="E109" i="24" s="1"/>
  <c r="D108" i="24"/>
  <c r="E108" i="24" s="1"/>
  <c r="D107" i="24"/>
  <c r="E107" i="24" s="1"/>
  <c r="D106" i="24"/>
  <c r="E106" i="24" s="1"/>
  <c r="D105" i="24"/>
  <c r="E105" i="24" s="1"/>
  <c r="D104" i="24"/>
  <c r="E104" i="24" s="1"/>
  <c r="D103" i="24"/>
  <c r="E103" i="24" s="1"/>
  <c r="D102" i="24"/>
  <c r="E102" i="24" s="1"/>
  <c r="D101" i="24"/>
  <c r="E101" i="24" s="1"/>
  <c r="D100" i="24"/>
  <c r="E100" i="24" s="1"/>
  <c r="D99" i="24"/>
  <c r="E99" i="24" s="1"/>
  <c r="D98" i="24"/>
  <c r="E98" i="24" s="1"/>
  <c r="D97" i="24"/>
  <c r="E97" i="24" s="1"/>
  <c r="D96" i="24"/>
  <c r="E96" i="24" s="1"/>
  <c r="D95" i="24"/>
  <c r="E95" i="24" s="1"/>
  <c r="D94" i="24"/>
  <c r="E94" i="24" s="1"/>
  <c r="D93" i="24"/>
  <c r="E93" i="24" s="1"/>
  <c r="D92" i="24"/>
  <c r="E92" i="24" s="1"/>
  <c r="D91" i="24"/>
  <c r="E91" i="24" s="1"/>
  <c r="D90" i="24"/>
  <c r="E90" i="24" s="1"/>
  <c r="D89" i="24"/>
  <c r="E89" i="24" s="1"/>
  <c r="D88" i="24"/>
  <c r="E88" i="24" s="1"/>
  <c r="D87" i="24"/>
  <c r="E87" i="24" s="1"/>
  <c r="D86" i="24"/>
  <c r="E86" i="24" s="1"/>
  <c r="D85" i="24"/>
  <c r="E85" i="24" s="1"/>
  <c r="D84" i="24"/>
  <c r="E84" i="24" s="1"/>
  <c r="D83" i="24"/>
  <c r="E83" i="24" s="1"/>
  <c r="D82" i="24"/>
  <c r="E82" i="24" s="1"/>
  <c r="D81" i="24"/>
  <c r="E81" i="24" s="1"/>
  <c r="D80" i="24"/>
  <c r="E80" i="24" s="1"/>
  <c r="D79" i="24"/>
  <c r="E79" i="24" s="1"/>
  <c r="D78" i="24"/>
  <c r="E78" i="24" s="1"/>
  <c r="D77" i="24"/>
  <c r="E77" i="24" s="1"/>
  <c r="D76" i="24"/>
  <c r="E76" i="24" s="1"/>
  <c r="D75" i="24"/>
  <c r="E75" i="24" s="1"/>
  <c r="D74" i="24"/>
  <c r="E74" i="24" s="1"/>
  <c r="D73" i="24"/>
  <c r="E73" i="24" s="1"/>
  <c r="D72" i="24"/>
  <c r="E72" i="24" s="1"/>
  <c r="D71" i="24"/>
  <c r="E71" i="24" s="1"/>
  <c r="D70" i="24"/>
  <c r="E70" i="24" s="1"/>
  <c r="D69" i="24"/>
  <c r="E69" i="24" s="1"/>
  <c r="D68" i="24"/>
  <c r="E68" i="24" s="1"/>
  <c r="D67" i="24"/>
  <c r="E67" i="24" s="1"/>
  <c r="D66" i="24"/>
  <c r="E66" i="24" s="1"/>
  <c r="D65" i="24"/>
  <c r="E65" i="24" s="1"/>
  <c r="D64" i="24"/>
  <c r="E64" i="24" s="1"/>
  <c r="D63" i="24"/>
  <c r="E63" i="24" s="1"/>
  <c r="D62" i="24"/>
  <c r="E62" i="24" s="1"/>
  <c r="D61" i="24"/>
  <c r="E61" i="24" s="1"/>
  <c r="D60" i="24"/>
  <c r="E60" i="24" s="1"/>
  <c r="D59" i="24"/>
  <c r="E59" i="24" s="1"/>
  <c r="D58" i="24"/>
  <c r="E58" i="24" s="1"/>
  <c r="D57" i="24"/>
  <c r="E57" i="24" s="1"/>
  <c r="D56" i="24"/>
  <c r="E56" i="24" s="1"/>
  <c r="D55" i="24"/>
  <c r="E55" i="24" s="1"/>
  <c r="D54" i="24"/>
  <c r="E54" i="24" s="1"/>
  <c r="D53" i="24"/>
  <c r="E53" i="24" s="1"/>
  <c r="D52" i="24"/>
  <c r="E52" i="24" s="1"/>
  <c r="D51" i="24"/>
  <c r="E51" i="24" s="1"/>
  <c r="D50" i="24"/>
  <c r="E50" i="24" s="1"/>
  <c r="D49" i="24"/>
  <c r="E49" i="24" s="1"/>
  <c r="D48" i="24"/>
  <c r="E48" i="24" s="1"/>
  <c r="D47" i="24"/>
  <c r="E47" i="24" s="1"/>
  <c r="D46" i="24"/>
  <c r="E46" i="24" s="1"/>
  <c r="D45" i="24"/>
  <c r="E45" i="24" s="1"/>
  <c r="D44" i="24"/>
  <c r="E44" i="24" s="1"/>
  <c r="D43" i="24"/>
  <c r="E43" i="24" s="1"/>
  <c r="D42" i="24"/>
  <c r="E42" i="24" s="1"/>
  <c r="D41" i="24"/>
  <c r="E41" i="24" s="1"/>
  <c r="D40" i="24"/>
  <c r="E40" i="24" s="1"/>
  <c r="D39" i="24"/>
  <c r="E39" i="24" s="1"/>
  <c r="D38" i="24"/>
  <c r="E38" i="24" s="1"/>
  <c r="D37" i="24"/>
  <c r="E37" i="24" s="1"/>
  <c r="D36" i="24"/>
  <c r="E36" i="24" s="1"/>
  <c r="D35" i="24"/>
  <c r="E35" i="24" s="1"/>
  <c r="D34" i="24"/>
  <c r="E34" i="24" s="1"/>
  <c r="D33" i="24"/>
  <c r="E33" i="24" s="1"/>
  <c r="D32" i="24"/>
  <c r="E32" i="24" s="1"/>
  <c r="D31" i="24"/>
  <c r="E31" i="24" s="1"/>
  <c r="D30" i="24"/>
  <c r="E30" i="24" s="1"/>
  <c r="D29" i="24"/>
  <c r="E29" i="24" s="1"/>
  <c r="D28" i="24"/>
  <c r="E28" i="24" s="1"/>
  <c r="D27" i="24"/>
  <c r="E27" i="24" s="1"/>
  <c r="D26" i="24"/>
  <c r="E26" i="24" s="1"/>
  <c r="D25" i="24"/>
  <c r="E25" i="24" s="1"/>
  <c r="D24" i="24"/>
  <c r="E24" i="24" s="1"/>
  <c r="D23" i="24"/>
  <c r="E23" i="24" s="1"/>
  <c r="D22" i="24"/>
  <c r="E22" i="24" s="1"/>
  <c r="D21" i="24"/>
  <c r="E21" i="24" s="1"/>
  <c r="D20" i="24"/>
  <c r="E20" i="24" s="1"/>
  <c r="D19" i="24"/>
  <c r="E19" i="24" s="1"/>
  <c r="D18" i="24"/>
  <c r="E18" i="24" s="1"/>
  <c r="D17" i="24"/>
  <c r="E17" i="24" s="1"/>
  <c r="D16" i="24"/>
  <c r="E16" i="24" s="1"/>
  <c r="D15" i="24"/>
  <c r="E15" i="24" s="1"/>
  <c r="D14" i="24"/>
  <c r="E14" i="24" s="1"/>
  <c r="D13" i="24"/>
  <c r="E13" i="24" s="1"/>
  <c r="D12" i="24"/>
  <c r="E12" i="24" s="1"/>
  <c r="D11" i="24"/>
  <c r="E11" i="24" s="1"/>
  <c r="B10" i="24"/>
  <c r="D10" i="24" s="1"/>
  <c r="E10" i="24" s="1"/>
  <c r="D9" i="24"/>
  <c r="E9" i="24" s="1"/>
  <c r="D189" i="24" l="1"/>
  <c r="E189" i="24" s="1"/>
  <c r="F110" i="31"/>
  <c r="G110" i="31"/>
  <c r="H110" i="31" s="1"/>
  <c r="G164" i="31"/>
  <c r="F164" i="31"/>
  <c r="G153" i="31"/>
  <c r="H153" i="31" s="1"/>
  <c r="G45" i="32"/>
  <c r="G73" i="32"/>
  <c r="F84" i="32"/>
  <c r="G89" i="32"/>
  <c r="G120" i="32"/>
  <c r="G160" i="32"/>
  <c r="H160" i="32" s="1"/>
  <c r="H305" i="31"/>
  <c r="H317" i="31"/>
  <c r="H323" i="31"/>
  <c r="H333" i="31"/>
  <c r="H336" i="31"/>
  <c r="H338" i="31"/>
  <c r="H349" i="31"/>
  <c r="H360" i="31"/>
  <c r="H362" i="31"/>
  <c r="H365" i="31"/>
  <c r="H367" i="31"/>
  <c r="H380" i="31"/>
  <c r="H396" i="31"/>
  <c r="H397" i="31"/>
  <c r="H402" i="31"/>
  <c r="H404" i="31"/>
  <c r="H415" i="31"/>
  <c r="H416" i="31"/>
  <c r="H419" i="31"/>
  <c r="H420" i="31"/>
  <c r="H423" i="31"/>
  <c r="H424" i="31"/>
  <c r="H426" i="31"/>
  <c r="H428" i="31"/>
  <c r="H429" i="31"/>
  <c r="H431" i="31"/>
  <c r="H448" i="31"/>
  <c r="H450" i="31"/>
  <c r="H451" i="31"/>
  <c r="H452" i="31"/>
  <c r="H453" i="31"/>
  <c r="H455" i="31"/>
  <c r="H464" i="31"/>
  <c r="H472" i="31"/>
  <c r="H475" i="31"/>
  <c r="H476" i="31"/>
  <c r="H480" i="31"/>
  <c r="H484" i="31"/>
  <c r="F52" i="32"/>
  <c r="G77" i="32"/>
  <c r="G85" i="32"/>
  <c r="G93" i="32"/>
  <c r="G113" i="32"/>
  <c r="F155" i="32"/>
  <c r="H303" i="32"/>
  <c r="H304" i="32"/>
  <c r="H315" i="32"/>
  <c r="H321" i="32"/>
  <c r="H333" i="32"/>
  <c r="H338" i="32"/>
  <c r="H342" i="32"/>
  <c r="H346" i="32"/>
  <c r="H348" i="32"/>
  <c r="H350" i="32"/>
  <c r="H356" i="32"/>
  <c r="H359" i="32"/>
  <c r="H361" i="32"/>
  <c r="H362" i="32"/>
  <c r="H364" i="32"/>
  <c r="H366" i="32"/>
  <c r="H367" i="32"/>
  <c r="H368" i="32"/>
  <c r="H381" i="32"/>
  <c r="H396" i="32"/>
  <c r="H399" i="32"/>
  <c r="H411" i="32"/>
  <c r="H419" i="32"/>
  <c r="H420" i="32"/>
  <c r="H421" i="32"/>
  <c r="H422" i="32"/>
  <c r="H423" i="32"/>
  <c r="H426" i="32"/>
  <c r="H436" i="32"/>
  <c r="H438" i="32"/>
  <c r="H439" i="32"/>
  <c r="H440" i="32"/>
  <c r="H446" i="32"/>
  <c r="H460" i="32"/>
  <c r="H463" i="32"/>
  <c r="H475" i="32"/>
  <c r="H483" i="32"/>
  <c r="H484" i="32"/>
  <c r="H485" i="32"/>
  <c r="H486" i="32"/>
  <c r="G42" i="31"/>
  <c r="F42" i="31"/>
  <c r="F43" i="31"/>
  <c r="G43" i="31"/>
  <c r="H43" i="31" s="1"/>
  <c r="G46" i="31"/>
  <c r="F46" i="31"/>
  <c r="F34" i="31"/>
  <c r="H34" i="31" s="1"/>
  <c r="G57" i="31"/>
  <c r="F57" i="31"/>
  <c r="G35" i="31"/>
  <c r="H35" i="31" s="1"/>
  <c r="H356" i="31"/>
  <c r="H479" i="31"/>
  <c r="D6" i="12"/>
  <c r="E6" i="12"/>
  <c r="F38" i="31"/>
  <c r="H38" i="31" s="1"/>
  <c r="H309" i="31"/>
  <c r="H313" i="31"/>
  <c r="H342" i="31"/>
  <c r="H364" i="31"/>
  <c r="H386" i="31"/>
  <c r="G39" i="31"/>
  <c r="H299" i="31"/>
  <c r="H332" i="31"/>
  <c r="H383" i="31"/>
  <c r="H391" i="31"/>
  <c r="G78" i="31"/>
  <c r="H78" i="31" s="1"/>
  <c r="H322" i="31"/>
  <c r="H329" i="31"/>
  <c r="H376" i="31"/>
  <c r="F89" i="31"/>
  <c r="H89" i="31" s="1"/>
  <c r="H315" i="31"/>
  <c r="H403" i="31"/>
  <c r="H413" i="31"/>
  <c r="H447" i="31"/>
  <c r="H319" i="32"/>
  <c r="H363" i="31"/>
  <c r="H373" i="31"/>
  <c r="H410" i="31"/>
  <c r="H427" i="31"/>
  <c r="H437" i="31"/>
  <c r="F37" i="32"/>
  <c r="G37" i="32"/>
  <c r="G40" i="32"/>
  <c r="F40" i="32"/>
  <c r="F41" i="32"/>
  <c r="G41" i="32"/>
  <c r="H41" i="32" s="1"/>
  <c r="G44" i="32"/>
  <c r="F44" i="32"/>
  <c r="G48" i="32"/>
  <c r="F48" i="32"/>
  <c r="F49" i="32"/>
  <c r="G49" i="32"/>
  <c r="F36" i="32"/>
  <c r="F121" i="31"/>
  <c r="H340" i="31"/>
  <c r="H347" i="31"/>
  <c r="H357" i="31"/>
  <c r="H394" i="31"/>
  <c r="H411" i="31"/>
  <c r="H421" i="31"/>
  <c r="H351" i="32"/>
  <c r="G126" i="31"/>
  <c r="H126" i="31" s="1"/>
  <c r="H306" i="31"/>
  <c r="H320" i="31"/>
  <c r="H324" i="31"/>
  <c r="H344" i="31"/>
  <c r="H354" i="31"/>
  <c r="H371" i="31"/>
  <c r="H381" i="31"/>
  <c r="H418" i="31"/>
  <c r="H435" i="31"/>
  <c r="H445" i="31"/>
  <c r="H459" i="31"/>
  <c r="H483" i="31"/>
  <c r="H487" i="31"/>
  <c r="G92" i="32"/>
  <c r="H92" i="32" s="1"/>
  <c r="F92" i="32"/>
  <c r="G96" i="32"/>
  <c r="H96" i="32" s="1"/>
  <c r="F96" i="32"/>
  <c r="F97" i="32"/>
  <c r="G97" i="32"/>
  <c r="F101" i="32"/>
  <c r="G101" i="32"/>
  <c r="G104" i="32"/>
  <c r="H104" i="32" s="1"/>
  <c r="F104" i="32"/>
  <c r="H391" i="32"/>
  <c r="G133" i="31"/>
  <c r="H133" i="31" s="1"/>
  <c r="H321" i="31"/>
  <c r="H378" i="31"/>
  <c r="H395" i="31"/>
  <c r="H405" i="31"/>
  <c r="H442" i="31"/>
  <c r="H487" i="32"/>
  <c r="F128" i="32"/>
  <c r="G128" i="32"/>
  <c r="H128" i="32" s="1"/>
  <c r="F80" i="32"/>
  <c r="H80" i="32" s="1"/>
  <c r="F115" i="32"/>
  <c r="F171" i="32"/>
  <c r="H300" i="32"/>
  <c r="H307" i="32"/>
  <c r="H325" i="32"/>
  <c r="H328" i="32"/>
  <c r="H339" i="32"/>
  <c r="H357" i="32"/>
  <c r="H360" i="32"/>
  <c r="H371" i="32"/>
  <c r="H375" i="32"/>
  <c r="H378" i="32"/>
  <c r="H382" i="32"/>
  <c r="H386" i="32"/>
  <c r="H400" i="32"/>
  <c r="H418" i="32"/>
  <c r="H432" i="32"/>
  <c r="H450" i="32"/>
  <c r="H464" i="32"/>
  <c r="H482" i="32"/>
  <c r="G81" i="32"/>
  <c r="F117" i="32"/>
  <c r="H117" i="32" s="1"/>
  <c r="G176" i="32"/>
  <c r="H176" i="32" s="1"/>
  <c r="H379" i="32"/>
  <c r="H383" i="32"/>
  <c r="G57" i="32"/>
  <c r="H57" i="32" s="1"/>
  <c r="G122" i="32"/>
  <c r="H122" i="32" s="1"/>
  <c r="H308" i="32"/>
  <c r="H322" i="32"/>
  <c r="H326" i="32"/>
  <c r="H340" i="32"/>
  <c r="H354" i="32"/>
  <c r="H358" i="32"/>
  <c r="H372" i="32"/>
  <c r="H376" i="32"/>
  <c r="H398" i="32"/>
  <c r="H405" i="32"/>
  <c r="H412" i="32"/>
  <c r="H430" i="32"/>
  <c r="H437" i="32"/>
  <c r="H444" i="32"/>
  <c r="H462" i="32"/>
  <c r="H469" i="32"/>
  <c r="H476" i="32"/>
  <c r="H84" i="32"/>
  <c r="F68" i="32"/>
  <c r="F88" i="32"/>
  <c r="H88" i="32" s="1"/>
  <c r="F124" i="32"/>
  <c r="H124" i="32" s="1"/>
  <c r="H309" i="32"/>
  <c r="H312" i="32"/>
  <c r="H323" i="32"/>
  <c r="H341" i="32"/>
  <c r="H344" i="32"/>
  <c r="H355" i="32"/>
  <c r="H373" i="32"/>
  <c r="H380" i="32"/>
  <c r="H384" i="32"/>
  <c r="H402" i="32"/>
  <c r="H416" i="32"/>
  <c r="H434" i="32"/>
  <c r="H448" i="32"/>
  <c r="H466" i="32"/>
  <c r="H480" i="32"/>
  <c r="H108" i="32"/>
  <c r="G105" i="32"/>
  <c r="H105" i="32" s="1"/>
  <c r="H115" i="32"/>
  <c r="F76" i="32"/>
  <c r="H76" i="32" s="1"/>
  <c r="F108" i="32"/>
  <c r="H317" i="32"/>
  <c r="H320" i="32"/>
  <c r="H331" i="32"/>
  <c r="H349" i="32"/>
  <c r="H352" i="32"/>
  <c r="H363" i="32"/>
  <c r="H392" i="32"/>
  <c r="H410" i="32"/>
  <c r="H424" i="32"/>
  <c r="H442" i="32"/>
  <c r="H456" i="32"/>
  <c r="H474" i="32"/>
  <c r="H488" i="32"/>
  <c r="G71" i="32"/>
  <c r="F71" i="32"/>
  <c r="G90" i="32"/>
  <c r="F90" i="32"/>
  <c r="G166" i="32"/>
  <c r="F166" i="32"/>
  <c r="G91" i="32"/>
  <c r="F91" i="32"/>
  <c r="H100" i="32"/>
  <c r="H37" i="32"/>
  <c r="G53" i="32"/>
  <c r="H53" i="32" s="1"/>
  <c r="F64" i="32"/>
  <c r="H64" i="32" s="1"/>
  <c r="G69" i="32"/>
  <c r="H69" i="32" s="1"/>
  <c r="H85" i="32"/>
  <c r="H113" i="32"/>
  <c r="H120" i="32"/>
  <c r="G109" i="32"/>
  <c r="F109" i="32"/>
  <c r="G34" i="32"/>
  <c r="F34" i="32"/>
  <c r="F110" i="32"/>
  <c r="G110" i="32"/>
  <c r="G35" i="32"/>
  <c r="F35" i="32"/>
  <c r="G111" i="32"/>
  <c r="F111" i="32"/>
  <c r="H36" i="32"/>
  <c r="G112" i="32"/>
  <c r="F112" i="32"/>
  <c r="G33" i="32"/>
  <c r="H33" i="32" s="1"/>
  <c r="H49" i="32"/>
  <c r="F60" i="32"/>
  <c r="G65" i="32"/>
  <c r="H65" i="32" s="1"/>
  <c r="H81" i="32"/>
  <c r="H97" i="32"/>
  <c r="F139" i="32"/>
  <c r="H139" i="32" s="1"/>
  <c r="G147" i="32"/>
  <c r="F147" i="32"/>
  <c r="F148" i="32"/>
  <c r="G148" i="32"/>
  <c r="H148" i="32" s="1"/>
  <c r="H73" i="32"/>
  <c r="H89" i="32"/>
  <c r="H52" i="32"/>
  <c r="G129" i="32"/>
  <c r="H129" i="32" s="1"/>
  <c r="F129" i="32"/>
  <c r="G54" i="32"/>
  <c r="F54" i="32"/>
  <c r="G130" i="32"/>
  <c r="F130" i="32"/>
  <c r="G55" i="32"/>
  <c r="F55" i="32"/>
  <c r="G131" i="32"/>
  <c r="H131" i="32" s="1"/>
  <c r="F131" i="32"/>
  <c r="F132" i="32"/>
  <c r="G132" i="32"/>
  <c r="G133" i="32"/>
  <c r="F133" i="32"/>
  <c r="G58" i="32"/>
  <c r="F58" i="32"/>
  <c r="G134" i="32"/>
  <c r="F134" i="32"/>
  <c r="G59" i="32"/>
  <c r="F59" i="32"/>
  <c r="G135" i="32"/>
  <c r="F135" i="32"/>
  <c r="H60" i="32"/>
  <c r="F136" i="32"/>
  <c r="G136" i="32"/>
  <c r="G137" i="32"/>
  <c r="F137" i="32"/>
  <c r="G62" i="32"/>
  <c r="F62" i="32"/>
  <c r="G138" i="32"/>
  <c r="F138" i="32"/>
  <c r="G63" i="32"/>
  <c r="F63" i="32"/>
  <c r="F140" i="32"/>
  <c r="G140" i="32"/>
  <c r="G141" i="32"/>
  <c r="F141" i="32"/>
  <c r="G66" i="32"/>
  <c r="F66" i="32"/>
  <c r="G142" i="32"/>
  <c r="H142" i="32" s="1"/>
  <c r="F142" i="32"/>
  <c r="G67" i="32"/>
  <c r="F67" i="32"/>
  <c r="G143" i="32"/>
  <c r="F143" i="32"/>
  <c r="H68" i="32"/>
  <c r="G145" i="32"/>
  <c r="F145" i="32"/>
  <c r="G70" i="32"/>
  <c r="F70" i="32"/>
  <c r="G146" i="32"/>
  <c r="F146" i="32"/>
  <c r="H45" i="32"/>
  <c r="F56" i="32"/>
  <c r="H56" i="32" s="1"/>
  <c r="G61" i="32"/>
  <c r="H61" i="32" s="1"/>
  <c r="F72" i="32"/>
  <c r="H72" i="32" s="1"/>
  <c r="H77" i="32"/>
  <c r="H93" i="32"/>
  <c r="G144" i="32"/>
  <c r="H144" i="32" s="1"/>
  <c r="G149" i="32"/>
  <c r="F149" i="32"/>
  <c r="G150" i="32"/>
  <c r="F150" i="32"/>
  <c r="G153" i="32"/>
  <c r="F153" i="32"/>
  <c r="G154" i="32"/>
  <c r="F154" i="32"/>
  <c r="H155" i="32"/>
  <c r="G157" i="32"/>
  <c r="F157" i="32"/>
  <c r="G158" i="32"/>
  <c r="F158" i="32"/>
  <c r="G161" i="32"/>
  <c r="F161" i="32"/>
  <c r="G162" i="32"/>
  <c r="F162" i="32"/>
  <c r="G165" i="32"/>
  <c r="F165" i="32"/>
  <c r="F39" i="32"/>
  <c r="H39" i="32" s="1"/>
  <c r="F43" i="32"/>
  <c r="H43" i="32" s="1"/>
  <c r="F47" i="32"/>
  <c r="H47" i="32" s="1"/>
  <c r="F51" i="32"/>
  <c r="H51" i="32" s="1"/>
  <c r="F75" i="32"/>
  <c r="H75" i="32" s="1"/>
  <c r="F79" i="32"/>
  <c r="H79" i="32" s="1"/>
  <c r="F83" i="32"/>
  <c r="H83" i="32" s="1"/>
  <c r="F87" i="32"/>
  <c r="H87" i="32" s="1"/>
  <c r="F95" i="32"/>
  <c r="H95" i="32" s="1"/>
  <c r="F99" i="32"/>
  <c r="H99" i="32" s="1"/>
  <c r="F103" i="32"/>
  <c r="H103" i="32" s="1"/>
  <c r="F107" i="32"/>
  <c r="H107" i="32" s="1"/>
  <c r="F119" i="32"/>
  <c r="H119" i="32" s="1"/>
  <c r="F121" i="32"/>
  <c r="H121" i="32" s="1"/>
  <c r="F151" i="32"/>
  <c r="H151" i="32" s="1"/>
  <c r="G156" i="32"/>
  <c r="H156" i="32" s="1"/>
  <c r="F167" i="32"/>
  <c r="H167" i="32" s="1"/>
  <c r="G172" i="32"/>
  <c r="H172" i="32" s="1"/>
  <c r="F183" i="32"/>
  <c r="H183" i="32" s="1"/>
  <c r="G169" i="32"/>
  <c r="F169" i="32"/>
  <c r="G170" i="32"/>
  <c r="H170" i="32" s="1"/>
  <c r="F170" i="32"/>
  <c r="H171" i="32"/>
  <c r="G173" i="32"/>
  <c r="F173" i="32"/>
  <c r="G174" i="32"/>
  <c r="F174" i="32"/>
  <c r="G177" i="32"/>
  <c r="F177" i="32"/>
  <c r="G178" i="32"/>
  <c r="F178" i="32"/>
  <c r="G181" i="32"/>
  <c r="F181" i="32"/>
  <c r="G182" i="32"/>
  <c r="F182" i="32"/>
  <c r="F38" i="32"/>
  <c r="H38" i="32" s="1"/>
  <c r="F42" i="32"/>
  <c r="H42" i="32" s="1"/>
  <c r="F46" i="32"/>
  <c r="H46" i="32" s="1"/>
  <c r="F50" i="32"/>
  <c r="H50" i="32" s="1"/>
  <c r="F74" i="32"/>
  <c r="H74" i="32" s="1"/>
  <c r="F78" i="32"/>
  <c r="H78" i="32" s="1"/>
  <c r="F82" i="32"/>
  <c r="H82" i="32" s="1"/>
  <c r="F86" i="32"/>
  <c r="H86" i="32" s="1"/>
  <c r="F94" i="32"/>
  <c r="H94" i="32" s="1"/>
  <c r="F98" i="32"/>
  <c r="H98" i="32" s="1"/>
  <c r="F102" i="32"/>
  <c r="H102" i="32" s="1"/>
  <c r="F106" i="32"/>
  <c r="H106" i="32" s="1"/>
  <c r="G114" i="32"/>
  <c r="H114" i="32" s="1"/>
  <c r="F116" i="32"/>
  <c r="H116" i="32" s="1"/>
  <c r="F123" i="32"/>
  <c r="H123" i="32" s="1"/>
  <c r="G152" i="32"/>
  <c r="H152" i="32" s="1"/>
  <c r="F163" i="32"/>
  <c r="H163" i="32" s="1"/>
  <c r="G168" i="32"/>
  <c r="H168" i="32" s="1"/>
  <c r="F179" i="32"/>
  <c r="H179" i="32" s="1"/>
  <c r="G184" i="32"/>
  <c r="H184" i="32" s="1"/>
  <c r="G125" i="32"/>
  <c r="F125" i="32"/>
  <c r="G126" i="32"/>
  <c r="F126" i="32"/>
  <c r="G118" i="32"/>
  <c r="H118" i="32" s="1"/>
  <c r="F127" i="32"/>
  <c r="H127" i="32" s="1"/>
  <c r="F159" i="32"/>
  <c r="H159" i="32" s="1"/>
  <c r="G164" i="32"/>
  <c r="H164" i="32" s="1"/>
  <c r="F175" i="32"/>
  <c r="H175" i="32" s="1"/>
  <c r="G180" i="32"/>
  <c r="H180" i="32" s="1"/>
  <c r="H393" i="32"/>
  <c r="H409" i="32"/>
  <c r="H425" i="32"/>
  <c r="H441" i="32"/>
  <c r="H457" i="32"/>
  <c r="H473" i="32"/>
  <c r="H397" i="32"/>
  <c r="H413" i="32"/>
  <c r="H429" i="32"/>
  <c r="H445" i="32"/>
  <c r="H461" i="32"/>
  <c r="H477" i="32"/>
  <c r="H385" i="32"/>
  <c r="H401" i="32"/>
  <c r="H417" i="32"/>
  <c r="H433" i="32"/>
  <c r="H449" i="32"/>
  <c r="H465" i="32"/>
  <c r="H481" i="32"/>
  <c r="H39" i="31"/>
  <c r="H37" i="31"/>
  <c r="F166" i="31"/>
  <c r="G166" i="31"/>
  <c r="G167" i="31"/>
  <c r="F167" i="31"/>
  <c r="G168" i="31"/>
  <c r="F168" i="31"/>
  <c r="F170" i="31"/>
  <c r="G170" i="31"/>
  <c r="H170" i="31" s="1"/>
  <c r="G95" i="31"/>
  <c r="F95" i="31"/>
  <c r="G96" i="31"/>
  <c r="F96" i="31"/>
  <c r="F174" i="31"/>
  <c r="G174" i="31"/>
  <c r="H174" i="31" s="1"/>
  <c r="G175" i="31"/>
  <c r="F175" i="31"/>
  <c r="G176" i="31"/>
  <c r="F176" i="31"/>
  <c r="F178" i="31"/>
  <c r="G178" i="31"/>
  <c r="G111" i="31"/>
  <c r="F111" i="31"/>
  <c r="G112" i="31"/>
  <c r="F112" i="31"/>
  <c r="G115" i="31"/>
  <c r="F115" i="31"/>
  <c r="G116" i="31"/>
  <c r="F116" i="31"/>
  <c r="G119" i="31"/>
  <c r="F119" i="31"/>
  <c r="G44" i="31"/>
  <c r="F44" i="31"/>
  <c r="G120" i="31"/>
  <c r="F120" i="31"/>
  <c r="H121" i="31"/>
  <c r="G123" i="31"/>
  <c r="F123" i="31"/>
  <c r="G48" i="31"/>
  <c r="F48" i="31"/>
  <c r="G124" i="31"/>
  <c r="F124" i="31"/>
  <c r="G51" i="31"/>
  <c r="F51" i="31"/>
  <c r="G127" i="31"/>
  <c r="H127" i="31" s="1"/>
  <c r="F127" i="31"/>
  <c r="F33" i="31"/>
  <c r="H33" i="31" s="1"/>
  <c r="F37" i="31"/>
  <c r="F41" i="31"/>
  <c r="H41" i="31" s="1"/>
  <c r="F49" i="31"/>
  <c r="H49" i="31" s="1"/>
  <c r="F53" i="31"/>
  <c r="G58" i="31"/>
  <c r="H58" i="31" s="1"/>
  <c r="F69" i="31"/>
  <c r="H69" i="31" s="1"/>
  <c r="G74" i="31"/>
  <c r="H74" i="31" s="1"/>
  <c r="F85" i="31"/>
  <c r="G90" i="31"/>
  <c r="H90" i="31" s="1"/>
  <c r="F101" i="31"/>
  <c r="H101" i="31" s="1"/>
  <c r="G106" i="31"/>
  <c r="H106" i="31" s="1"/>
  <c r="F117" i="31"/>
  <c r="H117" i="31" s="1"/>
  <c r="G122" i="31"/>
  <c r="H122" i="31" s="1"/>
  <c r="F128" i="31"/>
  <c r="H128" i="31" s="1"/>
  <c r="F135" i="31"/>
  <c r="G145" i="31"/>
  <c r="H145" i="31" s="1"/>
  <c r="F156" i="31"/>
  <c r="G177" i="31"/>
  <c r="H177" i="31" s="1"/>
  <c r="G91" i="31"/>
  <c r="F91" i="31"/>
  <c r="G92" i="31"/>
  <c r="F92" i="31"/>
  <c r="G171" i="31"/>
  <c r="F171" i="31"/>
  <c r="G173" i="31"/>
  <c r="F173" i="31"/>
  <c r="G99" i="31"/>
  <c r="F99" i="31"/>
  <c r="G100" i="31"/>
  <c r="F100" i="31"/>
  <c r="G103" i="31"/>
  <c r="F103" i="31"/>
  <c r="G179" i="31"/>
  <c r="F179" i="31"/>
  <c r="G104" i="31"/>
  <c r="F104" i="31"/>
  <c r="G181" i="31"/>
  <c r="F181" i="31"/>
  <c r="F182" i="31"/>
  <c r="G182" i="31"/>
  <c r="G107" i="31"/>
  <c r="F107" i="31"/>
  <c r="G183" i="31"/>
  <c r="F183" i="31"/>
  <c r="G108" i="31"/>
  <c r="F108" i="31"/>
  <c r="G184" i="31"/>
  <c r="F184" i="31"/>
  <c r="F73" i="31"/>
  <c r="H73" i="31" s="1"/>
  <c r="G94" i="31"/>
  <c r="H94" i="31" s="1"/>
  <c r="F105" i="31"/>
  <c r="H105" i="31" s="1"/>
  <c r="G52" i="31"/>
  <c r="F52" i="31"/>
  <c r="H53" i="31"/>
  <c r="G129" i="31"/>
  <c r="F129" i="31"/>
  <c r="F130" i="31"/>
  <c r="G130" i="31"/>
  <c r="G55" i="31"/>
  <c r="F55" i="31"/>
  <c r="G131" i="31"/>
  <c r="F131" i="31"/>
  <c r="G56" i="31"/>
  <c r="F56" i="31"/>
  <c r="G132" i="31"/>
  <c r="F132" i="31"/>
  <c r="H57" i="31"/>
  <c r="F134" i="31"/>
  <c r="G134" i="31"/>
  <c r="G59" i="31"/>
  <c r="H59" i="31" s="1"/>
  <c r="F59" i="31"/>
  <c r="H135" i="31"/>
  <c r="G60" i="31"/>
  <c r="F60" i="31"/>
  <c r="G136" i="31"/>
  <c r="F136" i="31"/>
  <c r="F138" i="31"/>
  <c r="G138" i="31"/>
  <c r="G63" i="31"/>
  <c r="F63" i="31"/>
  <c r="G139" i="31"/>
  <c r="F139" i="31"/>
  <c r="G64" i="31"/>
  <c r="F64" i="31"/>
  <c r="G141" i="31"/>
  <c r="F141" i="31"/>
  <c r="F142" i="31"/>
  <c r="G142" i="31"/>
  <c r="G67" i="31"/>
  <c r="F67" i="31"/>
  <c r="G143" i="31"/>
  <c r="F143" i="31"/>
  <c r="G68" i="31"/>
  <c r="F68" i="31"/>
  <c r="G144" i="31"/>
  <c r="F144" i="31"/>
  <c r="F146" i="31"/>
  <c r="G146" i="31"/>
  <c r="F36" i="31"/>
  <c r="H36" i="31" s="1"/>
  <c r="F40" i="31"/>
  <c r="H40" i="31" s="1"/>
  <c r="G47" i="31"/>
  <c r="H47" i="31" s="1"/>
  <c r="F50" i="31"/>
  <c r="H50" i="31" s="1"/>
  <c r="G54" i="31"/>
  <c r="H54" i="31" s="1"/>
  <c r="F65" i="31"/>
  <c r="H65" i="31" s="1"/>
  <c r="G70" i="31"/>
  <c r="H70" i="31" s="1"/>
  <c r="F81" i="31"/>
  <c r="H81" i="31" s="1"/>
  <c r="G86" i="31"/>
  <c r="H86" i="31" s="1"/>
  <c r="F97" i="31"/>
  <c r="H97" i="31" s="1"/>
  <c r="G102" i="31"/>
  <c r="H102" i="31" s="1"/>
  <c r="F113" i="31"/>
  <c r="H113" i="31" s="1"/>
  <c r="G118" i="31"/>
  <c r="H118" i="31" s="1"/>
  <c r="G137" i="31"/>
  <c r="H137" i="31" s="1"/>
  <c r="F148" i="31"/>
  <c r="H148" i="31" s="1"/>
  <c r="G169" i="31"/>
  <c r="H169" i="31" s="1"/>
  <c r="F180" i="31"/>
  <c r="H180" i="31" s="1"/>
  <c r="G71" i="31"/>
  <c r="F71" i="31"/>
  <c r="G147" i="31"/>
  <c r="H147" i="31" s="1"/>
  <c r="F147" i="31"/>
  <c r="G72" i="31"/>
  <c r="F72" i="31"/>
  <c r="G149" i="31"/>
  <c r="F149" i="31"/>
  <c r="F150" i="31"/>
  <c r="G150" i="31"/>
  <c r="G75" i="31"/>
  <c r="F75" i="31"/>
  <c r="G151" i="31"/>
  <c r="F151" i="31"/>
  <c r="G76" i="31"/>
  <c r="F76" i="31"/>
  <c r="G152" i="31"/>
  <c r="H152" i="31" s="1"/>
  <c r="F152" i="31"/>
  <c r="F154" i="31"/>
  <c r="G154" i="31"/>
  <c r="G79" i="31"/>
  <c r="F79" i="31"/>
  <c r="G155" i="31"/>
  <c r="F155" i="31"/>
  <c r="G80" i="31"/>
  <c r="H80" i="31" s="1"/>
  <c r="F80" i="31"/>
  <c r="H156" i="31"/>
  <c r="G157" i="31"/>
  <c r="F157" i="31"/>
  <c r="F158" i="31"/>
  <c r="G158" i="31"/>
  <c r="G83" i="31"/>
  <c r="H83" i="31" s="1"/>
  <c r="F83" i="31"/>
  <c r="G159" i="31"/>
  <c r="F159" i="31"/>
  <c r="G84" i="31"/>
  <c r="F84" i="31"/>
  <c r="G160" i="31"/>
  <c r="F160" i="31"/>
  <c r="H85" i="31"/>
  <c r="F162" i="31"/>
  <c r="G162" i="31"/>
  <c r="H162" i="31" s="1"/>
  <c r="G87" i="31"/>
  <c r="F87" i="31"/>
  <c r="G163" i="31"/>
  <c r="F163" i="31"/>
  <c r="G88" i="31"/>
  <c r="F88" i="31"/>
  <c r="H164" i="31"/>
  <c r="G165" i="31"/>
  <c r="H165" i="31" s="1"/>
  <c r="F165" i="31"/>
  <c r="F45" i="31"/>
  <c r="H45" i="31" s="1"/>
  <c r="F61" i="31"/>
  <c r="H61" i="31" s="1"/>
  <c r="G66" i="31"/>
  <c r="H66" i="31" s="1"/>
  <c r="F77" i="31"/>
  <c r="H77" i="31" s="1"/>
  <c r="G82" i="31"/>
  <c r="H82" i="31" s="1"/>
  <c r="F93" i="31"/>
  <c r="H93" i="31" s="1"/>
  <c r="G98" i="31"/>
  <c r="H98" i="31" s="1"/>
  <c r="F109" i="31"/>
  <c r="H109" i="31" s="1"/>
  <c r="G114" i="31"/>
  <c r="H114" i="31" s="1"/>
  <c r="F125" i="31"/>
  <c r="H125" i="31" s="1"/>
  <c r="F140" i="31"/>
  <c r="H140" i="31" s="1"/>
  <c r="G161" i="31"/>
  <c r="H161" i="31" s="1"/>
  <c r="F172" i="31"/>
  <c r="H172" i="31" s="1"/>
  <c r="H318" i="31"/>
  <c r="H327" i="31"/>
  <c r="H358" i="31"/>
  <c r="H361" i="31"/>
  <c r="H307" i="31"/>
  <c r="H350" i="31"/>
  <c r="H353" i="31"/>
  <c r="H302" i="31"/>
  <c r="H311" i="31"/>
  <c r="H334" i="31"/>
  <c r="H366" i="31"/>
  <c r="H369" i="31"/>
  <c r="H374" i="31"/>
  <c r="H377" i="31"/>
  <c r="H382" i="31"/>
  <c r="H385" i="31"/>
  <c r="H390" i="31"/>
  <c r="H393" i="31"/>
  <c r="H398" i="31"/>
  <c r="H401" i="31"/>
  <c r="H406" i="31"/>
  <c r="H409" i="31"/>
  <c r="H414" i="31"/>
  <c r="H417" i="31"/>
  <c r="H422" i="31"/>
  <c r="H425" i="31"/>
  <c r="H430" i="31"/>
  <c r="H433" i="31"/>
  <c r="H438" i="31"/>
  <c r="H441" i="31"/>
  <c r="H446" i="31"/>
  <c r="H449" i="31"/>
  <c r="H454" i="31"/>
  <c r="H457" i="31"/>
  <c r="H462" i="31"/>
  <c r="H465" i="31"/>
  <c r="H470" i="31"/>
  <c r="H473" i="31"/>
  <c r="H478" i="31"/>
  <c r="H481" i="31"/>
  <c r="H486" i="31"/>
  <c r="H314" i="31"/>
  <c r="H330" i="31"/>
  <c r="H346" i="31"/>
  <c r="H310" i="31"/>
  <c r="H326" i="31"/>
  <c r="H458" i="31"/>
  <c r="H461" i="31"/>
  <c r="H466" i="31"/>
  <c r="H469" i="31"/>
  <c r="H474" i="31"/>
  <c r="H477" i="31"/>
  <c r="H482" i="31"/>
  <c r="H485" i="31"/>
  <c r="H87" i="31" l="1"/>
  <c r="H158" i="31"/>
  <c r="H139" i="31"/>
  <c r="H134" i="31"/>
  <c r="H179" i="31"/>
  <c r="H173" i="31"/>
  <c r="H115" i="31"/>
  <c r="H95" i="31"/>
  <c r="H125" i="32"/>
  <c r="H158" i="32"/>
  <c r="H157" i="32"/>
  <c r="H132" i="32"/>
  <c r="H147" i="32"/>
  <c r="H101" i="32"/>
  <c r="H48" i="32"/>
  <c r="H169" i="32"/>
  <c r="H130" i="32"/>
  <c r="H46" i="31"/>
  <c r="H88" i="31"/>
  <c r="H177" i="32"/>
  <c r="H143" i="31"/>
  <c r="H136" i="31"/>
  <c r="H55" i="31"/>
  <c r="H183" i="31"/>
  <c r="H126" i="32"/>
  <c r="H67" i="32"/>
  <c r="H62" i="32"/>
  <c r="H111" i="32"/>
  <c r="H109" i="32"/>
  <c r="H40" i="32"/>
  <c r="H100" i="31"/>
  <c r="H149" i="32"/>
  <c r="H84" i="31"/>
  <c r="H157" i="31"/>
  <c r="H79" i="31"/>
  <c r="H151" i="31"/>
  <c r="H146" i="31"/>
  <c r="H130" i="31"/>
  <c r="H111" i="31"/>
  <c r="H154" i="31"/>
  <c r="H42" i="31"/>
  <c r="H168" i="31"/>
  <c r="H143" i="32"/>
  <c r="H144" i="31"/>
  <c r="H56" i="31"/>
  <c r="H129" i="31"/>
  <c r="H184" i="31"/>
  <c r="H48" i="31"/>
  <c r="H44" i="31"/>
  <c r="H175" i="31"/>
  <c r="H178" i="32"/>
  <c r="H165" i="32"/>
  <c r="H150" i="32"/>
  <c r="H66" i="32"/>
  <c r="H63" i="32"/>
  <c r="H44" i="32"/>
  <c r="H181" i="32"/>
  <c r="H174" i="32"/>
  <c r="H162" i="32"/>
  <c r="H153" i="32"/>
  <c r="H70" i="32"/>
  <c r="H59" i="32"/>
  <c r="H58" i="32"/>
  <c r="H112" i="32"/>
  <c r="H166" i="32"/>
  <c r="H71" i="32"/>
  <c r="H141" i="32"/>
  <c r="H138" i="32"/>
  <c r="H137" i="32"/>
  <c r="H55" i="32"/>
  <c r="H54" i="32"/>
  <c r="H35" i="32"/>
  <c r="H34" i="32"/>
  <c r="H182" i="32"/>
  <c r="H173" i="32"/>
  <c r="H161" i="32"/>
  <c r="H154" i="32"/>
  <c r="H146" i="32"/>
  <c r="H145" i="32"/>
  <c r="H140" i="32"/>
  <c r="H136" i="32"/>
  <c r="H135" i="32"/>
  <c r="H134" i="32"/>
  <c r="H133" i="32"/>
  <c r="H110" i="32"/>
  <c r="H91" i="32"/>
  <c r="H90" i="32"/>
  <c r="H160" i="31"/>
  <c r="H159" i="31"/>
  <c r="H155" i="31"/>
  <c r="H60" i="31"/>
  <c r="H132" i="31"/>
  <c r="H131" i="31"/>
  <c r="H104" i="31"/>
  <c r="H103" i="31"/>
  <c r="H92" i="31"/>
  <c r="H116" i="31"/>
  <c r="H96" i="31"/>
  <c r="H163" i="31"/>
  <c r="H76" i="31"/>
  <c r="H75" i="31"/>
  <c r="H149" i="31"/>
  <c r="H72" i="31"/>
  <c r="H71" i="31"/>
  <c r="H68" i="31"/>
  <c r="H67" i="31"/>
  <c r="H141" i="31"/>
  <c r="H64" i="31"/>
  <c r="H63" i="31"/>
  <c r="H108" i="31"/>
  <c r="H107" i="31"/>
  <c r="H181" i="31"/>
  <c r="H99" i="31"/>
  <c r="H51" i="31"/>
  <c r="H124" i="31"/>
  <c r="H123" i="31"/>
  <c r="H120" i="31"/>
  <c r="H119" i="31"/>
  <c r="H112" i="31"/>
  <c r="H176" i="31"/>
  <c r="H167" i="31"/>
  <c r="H150" i="31"/>
  <c r="H142" i="31"/>
  <c r="H138" i="31"/>
  <c r="H52" i="31"/>
  <c r="H182" i="31"/>
  <c r="H171" i="31"/>
  <c r="H91" i="31"/>
  <c r="H178" i="31"/>
  <c r="H166" i="31"/>
  <c r="C9" i="25" l="1"/>
  <c r="E9" i="25" l="1"/>
  <c r="D9" i="25"/>
  <c r="B12" i="25"/>
  <c r="C12" i="25"/>
  <c r="E24" i="30"/>
  <c r="D24" i="30"/>
  <c r="F21" i="29"/>
  <c r="E73" i="6"/>
  <c r="E73" i="5"/>
  <c r="E73" i="29"/>
  <c r="E73" i="28"/>
  <c r="J18" i="25"/>
  <c r="E60" i="6" s="1"/>
  <c r="I18" i="25"/>
  <c r="E60" i="5" s="1"/>
  <c r="J18" i="30"/>
  <c r="E60" i="29" s="1"/>
  <c r="I18" i="30"/>
  <c r="E60" i="28" s="1"/>
  <c r="J15" i="25"/>
  <c r="E47" i="6" s="1"/>
  <c r="I15" i="25"/>
  <c r="E47" i="5" s="1"/>
  <c r="J15" i="30"/>
  <c r="E47" i="29" s="1"/>
  <c r="I15" i="30"/>
  <c r="E47" i="28" s="1"/>
  <c r="J12" i="25"/>
  <c r="E34" i="6" s="1"/>
  <c r="I12" i="25"/>
  <c r="E34" i="5" s="1"/>
  <c r="J12" i="30"/>
  <c r="E34" i="29" s="1"/>
  <c r="I12" i="30"/>
  <c r="E34" i="28" s="1"/>
  <c r="J9" i="25"/>
  <c r="E21" i="6" s="1"/>
  <c r="I9" i="25"/>
  <c r="E21" i="5" s="1"/>
  <c r="J9" i="30"/>
  <c r="E21" i="29" s="1"/>
  <c r="I9" i="30"/>
  <c r="E21" i="28" s="1"/>
  <c r="J9" i="12"/>
  <c r="E21" i="3" s="1"/>
  <c r="I6" i="30"/>
  <c r="E8" i="28" s="1"/>
  <c r="J6" i="30"/>
  <c r="E8" i="29" s="1"/>
  <c r="I6" i="25"/>
  <c r="E8" i="5" s="1"/>
  <c r="J6" i="25"/>
  <c r="E8" i="6" s="1"/>
  <c r="A4" i="21"/>
  <c r="B4" i="21"/>
  <c r="C4" i="21"/>
  <c r="D5" i="21"/>
  <c r="E12" i="25" l="1"/>
  <c r="D12" i="25"/>
  <c r="E5" i="21"/>
  <c r="J5" i="21"/>
  <c r="F4" i="21"/>
  <c r="K4" i="21"/>
  <c r="B5" i="21"/>
  <c r="B15" i="25"/>
  <c r="A5" i="21"/>
  <c r="D6" i="2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E15" i="25" l="1"/>
  <c r="D15" i="25"/>
  <c r="D9" i="30"/>
  <c r="E9" i="30"/>
  <c r="E6" i="21"/>
  <c r="J6" i="21"/>
  <c r="K5" i="21"/>
  <c r="F5" i="21"/>
  <c r="D9" i="12"/>
  <c r="E9" i="12"/>
  <c r="B6" i="21"/>
  <c r="A6" i="21"/>
  <c r="B18" i="25"/>
  <c r="C6" i="21"/>
  <c r="D7" i="21"/>
  <c r="C18" i="25"/>
  <c r="C12" i="30"/>
  <c r="B12" i="30"/>
  <c r="B12" i="12"/>
  <c r="C12" i="12"/>
  <c r="D12" i="30" l="1"/>
  <c r="E12" i="30"/>
  <c r="D18" i="25"/>
  <c r="E12" i="12"/>
  <c r="E7" i="21"/>
  <c r="J7" i="21"/>
  <c r="K6" i="21"/>
  <c r="F6" i="21"/>
  <c r="D12" i="12"/>
  <c r="B21" i="25"/>
  <c r="C7" i="21"/>
  <c r="D8" i="2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D15" i="30" l="1"/>
  <c r="E21" i="25"/>
  <c r="E18" i="25"/>
  <c r="D21" i="25"/>
  <c r="E8" i="21"/>
  <c r="J8" i="21"/>
  <c r="K7" i="21"/>
  <c r="F7" i="21"/>
  <c r="D15" i="12"/>
  <c r="C8" i="21"/>
  <c r="B8" i="21"/>
  <c r="D9" i="21"/>
  <c r="A8" i="21"/>
  <c r="A46" i="1"/>
  <c r="B18" i="12"/>
  <c r="B18" i="30"/>
  <c r="C18" i="30"/>
  <c r="A46" i="5"/>
  <c r="A46" i="6"/>
  <c r="A46" i="28"/>
  <c r="C18" i="12"/>
  <c r="E15" i="12" s="1"/>
  <c r="A46" i="29"/>
  <c r="D18" i="30" l="1"/>
  <c r="E15" i="30"/>
  <c r="D18" i="12"/>
  <c r="E9" i="21"/>
  <c r="J9" i="21"/>
  <c r="K8" i="21"/>
  <c r="F8" i="21"/>
  <c r="A59" i="1"/>
  <c r="C9" i="21"/>
  <c r="B9" i="21"/>
  <c r="A9" i="21"/>
  <c r="D10" i="21"/>
  <c r="C21" i="30"/>
  <c r="B21" i="30"/>
  <c r="C21" i="12"/>
  <c r="B21" i="12"/>
  <c r="E21" i="12" l="1"/>
  <c r="E18" i="30"/>
  <c r="E21" i="30"/>
  <c r="D21" i="30"/>
  <c r="E18" i="12"/>
  <c r="E10" i="21"/>
  <c r="J10" i="21"/>
  <c r="K9" i="21"/>
  <c r="F9" i="21"/>
  <c r="D21" i="12"/>
  <c r="A59" i="5"/>
  <c r="A59" i="28"/>
  <c r="A59" i="6"/>
  <c r="A59" i="29"/>
  <c r="B10" i="21"/>
  <c r="A10" i="21"/>
  <c r="C10" i="21"/>
  <c r="D11" i="2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E11" i="21" l="1"/>
  <c r="J11" i="21"/>
  <c r="K10" i="21"/>
  <c r="F10" i="21"/>
  <c r="B11" i="21"/>
  <c r="A11" i="21"/>
  <c r="D12" i="21"/>
  <c r="C11" i="21"/>
  <c r="J42" i="30"/>
  <c r="J39" i="30"/>
  <c r="J36" i="30"/>
  <c r="J33" i="30"/>
  <c r="J30" i="30"/>
  <c r="J27" i="30"/>
  <c r="I42" i="30"/>
  <c r="I39" i="30"/>
  <c r="I36" i="30"/>
  <c r="I33" i="30"/>
  <c r="I30" i="30"/>
  <c r="I27" i="30"/>
  <c r="E12" i="21" l="1"/>
  <c r="J12" i="21"/>
  <c r="F11" i="21"/>
  <c r="K11" i="21"/>
  <c r="C12" i="21"/>
  <c r="D13" i="21"/>
  <c r="B12" i="21"/>
  <c r="A12" i="21"/>
  <c r="E13" i="21" l="1"/>
  <c r="J13" i="21"/>
  <c r="F12" i="21"/>
  <c r="K12" i="21"/>
  <c r="E17" i="4"/>
  <c r="B13" i="21"/>
  <c r="A13" i="21"/>
  <c r="D14" i="2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I51" i="58"/>
  <c r="P51" i="58" s="1"/>
  <c r="E14" i="21" l="1"/>
  <c r="J14" i="21"/>
  <c r="K13" i="21"/>
  <c r="F13" i="21"/>
  <c r="B14" i="21"/>
  <c r="C14" i="21"/>
  <c r="A14" i="21"/>
  <c r="D15" i="21"/>
  <c r="E15" i="21" l="1"/>
  <c r="J15" i="21"/>
  <c r="K14" i="21"/>
  <c r="F14" i="21"/>
  <c r="I17" i="4"/>
  <c r="B15" i="21"/>
  <c r="C15" i="21"/>
  <c r="A15" i="21"/>
  <c r="D16" i="21"/>
  <c r="E16" i="21" l="1"/>
  <c r="J16" i="21"/>
  <c r="K15" i="21"/>
  <c r="F15" i="21"/>
  <c r="B16" i="21"/>
  <c r="C16" i="21"/>
  <c r="A16" i="21"/>
  <c r="D17" i="21"/>
  <c r="D42" i="30"/>
  <c r="F34" i="29"/>
  <c r="F47" i="29" s="1"/>
  <c r="F60" i="29" s="1"/>
  <c r="F73" i="29" s="1"/>
  <c r="F21" i="28"/>
  <c r="F34" i="28" s="1"/>
  <c r="F47" i="28" s="1"/>
  <c r="F60" i="28" s="1"/>
  <c r="F73" i="28" s="1"/>
  <c r="E17" i="21" l="1"/>
  <c r="J17" i="21"/>
  <c r="K16" i="21"/>
  <c r="F16" i="21"/>
  <c r="B17" i="21"/>
  <c r="D18" i="21"/>
  <c r="A17" i="21"/>
  <c r="C17" i="21"/>
  <c r="F6" i="30"/>
  <c r="H75" i="29"/>
  <c r="E42" i="30"/>
  <c r="E18" i="21" l="1"/>
  <c r="J18" i="21"/>
  <c r="K17" i="21"/>
  <c r="F17" i="21"/>
  <c r="C18" i="21"/>
  <c r="B18" i="21"/>
  <c r="A18" i="21"/>
  <c r="D19" i="21"/>
  <c r="F42" i="30"/>
  <c r="F12" i="30"/>
  <c r="F9" i="30"/>
  <c r="E19" i="21" l="1"/>
  <c r="J19" i="21"/>
  <c r="F18" i="21"/>
  <c r="K18" i="21"/>
  <c r="D20" i="21"/>
  <c r="B19" i="21"/>
  <c r="A19" i="21"/>
  <c r="C19" i="21"/>
  <c r="E10" i="29"/>
  <c r="E10" i="28"/>
  <c r="F15" i="30"/>
  <c r="H75" i="28"/>
  <c r="E20" i="21" l="1"/>
  <c r="J20" i="21"/>
  <c r="K19" i="21"/>
  <c r="F19" i="21"/>
  <c r="B20" i="21"/>
  <c r="A20" i="21"/>
  <c r="C20" i="21"/>
  <c r="D21" i="21"/>
  <c r="E36" i="29"/>
  <c r="E23" i="29"/>
  <c r="E23" i="28"/>
  <c r="F18" i="30"/>
  <c r="A24" i="30"/>
  <c r="E21" i="21" l="1"/>
  <c r="J21" i="21"/>
  <c r="K20" i="21"/>
  <c r="F20" i="21"/>
  <c r="B21" i="21"/>
  <c r="A21" i="21"/>
  <c r="D22" i="21"/>
  <c r="C21" i="21"/>
  <c r="E36" i="28"/>
  <c r="F21" i="30"/>
  <c r="E49" i="29"/>
  <c r="E49" i="28"/>
  <c r="A27" i="30"/>
  <c r="E22" i="21" l="1"/>
  <c r="J22" i="21"/>
  <c r="K21" i="21"/>
  <c r="F21" i="21"/>
  <c r="D23" i="21"/>
  <c r="B22" i="21"/>
  <c r="C22" i="21"/>
  <c r="A22" i="21"/>
  <c r="D27" i="30"/>
  <c r="E27" i="30"/>
  <c r="E75" i="28"/>
  <c r="A30" i="30"/>
  <c r="E23" i="21" l="1"/>
  <c r="J23" i="21"/>
  <c r="K22" i="21"/>
  <c r="F22" i="21"/>
  <c r="C23" i="21"/>
  <c r="B23" i="21"/>
  <c r="A23" i="21"/>
  <c r="D24" i="21"/>
  <c r="F27" i="30"/>
  <c r="E62" i="29"/>
  <c r="E75" i="29"/>
  <c r="E62" i="28"/>
  <c r="D30" i="30"/>
  <c r="E30" i="30"/>
  <c r="A33" i="30"/>
  <c r="E24" i="21" l="1"/>
  <c r="J24" i="21"/>
  <c r="K23" i="21"/>
  <c r="F23" i="21"/>
  <c r="D25" i="21"/>
  <c r="C24" i="21"/>
  <c r="B24" i="21"/>
  <c r="A24" i="21"/>
  <c r="E33" i="30"/>
  <c r="D33" i="30"/>
  <c r="A36" i="30"/>
  <c r="F30" i="30"/>
  <c r="E25" i="21" l="1"/>
  <c r="J25" i="21"/>
  <c r="K24" i="21"/>
  <c r="F24" i="21"/>
  <c r="B25" i="21"/>
  <c r="D26" i="21"/>
  <c r="C25" i="21"/>
  <c r="A25" i="21"/>
  <c r="D36" i="30"/>
  <c r="E36" i="30"/>
  <c r="A39" i="30"/>
  <c r="F33" i="30"/>
  <c r="I28" i="1"/>
  <c r="I41" i="1" s="1"/>
  <c r="I54" i="1" s="1"/>
  <c r="I67" i="1" s="1"/>
  <c r="I80" i="1" s="1"/>
  <c r="I28" i="3"/>
  <c r="I41" i="3" s="1"/>
  <c r="I54" i="3" s="1"/>
  <c r="I67" i="3" s="1"/>
  <c r="I80" i="3" s="1"/>
  <c r="E26" i="21" l="1"/>
  <c r="J26" i="21"/>
  <c r="K25" i="21"/>
  <c r="F25" i="21"/>
  <c r="I28" i="6"/>
  <c r="I41" i="6" s="1"/>
  <c r="I54" i="6" s="1"/>
  <c r="I67" i="6" s="1"/>
  <c r="I80" i="6" s="1"/>
  <c r="I28" i="5"/>
  <c r="I41" i="5" s="1"/>
  <c r="I54" i="5" s="1"/>
  <c r="I67" i="5" s="1"/>
  <c r="I80" i="5" s="1"/>
  <c r="B26" i="21"/>
  <c r="D27" i="21"/>
  <c r="A26" i="21"/>
  <c r="C26" i="21"/>
  <c r="E39" i="30"/>
  <c r="D39" i="30"/>
  <c r="F36" i="30"/>
  <c r="E27" i="21" l="1"/>
  <c r="J27" i="21"/>
  <c r="F26" i="21"/>
  <c r="K26" i="21"/>
  <c r="B27" i="21"/>
  <c r="D28" i="21"/>
  <c r="C27" i="21"/>
  <c r="A27" i="21"/>
  <c r="F39" i="30"/>
  <c r="E28" i="21" l="1"/>
  <c r="J28" i="21"/>
  <c r="K27" i="21"/>
  <c r="F27" i="21"/>
  <c r="B28" i="21"/>
  <c r="C28" i="21"/>
  <c r="D29" i="21"/>
  <c r="A28" i="21"/>
  <c r="E29" i="21" l="1"/>
  <c r="J29" i="21"/>
  <c r="K28" i="21"/>
  <c r="F28" i="21"/>
  <c r="C29" i="21"/>
  <c r="B29" i="21"/>
  <c r="D30" i="21"/>
  <c r="A29" i="21"/>
  <c r="H23" i="1"/>
  <c r="E30" i="21" l="1"/>
  <c r="J30" i="21"/>
  <c r="K29" i="21"/>
  <c r="F29" i="21"/>
  <c r="B30" i="21"/>
  <c r="D31" i="21"/>
  <c r="A30" i="21"/>
  <c r="C30" i="21"/>
  <c r="H36" i="1"/>
  <c r="E31" i="21" l="1"/>
  <c r="J31" i="21"/>
  <c r="K30" i="21"/>
  <c r="F30" i="21"/>
  <c r="A31" i="21"/>
  <c r="D32" i="21"/>
  <c r="C31" i="21"/>
  <c r="B31" i="21"/>
  <c r="H49" i="1"/>
  <c r="E32" i="21" l="1"/>
  <c r="J32" i="21"/>
  <c r="K31" i="21"/>
  <c r="F31" i="21"/>
  <c r="A32" i="21"/>
  <c r="C32" i="21"/>
  <c r="D33" i="21"/>
  <c r="B32" i="21"/>
  <c r="H75" i="1"/>
  <c r="H62" i="1"/>
  <c r="E33" i="21" l="1"/>
  <c r="J33" i="21"/>
  <c r="K32" i="21"/>
  <c r="F32" i="21"/>
  <c r="C33" i="21"/>
  <c r="B33" i="21"/>
  <c r="A33" i="21"/>
  <c r="D34" i="21"/>
  <c r="E23" i="5"/>
  <c r="E23" i="6"/>
  <c r="E23" i="3"/>
  <c r="E34" i="21" l="1"/>
  <c r="J34" i="21"/>
  <c r="K33" i="21"/>
  <c r="F33" i="21"/>
  <c r="A34" i="21"/>
  <c r="C34" i="21"/>
  <c r="B34" i="21"/>
  <c r="D35" i="21"/>
  <c r="E36" i="5"/>
  <c r="E36" i="6"/>
  <c r="E23" i="1"/>
  <c r="E36" i="3"/>
  <c r="E35" i="21" l="1"/>
  <c r="J35" i="21"/>
  <c r="F34" i="21"/>
  <c r="K34" i="21"/>
  <c r="A35" i="21"/>
  <c r="D36" i="21"/>
  <c r="C35" i="21"/>
  <c r="B35" i="21"/>
  <c r="E49" i="5"/>
  <c r="E49" i="6"/>
  <c r="E36" i="1"/>
  <c r="E49" i="3"/>
  <c r="F6" i="12"/>
  <c r="E36" i="21" l="1"/>
  <c r="J36" i="21"/>
  <c r="F35" i="21"/>
  <c r="K35" i="21"/>
  <c r="B36" i="21"/>
  <c r="A36" i="21"/>
  <c r="D37" i="21"/>
  <c r="C36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E37" i="21" l="1"/>
  <c r="J37" i="21"/>
  <c r="F36" i="21"/>
  <c r="K36" i="21"/>
  <c r="B37" i="21"/>
  <c r="A37" i="21"/>
  <c r="D38" i="21"/>
  <c r="C37" i="21"/>
  <c r="E62" i="1"/>
  <c r="E75" i="1"/>
  <c r="E38" i="21" l="1"/>
  <c r="J38" i="21"/>
  <c r="K37" i="21"/>
  <c r="F37" i="21"/>
  <c r="C38" i="21"/>
  <c r="D39" i="21"/>
  <c r="B38" i="21"/>
  <c r="A38" i="21"/>
  <c r="F9" i="12"/>
  <c r="E39" i="21" l="1"/>
  <c r="J39" i="21"/>
  <c r="K38" i="21"/>
  <c r="F38" i="21"/>
  <c r="B39" i="21"/>
  <c r="A39" i="21"/>
  <c r="D40" i="21"/>
  <c r="C39" i="21"/>
  <c r="F12" i="12"/>
  <c r="F15" i="12"/>
  <c r="E10" i="1"/>
  <c r="E40" i="21" l="1"/>
  <c r="J40" i="21"/>
  <c r="K39" i="21"/>
  <c r="F39" i="21"/>
  <c r="D41" i="21"/>
  <c r="C40" i="21"/>
  <c r="B40" i="21"/>
  <c r="A40" i="21"/>
  <c r="H75" i="3"/>
  <c r="F18" i="12"/>
  <c r="E10" i="6"/>
  <c r="E10" i="5"/>
  <c r="E41" i="21" l="1"/>
  <c r="J41" i="21"/>
  <c r="K40" i="21"/>
  <c r="F40" i="21"/>
  <c r="B41" i="21"/>
  <c r="C41" i="21"/>
  <c r="A41" i="21"/>
  <c r="D42" i="21"/>
  <c r="H75" i="5"/>
  <c r="F21" i="12"/>
  <c r="E42" i="21" l="1"/>
  <c r="J42" i="21"/>
  <c r="K41" i="21"/>
  <c r="F41" i="21"/>
  <c r="B42" i="21"/>
  <c r="A42" i="21"/>
  <c r="C42" i="21"/>
  <c r="D43" i="21"/>
  <c r="H75" i="6"/>
  <c r="E43" i="21" l="1"/>
  <c r="J43" i="21"/>
  <c r="F42" i="21"/>
  <c r="K42" i="21"/>
  <c r="B43" i="21"/>
  <c r="A43" i="21"/>
  <c r="D44" i="21"/>
  <c r="C43" i="21"/>
  <c r="E44" i="21" l="1"/>
  <c r="J44" i="21"/>
  <c r="K43" i="21"/>
  <c r="F43" i="21"/>
  <c r="B44" i="21"/>
  <c r="C44" i="21"/>
  <c r="A44" i="21"/>
  <c r="D45" i="21"/>
  <c r="E10" i="3"/>
  <c r="E45" i="21" l="1"/>
  <c r="J45" i="21"/>
  <c r="F44" i="21"/>
  <c r="K44" i="21"/>
  <c r="B45" i="21"/>
  <c r="D46" i="21"/>
  <c r="A45" i="21"/>
  <c r="C45" i="21"/>
  <c r="E46" i="21" l="1"/>
  <c r="J46" i="21"/>
  <c r="K45" i="21"/>
  <c r="F45" i="21"/>
  <c r="B46" i="21"/>
  <c r="A46" i="21"/>
  <c r="D47" i="21"/>
  <c r="C46" i="21"/>
  <c r="E47" i="21" l="1"/>
  <c r="J47" i="21"/>
  <c r="K46" i="21"/>
  <c r="F46" i="21"/>
  <c r="B47" i="21"/>
  <c r="A47" i="21"/>
  <c r="C47" i="21"/>
  <c r="D48" i="21"/>
  <c r="E48" i="21" l="1"/>
  <c r="J48" i="21"/>
  <c r="K47" i="21"/>
  <c r="F47" i="21"/>
  <c r="B48" i="21"/>
  <c r="A48" i="21"/>
  <c r="C48" i="21"/>
  <c r="D49" i="21"/>
  <c r="E49" i="21" l="1"/>
  <c r="J49" i="21"/>
  <c r="K48" i="21"/>
  <c r="F48" i="21"/>
  <c r="D50" i="21"/>
  <c r="C49" i="21"/>
  <c r="B49" i="21"/>
  <c r="A49" i="21"/>
  <c r="E50" i="21" l="1"/>
  <c r="J50" i="21"/>
  <c r="K49" i="21"/>
  <c r="F49" i="21"/>
  <c r="C50" i="21"/>
  <c r="D51" i="21"/>
  <c r="B50" i="21"/>
  <c r="A50" i="21"/>
  <c r="E51" i="21" l="1"/>
  <c r="J51" i="21"/>
  <c r="F50" i="21"/>
  <c r="K50" i="21"/>
  <c r="D52" i="21"/>
  <c r="C51" i="21"/>
  <c r="B51" i="21"/>
  <c r="A51" i="21"/>
  <c r="E52" i="21" l="1"/>
  <c r="J52" i="21"/>
  <c r="K51" i="21"/>
  <c r="F51" i="21"/>
  <c r="D53" i="21"/>
  <c r="C52" i="21"/>
  <c r="B52" i="21"/>
  <c r="A52" i="21"/>
  <c r="E53" i="21" l="1"/>
  <c r="J53" i="21"/>
  <c r="F52" i="21"/>
  <c r="K52" i="21"/>
  <c r="B53" i="21"/>
  <c r="C53" i="21"/>
  <c r="A53" i="21"/>
  <c r="D54" i="21"/>
  <c r="E54" i="21" l="1"/>
  <c r="J54" i="21"/>
  <c r="K53" i="21"/>
  <c r="F53" i="21"/>
  <c r="C54" i="21"/>
  <c r="D55" i="21"/>
  <c r="B54" i="21"/>
  <c r="A54" i="21"/>
  <c r="E55" i="21" l="1"/>
  <c r="J55" i="21"/>
  <c r="K54" i="21"/>
  <c r="F54" i="21"/>
  <c r="D56" i="21"/>
  <c r="C55" i="21"/>
  <c r="B55" i="21"/>
  <c r="A55" i="21"/>
  <c r="E56" i="21" l="1"/>
  <c r="J56" i="21"/>
  <c r="K55" i="21"/>
  <c r="F55" i="21"/>
  <c r="B56" i="21"/>
  <c r="C56" i="21"/>
  <c r="A56" i="21"/>
  <c r="D57" i="21"/>
  <c r="E57" i="21" l="1"/>
  <c r="J57" i="21"/>
  <c r="K56" i="21"/>
  <c r="F56" i="21"/>
  <c r="B57" i="21"/>
  <c r="C57" i="21"/>
  <c r="A57" i="21"/>
  <c r="D58" i="21"/>
  <c r="E58" i="21" l="1"/>
  <c r="J58" i="21"/>
  <c r="K57" i="21"/>
  <c r="F57" i="21"/>
  <c r="C58" i="21"/>
  <c r="D59" i="21"/>
  <c r="B58" i="21"/>
  <c r="A58" i="21"/>
  <c r="E59" i="21" l="1"/>
  <c r="J59" i="21"/>
  <c r="F58" i="21"/>
  <c r="K58" i="21"/>
  <c r="B59" i="21"/>
  <c r="A59" i="21"/>
  <c r="D60" i="21"/>
  <c r="C59" i="21"/>
  <c r="E60" i="21" l="1"/>
  <c r="J60" i="21"/>
  <c r="F59" i="21"/>
  <c r="K59" i="21"/>
  <c r="B60" i="21"/>
  <c r="C60" i="21"/>
  <c r="A60" i="21"/>
  <c r="D61" i="21"/>
  <c r="E61" i="21" l="1"/>
  <c r="J61" i="21"/>
  <c r="K60" i="21"/>
  <c r="F60" i="21"/>
  <c r="B61" i="21"/>
  <c r="A61" i="21"/>
  <c r="D62" i="21"/>
  <c r="C61" i="21"/>
  <c r="E62" i="21" l="1"/>
  <c r="J62" i="21"/>
  <c r="K61" i="21"/>
  <c r="F61" i="21"/>
  <c r="A62" i="21"/>
  <c r="C62" i="21"/>
  <c r="D63" i="21"/>
  <c r="B62" i="21"/>
  <c r="E63" i="21" l="1"/>
  <c r="J63" i="21"/>
  <c r="K62" i="21"/>
  <c r="F62" i="21"/>
  <c r="B63" i="21"/>
  <c r="A63" i="21"/>
  <c r="D64" i="21"/>
  <c r="C63" i="21"/>
  <c r="E64" i="21" l="1"/>
  <c r="J64" i="21"/>
  <c r="K63" i="21"/>
  <c r="F63" i="21"/>
  <c r="C64" i="21"/>
  <c r="D65" i="21"/>
  <c r="B64" i="21"/>
  <c r="A64" i="21"/>
  <c r="E65" i="21" l="1"/>
  <c r="J65" i="21"/>
  <c r="K64" i="21"/>
  <c r="F64" i="21"/>
  <c r="B65" i="21"/>
  <c r="A65" i="21"/>
  <c r="D66" i="21"/>
  <c r="C65" i="21"/>
  <c r="E66" i="21" l="1"/>
  <c r="J66" i="21"/>
  <c r="K65" i="21"/>
  <c r="F65" i="21"/>
  <c r="B66" i="21"/>
  <c r="A66" i="21"/>
  <c r="D67" i="21"/>
  <c r="C66" i="21"/>
  <c r="E67" i="21" l="1"/>
  <c r="J67" i="21"/>
  <c r="K66" i="21"/>
  <c r="F66" i="21"/>
  <c r="B67" i="21"/>
  <c r="D68" i="21"/>
  <c r="A67" i="21"/>
  <c r="C67" i="21"/>
  <c r="E68" i="21" l="1"/>
  <c r="J68" i="21"/>
  <c r="F67" i="21"/>
  <c r="K67" i="21"/>
  <c r="C68" i="21"/>
  <c r="D69" i="21"/>
  <c r="B68" i="21"/>
  <c r="A68" i="21"/>
  <c r="E69" i="21" l="1"/>
  <c r="J69" i="21"/>
  <c r="K68" i="21"/>
  <c r="F68" i="21"/>
  <c r="D70" i="21"/>
  <c r="C69" i="21"/>
  <c r="B69" i="21"/>
  <c r="A69" i="21"/>
  <c r="E70" i="21" l="1"/>
  <c r="J70" i="21"/>
  <c r="K69" i="21"/>
  <c r="F69" i="21"/>
  <c r="B70" i="21"/>
  <c r="A70" i="21"/>
  <c r="C70" i="21"/>
  <c r="D71" i="21"/>
  <c r="E71" i="21" l="1"/>
  <c r="J71" i="21"/>
  <c r="K70" i="21"/>
  <c r="F70" i="21"/>
  <c r="B71" i="21"/>
  <c r="A71" i="21"/>
  <c r="D72" i="21"/>
  <c r="C71" i="21"/>
  <c r="E72" i="21" l="1"/>
  <c r="J72" i="21"/>
  <c r="K71" i="21"/>
  <c r="F71" i="21"/>
  <c r="B72" i="21"/>
  <c r="C72" i="21"/>
  <c r="A72" i="21"/>
  <c r="D73" i="21"/>
  <c r="E73" i="21" l="1"/>
  <c r="J73" i="21"/>
  <c r="K72" i="21"/>
  <c r="F72" i="21"/>
  <c r="B73" i="21"/>
  <c r="A73" i="21"/>
  <c r="D74" i="21"/>
  <c r="C73" i="21"/>
  <c r="E74" i="21" l="1"/>
  <c r="J74" i="21"/>
  <c r="K73" i="21"/>
  <c r="F73" i="21"/>
  <c r="B74" i="21"/>
  <c r="D75" i="21"/>
  <c r="A74" i="21"/>
  <c r="C74" i="21"/>
  <c r="E75" i="21" l="1"/>
  <c r="J75" i="21"/>
  <c r="K74" i="21"/>
  <c r="F74" i="21"/>
  <c r="A75" i="21"/>
  <c r="D76" i="21"/>
  <c r="C75" i="21"/>
  <c r="B75" i="21"/>
  <c r="E76" i="21" l="1"/>
  <c r="J76" i="21"/>
  <c r="F75" i="21"/>
  <c r="K75" i="21"/>
  <c r="B76" i="21"/>
  <c r="A76" i="21"/>
  <c r="C76" i="21"/>
  <c r="D77" i="21"/>
  <c r="E77" i="21" l="1"/>
  <c r="J77" i="21"/>
  <c r="F76" i="21"/>
  <c r="K76" i="21"/>
  <c r="B77" i="21"/>
  <c r="C77" i="21"/>
  <c r="A77" i="21"/>
  <c r="D78" i="21"/>
  <c r="E78" i="21" l="1"/>
  <c r="J78" i="21"/>
  <c r="K77" i="21"/>
  <c r="F77" i="21"/>
  <c r="A78" i="21"/>
  <c r="C78" i="21"/>
  <c r="D79" i="21"/>
  <c r="B78" i="21"/>
  <c r="E79" i="21" l="1"/>
  <c r="J79" i="21"/>
  <c r="K78" i="21"/>
  <c r="F78" i="21"/>
  <c r="D80" i="21"/>
  <c r="B79" i="21"/>
  <c r="A79" i="21"/>
  <c r="C79" i="21"/>
  <c r="E80" i="21" l="1"/>
  <c r="J80" i="21"/>
  <c r="K79" i="21"/>
  <c r="F79" i="21"/>
  <c r="B80" i="21"/>
  <c r="A80" i="21"/>
  <c r="D81" i="21"/>
  <c r="C80" i="21"/>
  <c r="E81" i="21" l="1"/>
  <c r="J81" i="21"/>
  <c r="K80" i="21"/>
  <c r="F80" i="21"/>
  <c r="B81" i="21"/>
  <c r="C81" i="21"/>
  <c r="A81" i="21"/>
  <c r="D82" i="21"/>
  <c r="E82" i="21" l="1"/>
  <c r="J82" i="21"/>
  <c r="K81" i="21"/>
  <c r="F81" i="21"/>
  <c r="A82" i="21"/>
  <c r="C82" i="21"/>
  <c r="D83" i="21"/>
  <c r="B82" i="21"/>
  <c r="E83" i="21" l="1"/>
  <c r="J83" i="21"/>
  <c r="F82" i="21"/>
  <c r="K82" i="21"/>
  <c r="D84" i="21"/>
  <c r="B83" i="21"/>
  <c r="A83" i="21"/>
  <c r="C83" i="21"/>
  <c r="E84" i="21" l="1"/>
  <c r="J84" i="21"/>
  <c r="F83" i="21"/>
  <c r="K83" i="21"/>
  <c r="B84" i="21"/>
  <c r="A84" i="21"/>
  <c r="D85" i="21"/>
  <c r="C84" i="21"/>
  <c r="E85" i="21" l="1"/>
  <c r="J85" i="21"/>
  <c r="K84" i="21"/>
  <c r="F84" i="21"/>
  <c r="B85" i="21"/>
  <c r="C85" i="21"/>
  <c r="A85" i="21"/>
  <c r="D86" i="21"/>
  <c r="E86" i="21" l="1"/>
  <c r="J86" i="21"/>
  <c r="K85" i="21"/>
  <c r="F85" i="21"/>
  <c r="B86" i="21"/>
  <c r="D87" i="21"/>
  <c r="C86" i="21"/>
  <c r="A86" i="21"/>
  <c r="E87" i="21" l="1"/>
  <c r="J87" i="21"/>
  <c r="K86" i="21"/>
  <c r="F86" i="21"/>
  <c r="D88" i="21"/>
  <c r="B87" i="21"/>
  <c r="A87" i="21"/>
  <c r="C87" i="21"/>
  <c r="E88" i="21" l="1"/>
  <c r="J88" i="21"/>
  <c r="K87" i="21"/>
  <c r="F87" i="21"/>
  <c r="A88" i="21"/>
  <c r="D89" i="21"/>
  <c r="C88" i="21"/>
  <c r="B88" i="21"/>
  <c r="E89" i="21" l="1"/>
  <c r="J89" i="21"/>
  <c r="K88" i="21"/>
  <c r="F88" i="21"/>
  <c r="D90" i="21"/>
  <c r="C89" i="21"/>
  <c r="B89" i="21"/>
  <c r="A89" i="21"/>
  <c r="E90" i="21" l="1"/>
  <c r="J90" i="21"/>
  <c r="K89" i="21"/>
  <c r="F89" i="21"/>
  <c r="A90" i="21"/>
  <c r="D91" i="21"/>
  <c r="C90" i="21"/>
  <c r="B90" i="21"/>
  <c r="E91" i="21" l="1"/>
  <c r="J91" i="21"/>
  <c r="F90" i="21"/>
  <c r="K90" i="21"/>
  <c r="A91" i="21"/>
  <c r="B91" i="21"/>
  <c r="C91" i="21"/>
  <c r="D92" i="21"/>
  <c r="E92" i="21" l="1"/>
  <c r="J92" i="21"/>
  <c r="F91" i="21"/>
  <c r="K91" i="21"/>
  <c r="A92" i="21"/>
  <c r="C92" i="21"/>
  <c r="B92" i="21"/>
  <c r="D93" i="21"/>
  <c r="E93" i="21" l="1"/>
  <c r="J93" i="21"/>
  <c r="K92" i="21"/>
  <c r="F92" i="21"/>
  <c r="A93" i="21"/>
  <c r="C93" i="21"/>
  <c r="B93" i="21"/>
  <c r="D94" i="21"/>
  <c r="E94" i="21" l="1"/>
  <c r="J94" i="21"/>
  <c r="K93" i="21"/>
  <c r="F93" i="21"/>
  <c r="A94" i="21"/>
  <c r="D95" i="21"/>
  <c r="C94" i="21"/>
  <c r="B94" i="21"/>
  <c r="E95" i="21" l="1"/>
  <c r="J95" i="21"/>
  <c r="K94" i="21"/>
  <c r="F94" i="21"/>
  <c r="A95" i="21"/>
  <c r="C95" i="21"/>
  <c r="D96" i="21"/>
  <c r="B95" i="21"/>
  <c r="E96" i="21" l="1"/>
  <c r="J96" i="21"/>
  <c r="K95" i="21"/>
  <c r="F95" i="21"/>
  <c r="D97" i="21"/>
  <c r="C96" i="21"/>
  <c r="B96" i="21"/>
  <c r="A96" i="21"/>
  <c r="E97" i="21" l="1"/>
  <c r="J97" i="21"/>
  <c r="K96" i="21"/>
  <c r="F96" i="21"/>
  <c r="A97" i="21"/>
  <c r="D98" i="21"/>
  <c r="C97" i="21"/>
  <c r="B97" i="21"/>
  <c r="E98" i="21" l="1"/>
  <c r="J98" i="21"/>
  <c r="K97" i="21"/>
  <c r="F97" i="21"/>
  <c r="C98" i="21"/>
  <c r="B98" i="21"/>
  <c r="A98" i="21"/>
  <c r="D99" i="21"/>
  <c r="E99" i="21" l="1"/>
  <c r="J99" i="21"/>
  <c r="F98" i="21"/>
  <c r="K98" i="21"/>
  <c r="A99" i="21"/>
  <c r="B99" i="21"/>
  <c r="C99" i="21"/>
  <c r="D100" i="21"/>
  <c r="E100" i="21" l="1"/>
  <c r="J100" i="21"/>
  <c r="F99" i="21"/>
  <c r="K99" i="21"/>
  <c r="A100" i="21"/>
  <c r="D101" i="21"/>
  <c r="C100" i="21"/>
  <c r="B100" i="21"/>
  <c r="E101" i="21" l="1"/>
  <c r="J101" i="21"/>
  <c r="F100" i="21"/>
  <c r="K100" i="21"/>
  <c r="C101" i="21"/>
  <c r="A101" i="21"/>
  <c r="D102" i="21"/>
  <c r="B101" i="21"/>
  <c r="E102" i="21" l="1"/>
  <c r="J102" i="21"/>
  <c r="K101" i="21"/>
  <c r="F101" i="21"/>
  <c r="A102" i="21"/>
  <c r="C102" i="21"/>
  <c r="B102" i="21"/>
  <c r="D103" i="21"/>
  <c r="E103" i="21" l="1"/>
  <c r="J103" i="21"/>
  <c r="K102" i="21"/>
  <c r="F102" i="21"/>
  <c r="A103" i="21"/>
  <c r="C103" i="21"/>
  <c r="B103" i="21"/>
  <c r="D104" i="21"/>
  <c r="E104" i="21" l="1"/>
  <c r="J104" i="21"/>
  <c r="K103" i="21"/>
  <c r="F103" i="21"/>
  <c r="C104" i="21"/>
  <c r="A104" i="21"/>
  <c r="D105" i="21"/>
  <c r="B104" i="21"/>
  <c r="E105" i="21" l="1"/>
  <c r="J105" i="21"/>
  <c r="K104" i="21"/>
  <c r="F104" i="21"/>
  <c r="A105" i="21"/>
  <c r="D106" i="21"/>
  <c r="C105" i="21"/>
  <c r="B105" i="21"/>
  <c r="E106" i="21" l="1"/>
  <c r="J106" i="21"/>
  <c r="K105" i="21"/>
  <c r="F105" i="21"/>
  <c r="A106" i="21"/>
  <c r="B106" i="21"/>
  <c r="D107" i="21"/>
  <c r="C106" i="21"/>
  <c r="E107" i="21" l="1"/>
  <c r="J107" i="21"/>
  <c r="K106" i="21"/>
  <c r="F106" i="21"/>
  <c r="D108" i="21"/>
  <c r="C107" i="21"/>
  <c r="B107" i="21"/>
  <c r="A107" i="21"/>
  <c r="E108" i="21" l="1"/>
  <c r="J108" i="21"/>
  <c r="K107" i="21"/>
  <c r="F107" i="21"/>
  <c r="C108" i="21"/>
  <c r="A108" i="21"/>
  <c r="D109" i="21"/>
  <c r="B108" i="21"/>
  <c r="E109" i="21" l="1"/>
  <c r="J109" i="21"/>
  <c r="F108" i="21"/>
  <c r="K108" i="21"/>
  <c r="C109" i="21"/>
  <c r="D110" i="21"/>
  <c r="B109" i="21"/>
  <c r="A109" i="21"/>
  <c r="E110" i="21" l="1"/>
  <c r="J110" i="21"/>
  <c r="K109" i="21"/>
  <c r="F109" i="21"/>
  <c r="C110" i="21"/>
  <c r="D111" i="21"/>
  <c r="B110" i="21"/>
  <c r="A110" i="21"/>
  <c r="E111" i="21" l="1"/>
  <c r="J111" i="21"/>
  <c r="K110" i="21"/>
  <c r="F110" i="21"/>
  <c r="C111" i="21"/>
  <c r="D112" i="21"/>
  <c r="A111" i="21"/>
  <c r="B111" i="21"/>
  <c r="E112" i="21" l="1"/>
  <c r="J112" i="21"/>
  <c r="K111" i="21"/>
  <c r="F111" i="21"/>
  <c r="A112" i="21"/>
  <c r="D113" i="21"/>
  <c r="B112" i="21"/>
  <c r="C112" i="21"/>
  <c r="E113" i="21" l="1"/>
  <c r="J113" i="21"/>
  <c r="K112" i="21"/>
  <c r="F112" i="21"/>
  <c r="A113" i="21"/>
  <c r="D114" i="21"/>
  <c r="C113" i="21"/>
  <c r="B113" i="21"/>
  <c r="E114" i="21" l="1"/>
  <c r="J114" i="21"/>
  <c r="K113" i="21"/>
  <c r="F113" i="21"/>
  <c r="C114" i="21"/>
  <c r="A114" i="21"/>
  <c r="D115" i="21"/>
  <c r="B114" i="21"/>
  <c r="E115" i="21" l="1"/>
  <c r="J115" i="21"/>
  <c r="K114" i="21"/>
  <c r="F114" i="21"/>
  <c r="C115" i="21"/>
  <c r="A115" i="21"/>
  <c r="B115" i="21"/>
  <c r="D116" i="21"/>
  <c r="E116" i="21" l="1"/>
  <c r="J116" i="21"/>
  <c r="K115" i="21"/>
  <c r="F115" i="21"/>
  <c r="C116" i="21"/>
  <c r="D117" i="21"/>
  <c r="B116" i="21"/>
  <c r="A116" i="21"/>
  <c r="E117" i="21" l="1"/>
  <c r="J117" i="21"/>
  <c r="F116" i="21"/>
  <c r="K116" i="21"/>
  <c r="C117" i="21"/>
  <c r="D118" i="21"/>
  <c r="B117" i="21"/>
  <c r="A117" i="21"/>
  <c r="E118" i="21" l="1"/>
  <c r="J118" i="21"/>
  <c r="K117" i="21"/>
  <c r="F117" i="21"/>
  <c r="C118" i="21"/>
  <c r="B118" i="21"/>
  <c r="A118" i="21"/>
  <c r="D119" i="21"/>
  <c r="E119" i="21" l="1"/>
  <c r="J119" i="21"/>
  <c r="K118" i="21"/>
  <c r="F118" i="21"/>
  <c r="A119" i="21"/>
  <c r="B119" i="21"/>
  <c r="D120" i="21"/>
  <c r="C119" i="21"/>
  <c r="E120" i="21" l="1"/>
  <c r="J120" i="21"/>
  <c r="K119" i="21"/>
  <c r="F119" i="21"/>
  <c r="D121" i="21"/>
  <c r="C120" i="21"/>
  <c r="B120" i="21"/>
  <c r="A120" i="21"/>
  <c r="E121" i="21" l="1"/>
  <c r="J121" i="21"/>
  <c r="K120" i="21"/>
  <c r="F120" i="21"/>
  <c r="C121" i="21"/>
  <c r="A121" i="21"/>
  <c r="D122" i="21"/>
  <c r="B121" i="21"/>
  <c r="E122" i="21" l="1"/>
  <c r="J122" i="21"/>
  <c r="K121" i="21"/>
  <c r="F121" i="21"/>
  <c r="C122" i="21"/>
  <c r="A122" i="21"/>
  <c r="D123" i="21"/>
  <c r="B122" i="21"/>
  <c r="E123" i="21" l="1"/>
  <c r="J123" i="21"/>
  <c r="F122" i="21"/>
  <c r="K122" i="21"/>
  <c r="B123" i="21"/>
  <c r="D124" i="21"/>
  <c r="C123" i="21"/>
  <c r="A123" i="21"/>
  <c r="E124" i="21" l="1"/>
  <c r="J124" i="21"/>
  <c r="F123" i="21"/>
  <c r="K123" i="21"/>
  <c r="A124" i="21"/>
  <c r="B124" i="21"/>
  <c r="D125" i="21"/>
  <c r="C124" i="21"/>
  <c r="E125" i="21" l="1"/>
  <c r="J125" i="21"/>
  <c r="F124" i="21"/>
  <c r="K124" i="21"/>
  <c r="B125" i="21"/>
  <c r="A125" i="21"/>
  <c r="D126" i="21"/>
  <c r="C125" i="21"/>
  <c r="E126" i="21" l="1"/>
  <c r="J126" i="21"/>
  <c r="K125" i="21"/>
  <c r="F125" i="21"/>
  <c r="C126" i="21"/>
  <c r="A126" i="21"/>
  <c r="D127" i="21"/>
  <c r="B126" i="21"/>
  <c r="E127" i="21" l="1"/>
  <c r="J127" i="21"/>
  <c r="K126" i="21"/>
  <c r="F126" i="21"/>
  <c r="D128" i="21"/>
  <c r="B127" i="21"/>
  <c r="C127" i="21"/>
  <c r="A127" i="21"/>
  <c r="E128" i="21" l="1"/>
  <c r="J128" i="21"/>
  <c r="K127" i="21"/>
  <c r="F127" i="21"/>
  <c r="C128" i="21"/>
  <c r="D129" i="21"/>
  <c r="B128" i="21"/>
  <c r="A128" i="21"/>
  <c r="E129" i="21" l="1"/>
  <c r="J129" i="21"/>
  <c r="K128" i="21"/>
  <c r="F128" i="21"/>
  <c r="C129" i="21"/>
  <c r="B129" i="21"/>
  <c r="A129" i="21"/>
  <c r="D130" i="21"/>
  <c r="E130" i="21" l="1"/>
  <c r="J130" i="21"/>
  <c r="K129" i="21"/>
  <c r="F129" i="21"/>
  <c r="A130" i="21"/>
  <c r="D131" i="21"/>
  <c r="C130" i="21"/>
  <c r="B130" i="21"/>
  <c r="E131" i="21" l="1"/>
  <c r="J131" i="21"/>
  <c r="K130" i="21"/>
  <c r="F130" i="21"/>
  <c r="A131" i="21"/>
  <c r="B131" i="21"/>
  <c r="C131" i="21"/>
  <c r="D132" i="21"/>
  <c r="E132" i="21" l="1"/>
  <c r="J132" i="21"/>
  <c r="F131" i="21"/>
  <c r="K131" i="21"/>
  <c r="C132" i="21"/>
  <c r="A132" i="21"/>
  <c r="D133" i="21"/>
  <c r="B132" i="21"/>
  <c r="E133" i="21" l="1"/>
  <c r="J133" i="21"/>
  <c r="F132" i="21"/>
  <c r="K132" i="21"/>
  <c r="C133" i="21"/>
  <c r="A133" i="21"/>
  <c r="B133" i="21"/>
  <c r="D134" i="21"/>
  <c r="E134" i="21" l="1"/>
  <c r="J134" i="21"/>
  <c r="K133" i="21"/>
  <c r="F133" i="21"/>
  <c r="A134" i="21"/>
  <c r="B134" i="21"/>
  <c r="D135" i="21"/>
  <c r="C134" i="21"/>
  <c r="E135" i="21" l="1"/>
  <c r="J135" i="21"/>
  <c r="K134" i="21"/>
  <c r="F134" i="21"/>
  <c r="D136" i="21"/>
  <c r="B135" i="21"/>
  <c r="C135" i="21"/>
  <c r="A135" i="21"/>
  <c r="E136" i="21" l="1"/>
  <c r="J136" i="21"/>
  <c r="K135" i="21"/>
  <c r="F135" i="21"/>
  <c r="C136" i="21"/>
  <c r="A136" i="21"/>
  <c r="D137" i="21"/>
  <c r="B136" i="21"/>
  <c r="E137" i="21" l="1"/>
  <c r="J137" i="21"/>
  <c r="K136" i="21"/>
  <c r="F136" i="21"/>
  <c r="C137" i="21"/>
  <c r="B137" i="21"/>
  <c r="A137" i="21"/>
  <c r="D138" i="21"/>
  <c r="E138" i="21" l="1"/>
  <c r="J138" i="21"/>
  <c r="K137" i="21"/>
  <c r="F137" i="21"/>
  <c r="A138" i="21"/>
  <c r="B138" i="21"/>
  <c r="D139" i="21"/>
  <c r="C138" i="21"/>
  <c r="E139" i="21" l="1"/>
  <c r="J139" i="21"/>
  <c r="K138" i="21"/>
  <c r="F138" i="21"/>
  <c r="C139" i="21"/>
  <c r="A139" i="21"/>
  <c r="B139" i="21"/>
  <c r="D140" i="21"/>
  <c r="E140" i="21" l="1"/>
  <c r="J140" i="21"/>
  <c r="F139" i="21"/>
  <c r="K139" i="21"/>
  <c r="C140" i="21"/>
  <c r="A140" i="21"/>
  <c r="D141" i="21"/>
  <c r="B140" i="21"/>
  <c r="E141" i="21" l="1"/>
  <c r="J141" i="21"/>
  <c r="F140" i="21"/>
  <c r="K140" i="21"/>
  <c r="C141" i="21"/>
  <c r="D142" i="21"/>
  <c r="B141" i="21"/>
  <c r="A141" i="21"/>
  <c r="E142" i="21" l="1"/>
  <c r="J142" i="21"/>
  <c r="K141" i="21"/>
  <c r="F141" i="21"/>
  <c r="C142" i="21"/>
  <c r="D143" i="21"/>
  <c r="B142" i="21"/>
  <c r="A142" i="21"/>
  <c r="E143" i="21" l="1"/>
  <c r="J143" i="21"/>
  <c r="K142" i="21"/>
  <c r="F142" i="21"/>
  <c r="C143" i="21"/>
  <c r="D144" i="21"/>
  <c r="A143" i="21"/>
  <c r="B143" i="21"/>
  <c r="E144" i="21" l="1"/>
  <c r="J144" i="21"/>
  <c r="K143" i="21"/>
  <c r="F143" i="21"/>
  <c r="A144" i="21"/>
  <c r="D145" i="21"/>
  <c r="C144" i="21"/>
  <c r="B144" i="21"/>
  <c r="E145" i="21" l="1"/>
  <c r="J145" i="21"/>
  <c r="K144" i="21"/>
  <c r="F144" i="21"/>
  <c r="D146" i="21"/>
  <c r="C145" i="21"/>
  <c r="B145" i="21"/>
  <c r="A145" i="21"/>
  <c r="E146" i="21" l="1"/>
  <c r="J146" i="21"/>
  <c r="K145" i="21"/>
  <c r="F145" i="21"/>
  <c r="C146" i="21"/>
  <c r="A146" i="21"/>
  <c r="D147" i="21"/>
  <c r="B146" i="21"/>
  <c r="E147" i="21" l="1"/>
  <c r="J147" i="21"/>
  <c r="F146" i="21"/>
  <c r="K146" i="21"/>
  <c r="C147" i="21"/>
  <c r="D148" i="21"/>
  <c r="A147" i="21"/>
  <c r="B147" i="21"/>
  <c r="E148" i="21" l="1"/>
  <c r="J148" i="21"/>
  <c r="K147" i="21"/>
  <c r="F147" i="21"/>
  <c r="D149" i="21"/>
  <c r="C148" i="21"/>
  <c r="B148" i="21"/>
  <c r="A148" i="21"/>
  <c r="E149" i="21" l="1"/>
  <c r="J149" i="21"/>
  <c r="K148" i="21"/>
  <c r="F148" i="21"/>
  <c r="B149" i="21"/>
  <c r="A149" i="21"/>
  <c r="D150" i="21"/>
  <c r="C149" i="21"/>
  <c r="E150" i="21" l="1"/>
  <c r="J150" i="21"/>
  <c r="K149" i="21"/>
  <c r="F149" i="21"/>
  <c r="C150" i="21"/>
  <c r="B150" i="21"/>
  <c r="A150" i="21"/>
  <c r="D151" i="21"/>
  <c r="E151" i="21" l="1"/>
  <c r="J151" i="21"/>
  <c r="K150" i="21"/>
  <c r="F150" i="21"/>
  <c r="A151" i="21"/>
  <c r="B151" i="21"/>
  <c r="D152" i="21"/>
  <c r="C151" i="21"/>
  <c r="E152" i="21" l="1"/>
  <c r="J152" i="21"/>
  <c r="K151" i="21"/>
  <c r="F151" i="21"/>
  <c r="A152" i="21"/>
  <c r="D153" i="21"/>
  <c r="C152" i="21"/>
  <c r="B152" i="21"/>
  <c r="E153" i="21" l="1"/>
  <c r="J153" i="21"/>
  <c r="K152" i="21"/>
  <c r="F152" i="21"/>
  <c r="C153" i="21"/>
  <c r="B153" i="21"/>
  <c r="A153" i="21"/>
  <c r="D154" i="21"/>
  <c r="E154" i="21" l="1"/>
  <c r="J154" i="21"/>
  <c r="K153" i="21"/>
  <c r="F153" i="21"/>
  <c r="A154" i="21"/>
  <c r="C154" i="21"/>
  <c r="B154" i="21"/>
  <c r="D155" i="21"/>
  <c r="E155" i="21" l="1"/>
  <c r="J155" i="21"/>
  <c r="F154" i="21"/>
  <c r="K154" i="21"/>
  <c r="A155" i="21"/>
  <c r="B155" i="21"/>
  <c r="C155" i="21"/>
  <c r="D156" i="21"/>
  <c r="E156" i="21" l="1"/>
  <c r="J156" i="21"/>
  <c r="K155" i="21"/>
  <c r="F155" i="21"/>
  <c r="C156" i="21"/>
  <c r="A156" i="21"/>
  <c r="B156" i="21"/>
  <c r="D157" i="21"/>
  <c r="E157" i="21" l="1"/>
  <c r="J157" i="21"/>
  <c r="K156" i="21"/>
  <c r="F156" i="21"/>
  <c r="A157" i="21"/>
  <c r="C157" i="21"/>
  <c r="D158" i="21"/>
  <c r="B157" i="21"/>
  <c r="E158" i="21" l="1"/>
  <c r="J158" i="21"/>
  <c r="K157" i="21"/>
  <c r="F157" i="21"/>
  <c r="A158" i="21"/>
  <c r="B158" i="21"/>
  <c r="D159" i="21"/>
  <c r="C158" i="21"/>
  <c r="E159" i="21" l="1"/>
  <c r="J159" i="21"/>
  <c r="K158" i="21"/>
  <c r="F158" i="21"/>
  <c r="C159" i="21"/>
  <c r="A159" i="21"/>
  <c r="B159" i="21"/>
  <c r="D160" i="21"/>
  <c r="E160" i="21" l="1"/>
  <c r="J160" i="21"/>
  <c r="K159" i="21"/>
  <c r="F159" i="21"/>
  <c r="C160" i="21"/>
  <c r="A160" i="21"/>
  <c r="D161" i="21"/>
  <c r="B160" i="21"/>
  <c r="E161" i="21" l="1"/>
  <c r="J161" i="21"/>
  <c r="K160" i="21"/>
  <c r="F160" i="21"/>
  <c r="C161" i="21"/>
  <c r="D162" i="21"/>
  <c r="B161" i="21"/>
  <c r="A161" i="21"/>
  <c r="E162" i="21" l="1"/>
  <c r="J162" i="21"/>
  <c r="K161" i="21"/>
  <c r="F161" i="21"/>
  <c r="C162" i="21"/>
  <c r="B162" i="21"/>
  <c r="A162" i="21"/>
  <c r="D163" i="21"/>
  <c r="E163" i="21" l="1"/>
  <c r="J163" i="21"/>
  <c r="K162" i="21"/>
  <c r="F162" i="21"/>
  <c r="C163" i="21"/>
  <c r="D164" i="21"/>
  <c r="A163" i="21"/>
  <c r="B163" i="21"/>
  <c r="E164" i="21" l="1"/>
  <c r="J164" i="21"/>
  <c r="K163" i="21"/>
  <c r="F163" i="21"/>
  <c r="A164" i="21"/>
  <c r="B164" i="21"/>
  <c r="D165" i="21"/>
  <c r="C164" i="21"/>
  <c r="E165" i="21" l="1"/>
  <c r="J165" i="21"/>
  <c r="F164" i="21"/>
  <c r="K164" i="21"/>
  <c r="A165" i="21"/>
  <c r="D166" i="21"/>
  <c r="B165" i="21"/>
  <c r="C165" i="21"/>
  <c r="E166" i="21" l="1"/>
  <c r="J166" i="21"/>
  <c r="K165" i="21"/>
  <c r="F165" i="21"/>
  <c r="C166" i="21"/>
  <c r="B166" i="21"/>
  <c r="A166" i="21"/>
  <c r="D167" i="21"/>
  <c r="E167" i="21" l="1"/>
  <c r="J167" i="21"/>
  <c r="K166" i="21"/>
  <c r="F166" i="21"/>
  <c r="D168" i="21"/>
  <c r="A167" i="21"/>
  <c r="B167" i="21"/>
  <c r="C167" i="21"/>
  <c r="E168" i="21" l="1"/>
  <c r="J168" i="21"/>
  <c r="K167" i="21"/>
  <c r="F167" i="21"/>
  <c r="C168" i="21"/>
  <c r="B168" i="21"/>
  <c r="A168" i="21"/>
  <c r="D169" i="21"/>
  <c r="E169" i="21" l="1"/>
  <c r="J169" i="21"/>
  <c r="K168" i="21"/>
  <c r="F168" i="21"/>
  <c r="C169" i="21"/>
  <c r="D170" i="21"/>
  <c r="B169" i="21"/>
  <c r="A169" i="21"/>
  <c r="E170" i="21" l="1"/>
  <c r="J170" i="21"/>
  <c r="K169" i="21"/>
  <c r="F169" i="21"/>
  <c r="C170" i="21"/>
  <c r="B170" i="21"/>
  <c r="A170" i="21"/>
  <c r="D171" i="21"/>
  <c r="E171" i="21" l="1"/>
  <c r="J171" i="21"/>
  <c r="F170" i="21"/>
  <c r="K170" i="21"/>
  <c r="B171" i="21"/>
  <c r="C171" i="21"/>
  <c r="A171" i="21"/>
  <c r="D172" i="21"/>
  <c r="E172" i="21" l="1"/>
  <c r="J172" i="21"/>
  <c r="K171" i="21"/>
  <c r="F171" i="21"/>
  <c r="C172" i="21"/>
  <c r="A172" i="21"/>
  <c r="B172" i="21"/>
  <c r="D173" i="21"/>
  <c r="E173" i="21" l="1"/>
  <c r="J173" i="21"/>
  <c r="F172" i="21"/>
  <c r="K172" i="21"/>
  <c r="D174" i="21"/>
  <c r="C173" i="21"/>
  <c r="B173" i="21"/>
  <c r="A173" i="21"/>
  <c r="E174" i="21" l="1"/>
  <c r="J174" i="21"/>
  <c r="K173" i="21"/>
  <c r="F173" i="21"/>
  <c r="D175" i="21"/>
  <c r="C174" i="21"/>
  <c r="B174" i="21"/>
  <c r="A174" i="21"/>
  <c r="E175" i="21" l="1"/>
  <c r="J175" i="21"/>
  <c r="K174" i="21"/>
  <c r="F174" i="21"/>
  <c r="D176" i="21"/>
  <c r="B175" i="21"/>
  <c r="A175" i="21"/>
  <c r="C175" i="21"/>
  <c r="E176" i="21" l="1"/>
  <c r="J176" i="21"/>
  <c r="K175" i="21"/>
  <c r="F175" i="21"/>
  <c r="D177" i="21"/>
  <c r="B176" i="21"/>
  <c r="A176" i="21"/>
  <c r="C176" i="21"/>
  <c r="E177" i="21" l="1"/>
  <c r="J177" i="21"/>
  <c r="K176" i="21"/>
  <c r="F176" i="21"/>
  <c r="D178" i="21"/>
  <c r="B177" i="21"/>
  <c r="A177" i="21"/>
  <c r="C177" i="21"/>
  <c r="E178" i="21" l="1"/>
  <c r="J178" i="21"/>
  <c r="K177" i="21"/>
  <c r="F177" i="21"/>
  <c r="B178" i="21"/>
  <c r="D179" i="21"/>
  <c r="C178" i="21"/>
  <c r="A178" i="21"/>
  <c r="E179" i="21" l="1"/>
  <c r="J179" i="21"/>
  <c r="F178" i="21"/>
  <c r="K178" i="21"/>
  <c r="B179" i="21"/>
  <c r="D180" i="21"/>
  <c r="C179" i="21"/>
  <c r="A179" i="21"/>
  <c r="E180" i="21" l="1"/>
  <c r="J180" i="21"/>
  <c r="K179" i="21"/>
  <c r="F179" i="21"/>
  <c r="B180" i="21"/>
  <c r="A180" i="21"/>
  <c r="D181" i="21"/>
  <c r="C180" i="21"/>
  <c r="E181" i="21" l="1"/>
  <c r="J181" i="21"/>
  <c r="K180" i="21"/>
  <c r="F180" i="21"/>
  <c r="B181" i="21"/>
  <c r="A181" i="21"/>
  <c r="D182" i="21"/>
  <c r="C181" i="21"/>
  <c r="E182" i="21" l="1"/>
  <c r="J182" i="21"/>
  <c r="K181" i="21"/>
  <c r="F181" i="21"/>
  <c r="A182" i="21"/>
  <c r="D183" i="21"/>
  <c r="C182" i="21"/>
  <c r="B182" i="21"/>
  <c r="E183" i="21" l="1"/>
  <c r="J183" i="21"/>
  <c r="K182" i="21"/>
  <c r="F182" i="21"/>
  <c r="B183" i="21"/>
  <c r="A183" i="21"/>
  <c r="D184" i="21"/>
  <c r="C183" i="21"/>
  <c r="E184" i="21" l="1"/>
  <c r="J184" i="21"/>
  <c r="K183" i="21"/>
  <c r="F183" i="21"/>
  <c r="B184" i="21"/>
  <c r="C184" i="21"/>
  <c r="A184" i="21"/>
  <c r="D185" i="21"/>
  <c r="E185" i="21" l="1"/>
  <c r="J185" i="21"/>
  <c r="K184" i="21"/>
  <c r="F184" i="21"/>
  <c r="B185" i="21"/>
  <c r="A185" i="21"/>
  <c r="D186" i="21"/>
  <c r="C185" i="21"/>
  <c r="E186" i="21" l="1"/>
  <c r="J186" i="21"/>
  <c r="K185" i="21"/>
  <c r="F185" i="21"/>
  <c r="A186" i="21"/>
  <c r="B186" i="21"/>
  <c r="D187" i="21"/>
  <c r="C186" i="21"/>
  <c r="E187" i="21" l="1"/>
  <c r="J187" i="21"/>
  <c r="K186" i="21"/>
  <c r="F186" i="21"/>
  <c r="D188" i="21"/>
  <c r="C187" i="21"/>
  <c r="B187" i="21"/>
  <c r="A187" i="21"/>
  <c r="E188" i="21" l="1"/>
  <c r="J188" i="21"/>
  <c r="K187" i="21"/>
  <c r="F187" i="21"/>
  <c r="B188" i="21"/>
  <c r="A188" i="21"/>
  <c r="D189" i="21"/>
  <c r="C188" i="21"/>
  <c r="E189" i="21" l="1"/>
  <c r="J189" i="21"/>
  <c r="K188" i="21"/>
  <c r="F188" i="21"/>
  <c r="D190" i="21"/>
  <c r="B189" i="21"/>
  <c r="A189" i="21"/>
  <c r="C189" i="21"/>
  <c r="E190" i="21" l="1"/>
  <c r="J190" i="21"/>
  <c r="K189" i="21"/>
  <c r="F189" i="21"/>
  <c r="B190" i="21"/>
  <c r="A190" i="21"/>
  <c r="D191" i="21"/>
  <c r="C190" i="21"/>
  <c r="E191" i="21" l="1"/>
  <c r="J191" i="21"/>
  <c r="K190" i="21"/>
  <c r="F190" i="21"/>
  <c r="B191" i="21"/>
  <c r="D192" i="21"/>
  <c r="C191" i="21"/>
  <c r="A191" i="21"/>
  <c r="E192" i="21" l="1"/>
  <c r="J192" i="21"/>
  <c r="K191" i="21"/>
  <c r="F191" i="21"/>
  <c r="A192" i="21"/>
  <c r="D193" i="21"/>
  <c r="C192" i="21"/>
  <c r="B192" i="21"/>
  <c r="E193" i="21" l="1"/>
  <c r="J193" i="21"/>
  <c r="K192" i="21"/>
  <c r="F192" i="21"/>
  <c r="B193" i="21"/>
  <c r="A193" i="21"/>
  <c r="D194" i="21"/>
  <c r="C193" i="21"/>
  <c r="E194" i="21" l="1"/>
  <c r="J194" i="21"/>
  <c r="K193" i="21"/>
  <c r="F193" i="21"/>
  <c r="A194" i="21"/>
  <c r="C194" i="21"/>
  <c r="B194" i="21"/>
  <c r="D195" i="21"/>
  <c r="E195" i="21" l="1"/>
  <c r="J195" i="21"/>
  <c r="F194" i="21"/>
  <c r="K194" i="21"/>
  <c r="B195" i="21"/>
  <c r="A195" i="21"/>
  <c r="D196" i="21"/>
  <c r="C195" i="21"/>
  <c r="E196" i="21" l="1"/>
  <c r="J196" i="21"/>
  <c r="F195" i="21"/>
  <c r="K195" i="21"/>
  <c r="B196" i="21"/>
  <c r="A196" i="21"/>
  <c r="D197" i="21"/>
  <c r="C196" i="21"/>
  <c r="E197" i="21" l="1"/>
  <c r="J197" i="21"/>
  <c r="F196" i="21"/>
  <c r="K196" i="21"/>
  <c r="A197" i="21"/>
  <c r="D198" i="21"/>
  <c r="C197" i="21"/>
  <c r="B197" i="21"/>
  <c r="E198" i="21" l="1"/>
  <c r="J198" i="21"/>
  <c r="K197" i="21"/>
  <c r="F197" i="21"/>
  <c r="A198" i="21"/>
  <c r="D199" i="21"/>
  <c r="C198" i="21"/>
  <c r="B198" i="21"/>
  <c r="E199" i="21" l="1"/>
  <c r="J199" i="21"/>
  <c r="K198" i="21"/>
  <c r="F198" i="21"/>
  <c r="A199" i="21"/>
  <c r="D200" i="21"/>
  <c r="C199" i="21"/>
  <c r="B199" i="21"/>
  <c r="E200" i="21" l="1"/>
  <c r="J200" i="21"/>
  <c r="K199" i="21"/>
  <c r="F199" i="21"/>
  <c r="B200" i="21"/>
  <c r="C200" i="21"/>
  <c r="A200" i="21"/>
  <c r="D201" i="21"/>
  <c r="E201" i="21" l="1"/>
  <c r="J201" i="21"/>
  <c r="K200" i="21"/>
  <c r="F200" i="21"/>
  <c r="B201" i="21"/>
  <c r="C201" i="21"/>
  <c r="A201" i="21"/>
  <c r="D202" i="21"/>
  <c r="E202" i="21" l="1"/>
  <c r="J202" i="21"/>
  <c r="K201" i="21"/>
  <c r="F201" i="21"/>
  <c r="A202" i="21"/>
  <c r="B202" i="21"/>
  <c r="D203" i="21"/>
  <c r="C202" i="21"/>
  <c r="E203" i="21" l="1"/>
  <c r="J203" i="21"/>
  <c r="K202" i="21"/>
  <c r="F202" i="21"/>
  <c r="D204" i="21"/>
  <c r="C203" i="21"/>
  <c r="B203" i="21"/>
  <c r="A203" i="21"/>
  <c r="E204" i="21" l="1"/>
  <c r="J204" i="21"/>
  <c r="K203" i="21"/>
  <c r="F203" i="21"/>
  <c r="D205" i="21"/>
  <c r="C204" i="21"/>
  <c r="B204" i="21"/>
  <c r="A204" i="21"/>
  <c r="E205" i="21" l="1"/>
  <c r="J205" i="21"/>
  <c r="K204" i="21"/>
  <c r="F204" i="21"/>
  <c r="B205" i="21"/>
  <c r="D206" i="21"/>
  <c r="C205" i="21"/>
  <c r="A205" i="21"/>
  <c r="E206" i="21" l="1"/>
  <c r="J206" i="21"/>
  <c r="K205" i="21"/>
  <c r="F205" i="21"/>
  <c r="D207" i="21"/>
  <c r="B206" i="21"/>
  <c r="A206" i="21"/>
  <c r="C206" i="21"/>
  <c r="E207" i="21" l="1"/>
  <c r="J207" i="21"/>
  <c r="K206" i="21"/>
  <c r="F206" i="21"/>
  <c r="D208" i="21"/>
  <c r="A207" i="21"/>
  <c r="C207" i="21"/>
  <c r="B207" i="21"/>
  <c r="E208" i="21" l="1"/>
  <c r="J208" i="21"/>
  <c r="K207" i="21"/>
  <c r="F207" i="21"/>
  <c r="B208" i="21"/>
  <c r="A208" i="21"/>
  <c r="D209" i="21"/>
  <c r="C208" i="21"/>
  <c r="E209" i="21" l="1"/>
  <c r="J209" i="21"/>
  <c r="K208" i="21"/>
  <c r="F208" i="21"/>
  <c r="A209" i="21"/>
  <c r="D210" i="21"/>
  <c r="C209" i="21"/>
  <c r="B209" i="21"/>
  <c r="E210" i="21" l="1"/>
  <c r="J210" i="21"/>
  <c r="K209" i="21"/>
  <c r="F209" i="21"/>
  <c r="D211" i="21"/>
  <c r="A210" i="21"/>
  <c r="B210" i="21"/>
  <c r="C210" i="21"/>
  <c r="E211" i="21" l="1"/>
  <c r="J211" i="21"/>
  <c r="F210" i="21"/>
  <c r="K210" i="21"/>
  <c r="B211" i="21"/>
  <c r="D212" i="21"/>
  <c r="A211" i="21"/>
  <c r="C211" i="21"/>
  <c r="E212" i="21" l="1"/>
  <c r="J212" i="21"/>
  <c r="F211" i="21"/>
  <c r="K211" i="21"/>
  <c r="D213" i="21"/>
  <c r="B212" i="21"/>
  <c r="A212" i="21"/>
  <c r="C212" i="21"/>
  <c r="E213" i="21" l="1"/>
  <c r="J213" i="21"/>
  <c r="F212" i="21"/>
  <c r="K212" i="21"/>
  <c r="B213" i="21"/>
  <c r="C213" i="21"/>
  <c r="A213" i="21"/>
  <c r="D214" i="21"/>
  <c r="E214" i="21" l="1"/>
  <c r="J214" i="21"/>
  <c r="K213" i="21"/>
  <c r="F213" i="21"/>
  <c r="A214" i="21"/>
  <c r="D215" i="21"/>
  <c r="C214" i="21"/>
  <c r="B214" i="21"/>
  <c r="E215" i="21" l="1"/>
  <c r="J215" i="21"/>
  <c r="K214" i="21"/>
  <c r="F214" i="21"/>
  <c r="D216" i="21"/>
  <c r="C215" i="21"/>
  <c r="B215" i="21"/>
  <c r="A215" i="21"/>
  <c r="E216" i="21" l="1"/>
  <c r="J216" i="21"/>
  <c r="K215" i="21"/>
  <c r="F215" i="21"/>
  <c r="D217" i="21"/>
  <c r="A216" i="21"/>
  <c r="C216" i="21"/>
  <c r="B216" i="21"/>
  <c r="E217" i="21" l="1"/>
  <c r="J217" i="21"/>
  <c r="K216" i="21"/>
  <c r="F216" i="21"/>
  <c r="B217" i="21"/>
  <c r="D218" i="21"/>
  <c r="A217" i="21"/>
  <c r="C217" i="21"/>
  <c r="E218" i="21" l="1"/>
  <c r="J218" i="21"/>
  <c r="K217" i="21"/>
  <c r="F217" i="21"/>
  <c r="D219" i="21"/>
  <c r="A218" i="21"/>
  <c r="C218" i="21"/>
  <c r="B218" i="21"/>
  <c r="E219" i="21" l="1"/>
  <c r="J219" i="21"/>
  <c r="F218" i="21"/>
  <c r="K218" i="21"/>
  <c r="B219" i="21"/>
  <c r="C219" i="21"/>
  <c r="A219" i="21"/>
  <c r="D220" i="21"/>
  <c r="E220" i="21" l="1"/>
  <c r="J220" i="21"/>
  <c r="F219" i="21"/>
  <c r="K219" i="21"/>
  <c r="B220" i="21"/>
  <c r="A220" i="21"/>
  <c r="D221" i="21"/>
  <c r="C220" i="21"/>
  <c r="E221" i="21" l="1"/>
  <c r="J221" i="21"/>
  <c r="K220" i="21"/>
  <c r="F220" i="21"/>
  <c r="D222" i="21"/>
  <c r="C221" i="21"/>
  <c r="B221" i="21"/>
  <c r="A221" i="21"/>
  <c r="E222" i="21" l="1"/>
  <c r="J222" i="21"/>
  <c r="K221" i="21"/>
  <c r="F221" i="21"/>
  <c r="D223" i="21"/>
  <c r="C222" i="21"/>
  <c r="B222" i="21"/>
  <c r="A222" i="21"/>
  <c r="E223" i="21" l="1"/>
  <c r="J223" i="21"/>
  <c r="K222" i="21"/>
  <c r="F222" i="21"/>
  <c r="B223" i="21"/>
  <c r="D224" i="21"/>
  <c r="C223" i="21"/>
  <c r="A223" i="21"/>
  <c r="E224" i="21" l="1"/>
  <c r="J224" i="21"/>
  <c r="K223" i="21"/>
  <c r="F223" i="21"/>
  <c r="D225" i="21"/>
  <c r="B224" i="21"/>
  <c r="A224" i="21"/>
  <c r="C224" i="21"/>
  <c r="E225" i="21" l="1"/>
  <c r="J225" i="21"/>
  <c r="K224" i="21"/>
  <c r="F224" i="21"/>
  <c r="D226" i="21"/>
  <c r="A225" i="21"/>
  <c r="C225" i="21"/>
  <c r="B225" i="21"/>
  <c r="E226" i="21" l="1"/>
  <c r="J226" i="21"/>
  <c r="K225" i="21"/>
  <c r="F225" i="21"/>
  <c r="B226" i="21"/>
  <c r="D227" i="21"/>
  <c r="C226" i="21"/>
  <c r="A226" i="21"/>
  <c r="E227" i="21" l="1"/>
  <c r="J227" i="21"/>
  <c r="F226" i="21"/>
  <c r="K226" i="21"/>
  <c r="B227" i="21"/>
  <c r="D228" i="21"/>
  <c r="A227" i="21"/>
  <c r="C227" i="21"/>
  <c r="E228" i="21" l="1"/>
  <c r="J228" i="21"/>
  <c r="F227" i="21"/>
  <c r="K227" i="21"/>
  <c r="D229" i="21"/>
  <c r="A228" i="21"/>
  <c r="C228" i="21"/>
  <c r="B228" i="21"/>
  <c r="E229" i="21" l="1"/>
  <c r="J229" i="21"/>
  <c r="F228" i="21"/>
  <c r="K228" i="21"/>
  <c r="B229" i="21"/>
  <c r="C229" i="21"/>
  <c r="A229" i="21"/>
  <c r="D230" i="21"/>
  <c r="E230" i="21" l="1"/>
  <c r="J230" i="21"/>
  <c r="K229" i="21"/>
  <c r="F229" i="21"/>
  <c r="D231" i="21"/>
  <c r="A230" i="21"/>
  <c r="C230" i="21"/>
  <c r="B230" i="21"/>
  <c r="E231" i="21" l="1"/>
  <c r="J231" i="21"/>
  <c r="K230" i="21"/>
  <c r="F230" i="21"/>
  <c r="D232" i="21"/>
  <c r="C231" i="21"/>
  <c r="A231" i="21"/>
  <c r="B231" i="21"/>
  <c r="E232" i="21" l="1"/>
  <c r="J232" i="21"/>
  <c r="K231" i="21"/>
  <c r="F231" i="21"/>
  <c r="D233" i="21"/>
  <c r="B232" i="21"/>
  <c r="A232" i="21"/>
  <c r="C232" i="21"/>
  <c r="E233" i="21" l="1"/>
  <c r="J233" i="21"/>
  <c r="K232" i="21"/>
  <c r="F232" i="21"/>
  <c r="A233" i="21"/>
  <c r="D234" i="21"/>
  <c r="C233" i="21"/>
  <c r="B233" i="21"/>
  <c r="E234" i="21" l="1"/>
  <c r="J234" i="21"/>
  <c r="K233" i="21"/>
  <c r="F233" i="21"/>
  <c r="A234" i="21"/>
  <c r="D235" i="21"/>
  <c r="C234" i="21"/>
  <c r="B234" i="21"/>
  <c r="E235" i="21" l="1"/>
  <c r="J235" i="21"/>
  <c r="F234" i="21"/>
  <c r="K234" i="21"/>
  <c r="B235" i="21"/>
  <c r="A235" i="21"/>
  <c r="D236" i="21"/>
  <c r="C235" i="21"/>
  <c r="E236" i="21" l="1"/>
  <c r="J236" i="21"/>
  <c r="F235" i="21"/>
  <c r="K235" i="21"/>
  <c r="B236" i="21"/>
  <c r="C236" i="21"/>
  <c r="A236" i="21"/>
  <c r="D237" i="21"/>
  <c r="E237" i="21" l="1"/>
  <c r="J237" i="21"/>
  <c r="F236" i="21"/>
  <c r="K236" i="21"/>
  <c r="B237" i="21"/>
  <c r="A237" i="21"/>
  <c r="D238" i="21"/>
  <c r="C237" i="21"/>
  <c r="E238" i="21" l="1"/>
  <c r="J238" i="21"/>
  <c r="K237" i="21"/>
  <c r="F237" i="21"/>
  <c r="B238" i="21"/>
  <c r="A238" i="21"/>
  <c r="D239" i="21"/>
  <c r="C238" i="21"/>
  <c r="E239" i="21" l="1"/>
  <c r="J239" i="21"/>
  <c r="K238" i="21"/>
  <c r="F238" i="21"/>
  <c r="D240" i="21"/>
  <c r="C239" i="21"/>
  <c r="B239" i="21"/>
  <c r="A239" i="21"/>
  <c r="E240" i="21" l="1"/>
  <c r="J240" i="21"/>
  <c r="K239" i="21"/>
  <c r="F239" i="21"/>
  <c r="B240" i="21"/>
  <c r="A240" i="21"/>
  <c r="D241" i="21"/>
  <c r="C240" i="21"/>
  <c r="E241" i="21" l="1"/>
  <c r="J241" i="21"/>
  <c r="K240" i="21"/>
  <c r="F240" i="21"/>
  <c r="B241" i="21"/>
  <c r="D242" i="21"/>
  <c r="A241" i="21"/>
  <c r="C241" i="21"/>
  <c r="E242" i="21" l="1"/>
  <c r="J242" i="21"/>
  <c r="K241" i="21"/>
  <c r="F241" i="21"/>
  <c r="D243" i="21"/>
  <c r="C242" i="21"/>
  <c r="A242" i="21"/>
  <c r="B242" i="21"/>
  <c r="E243" i="21" l="1"/>
  <c r="J243" i="21"/>
  <c r="F242" i="21"/>
  <c r="K242" i="21"/>
  <c r="A243" i="21"/>
  <c r="D244" i="21"/>
  <c r="C243" i="21"/>
  <c r="B243" i="21"/>
  <c r="E244" i="21" l="1"/>
  <c r="J244" i="21"/>
  <c r="K243" i="21"/>
  <c r="F243" i="21"/>
  <c r="D245" i="21"/>
  <c r="B244" i="21"/>
  <c r="A244" i="21"/>
  <c r="C244" i="21"/>
  <c r="E245" i="21" l="1"/>
  <c r="J245" i="21"/>
  <c r="K244" i="21"/>
  <c r="F244" i="21"/>
  <c r="A245" i="21"/>
  <c r="D246" i="21"/>
  <c r="C245" i="21"/>
  <c r="B245" i="21"/>
  <c r="E246" i="21" l="1"/>
  <c r="J246" i="21"/>
  <c r="K245" i="21"/>
  <c r="F245" i="21"/>
  <c r="B246" i="21"/>
  <c r="D247" i="21"/>
  <c r="A246" i="21"/>
  <c r="C246" i="21"/>
  <c r="E247" i="21" l="1"/>
  <c r="J247" i="21"/>
  <c r="K246" i="21"/>
  <c r="F246" i="21"/>
  <c r="B247" i="21"/>
  <c r="A247" i="21"/>
  <c r="D248" i="21"/>
  <c r="C247" i="21"/>
  <c r="E248" i="21" l="1"/>
  <c r="J248" i="21"/>
  <c r="K247" i="21"/>
  <c r="F247" i="21"/>
  <c r="D249" i="21"/>
  <c r="A248" i="21"/>
  <c r="C248" i="21"/>
  <c r="B248" i="21"/>
  <c r="E249" i="21" l="1"/>
  <c r="J249" i="21"/>
  <c r="K248" i="21"/>
  <c r="F248" i="21"/>
  <c r="B249" i="21"/>
  <c r="A249" i="21"/>
  <c r="D250" i="21"/>
  <c r="C249" i="21"/>
  <c r="E250" i="21" l="1"/>
  <c r="J250" i="21"/>
  <c r="K249" i="21"/>
  <c r="F249" i="21"/>
  <c r="A250" i="21"/>
  <c r="D251" i="21"/>
  <c r="C250" i="21"/>
  <c r="B250" i="21"/>
  <c r="E251" i="21" l="1"/>
  <c r="J251" i="21"/>
  <c r="F250" i="21"/>
  <c r="K250" i="21"/>
  <c r="D252" i="21"/>
  <c r="C251" i="21"/>
  <c r="B251" i="21"/>
  <c r="A251" i="21"/>
  <c r="E252" i="21" l="1"/>
  <c r="J252" i="21"/>
  <c r="F251" i="21"/>
  <c r="K251" i="21"/>
  <c r="D253" i="21"/>
  <c r="C252" i="21"/>
  <c r="B252" i="21"/>
  <c r="A252" i="21"/>
  <c r="E253" i="21" l="1"/>
  <c r="J253" i="21"/>
  <c r="F252" i="21"/>
  <c r="K252" i="21"/>
  <c r="B253" i="21"/>
  <c r="D254" i="21"/>
  <c r="C253" i="21"/>
  <c r="A253" i="21"/>
  <c r="E254" i="21" l="1"/>
  <c r="J254" i="21"/>
  <c r="K253" i="21"/>
  <c r="F253" i="21"/>
  <c r="D255" i="21"/>
  <c r="B254" i="21"/>
  <c r="C254" i="21"/>
  <c r="A254" i="21"/>
  <c r="E255" i="21" l="1"/>
  <c r="J255" i="21"/>
  <c r="K254" i="21"/>
  <c r="F254" i="21"/>
  <c r="A255" i="21"/>
  <c r="D256" i="21"/>
  <c r="C255" i="21"/>
  <c r="B255" i="21"/>
  <c r="E256" i="21" l="1"/>
  <c r="J256" i="21"/>
  <c r="K255" i="21"/>
  <c r="F255" i="21"/>
  <c r="D257" i="21"/>
  <c r="B256" i="21"/>
  <c r="A256" i="21"/>
  <c r="C256" i="21"/>
  <c r="E257" i="21" l="1"/>
  <c r="J257" i="21"/>
  <c r="K256" i="21"/>
  <c r="F256" i="21"/>
  <c r="D258" i="21"/>
  <c r="B257" i="21"/>
  <c r="C257" i="21"/>
  <c r="A257" i="21"/>
  <c r="E258" i="21" l="1"/>
  <c r="J258" i="21"/>
  <c r="K257" i="21"/>
  <c r="F257" i="21"/>
  <c r="D259" i="21"/>
  <c r="A258" i="21"/>
  <c r="C258" i="21"/>
  <c r="B258" i="21"/>
  <c r="E259" i="21" l="1"/>
  <c r="J259" i="21"/>
  <c r="F258" i="21"/>
  <c r="K258" i="21"/>
  <c r="A259" i="21"/>
  <c r="D260" i="21"/>
  <c r="C259" i="21"/>
  <c r="B259" i="21"/>
  <c r="E260" i="21" l="1"/>
  <c r="J260" i="21"/>
  <c r="F259" i="21"/>
  <c r="K259" i="21"/>
  <c r="D261" i="21"/>
  <c r="B260" i="21"/>
  <c r="A260" i="21"/>
  <c r="C260" i="21"/>
  <c r="E261" i="21" l="1"/>
  <c r="J261" i="21"/>
  <c r="F260" i="21"/>
  <c r="K260" i="21"/>
  <c r="B261" i="21"/>
  <c r="C261" i="21"/>
  <c r="A261" i="21"/>
  <c r="D262" i="21"/>
  <c r="E262" i="21" l="1"/>
  <c r="J262" i="21"/>
  <c r="K261" i="21"/>
  <c r="F261" i="21"/>
  <c r="B262" i="21"/>
  <c r="D263" i="21"/>
  <c r="C262" i="21"/>
  <c r="A262" i="21"/>
  <c r="E263" i="21" l="1"/>
  <c r="J263" i="21"/>
  <c r="K262" i="21"/>
  <c r="F262" i="21"/>
  <c r="B263" i="21"/>
  <c r="A263" i="21"/>
  <c r="D264" i="21"/>
  <c r="C263" i="21"/>
  <c r="E264" i="21" l="1"/>
  <c r="J264" i="21"/>
  <c r="K263" i="21"/>
  <c r="F263" i="21"/>
  <c r="D265" i="21"/>
  <c r="A264" i="21"/>
  <c r="C264" i="21"/>
  <c r="B264" i="21"/>
  <c r="E265" i="21" l="1"/>
  <c r="J265" i="21"/>
  <c r="K264" i="21"/>
  <c r="F264" i="21"/>
  <c r="B265" i="21"/>
  <c r="A265" i="21"/>
  <c r="D266" i="21"/>
  <c r="C265" i="21"/>
  <c r="E266" i="21" l="1"/>
  <c r="J266" i="21"/>
  <c r="K265" i="21"/>
  <c r="F265" i="21"/>
  <c r="A266" i="21"/>
  <c r="D267" i="21"/>
  <c r="C266" i="21"/>
  <c r="B266" i="21"/>
  <c r="E267" i="21" l="1"/>
  <c r="J267" i="21"/>
  <c r="K266" i="21"/>
  <c r="F266" i="21"/>
  <c r="D268" i="21"/>
  <c r="C267" i="21"/>
  <c r="B267" i="21"/>
  <c r="A267" i="21"/>
  <c r="E268" i="21" l="1"/>
  <c r="J268" i="21"/>
  <c r="K267" i="21"/>
  <c r="F267" i="21"/>
  <c r="B268" i="21"/>
  <c r="C268" i="21"/>
  <c r="A268" i="21"/>
  <c r="D269" i="21"/>
  <c r="E269" i="21" l="1"/>
  <c r="J269" i="21"/>
  <c r="K268" i="21"/>
  <c r="F268" i="21"/>
  <c r="B269" i="21"/>
  <c r="D270" i="21"/>
  <c r="C269" i="21"/>
  <c r="A269" i="21"/>
  <c r="E270" i="21" l="1"/>
  <c r="J270" i="21"/>
  <c r="K269" i="21"/>
  <c r="F269" i="21"/>
  <c r="D271" i="21"/>
  <c r="C270" i="21"/>
  <c r="A270" i="21"/>
  <c r="B270" i="21"/>
  <c r="E271" i="21" l="1"/>
  <c r="J271" i="21"/>
  <c r="K270" i="21"/>
  <c r="F270" i="21"/>
  <c r="D272" i="21"/>
  <c r="B271" i="21"/>
  <c r="C271" i="21"/>
  <c r="A271" i="21"/>
  <c r="E272" i="21" l="1"/>
  <c r="J272" i="21"/>
  <c r="K271" i="21"/>
  <c r="F271" i="21"/>
  <c r="B272" i="21"/>
  <c r="A272" i="21"/>
  <c r="D273" i="21"/>
  <c r="C272" i="21"/>
  <c r="E273" i="21" l="1"/>
  <c r="J273" i="21"/>
  <c r="K272" i="21"/>
  <c r="F272" i="21"/>
  <c r="C273" i="21"/>
  <c r="B273" i="21"/>
  <c r="A273" i="21"/>
  <c r="D274" i="21"/>
  <c r="E274" i="21" l="1"/>
  <c r="J274" i="21"/>
  <c r="K273" i="21"/>
  <c r="F273" i="21"/>
  <c r="D275" i="21"/>
  <c r="C274" i="21"/>
  <c r="A274" i="21"/>
  <c r="B274" i="21"/>
  <c r="E275" i="21" l="1"/>
  <c r="J275" i="21"/>
  <c r="F274" i="21"/>
  <c r="K274" i="21"/>
  <c r="B275" i="21"/>
  <c r="A275" i="21"/>
  <c r="D276" i="21"/>
  <c r="C275" i="21"/>
  <c r="E276" i="21" l="1"/>
  <c r="J276" i="21"/>
  <c r="F275" i="21"/>
  <c r="K275" i="21"/>
  <c r="D277" i="21"/>
  <c r="B276" i="21"/>
  <c r="A276" i="21"/>
  <c r="C276" i="21"/>
  <c r="E277" i="21" l="1"/>
  <c r="J277" i="21"/>
  <c r="F276" i="21"/>
  <c r="K276" i="21"/>
  <c r="B277" i="21"/>
  <c r="A277" i="21"/>
  <c r="D278" i="21"/>
  <c r="C277" i="21"/>
  <c r="E278" i="21" l="1"/>
  <c r="J278" i="21"/>
  <c r="K277" i="21"/>
  <c r="F277" i="21"/>
  <c r="B278" i="21"/>
  <c r="D279" i="21"/>
  <c r="C278" i="21"/>
  <c r="A278" i="21"/>
  <c r="E279" i="21" l="1"/>
  <c r="J279" i="21"/>
  <c r="K278" i="21"/>
  <c r="F278" i="21"/>
  <c r="B279" i="21"/>
  <c r="A279" i="21"/>
  <c r="D280" i="21"/>
  <c r="C279" i="21"/>
  <c r="E280" i="21" l="1"/>
  <c r="J280" i="21"/>
  <c r="K279" i="21"/>
  <c r="F279" i="21"/>
  <c r="B280" i="21"/>
  <c r="C280" i="21"/>
  <c r="A280" i="21"/>
  <c r="D281" i="21"/>
  <c r="E281" i="21" l="1"/>
  <c r="J281" i="21"/>
  <c r="K280" i="21"/>
  <c r="F280" i="21"/>
  <c r="B281" i="21"/>
  <c r="A281" i="21"/>
  <c r="D282" i="21"/>
  <c r="C281" i="21"/>
  <c r="E282" i="21" l="1"/>
  <c r="J282" i="21"/>
  <c r="K281" i="21"/>
  <c r="F281" i="21"/>
  <c r="A282" i="21"/>
  <c r="B282" i="21"/>
  <c r="D283" i="21"/>
  <c r="C282" i="21"/>
  <c r="E283" i="21" l="1"/>
  <c r="J283" i="21"/>
  <c r="F282" i="21"/>
  <c r="K282" i="21"/>
  <c r="D284" i="21"/>
  <c r="C283" i="21"/>
  <c r="B283" i="21"/>
  <c r="A283" i="21"/>
  <c r="E284" i="21" l="1"/>
  <c r="J284" i="21"/>
  <c r="F283" i="21"/>
  <c r="K283" i="21"/>
  <c r="B284" i="21"/>
  <c r="A284" i="21"/>
  <c r="D285" i="21"/>
  <c r="C284" i="21"/>
  <c r="E285" i="21" l="1"/>
  <c r="J285" i="21"/>
  <c r="K284" i="21"/>
  <c r="F284" i="21"/>
  <c r="B285" i="21"/>
  <c r="D286" i="21"/>
  <c r="C285" i="21"/>
  <c r="A285" i="21"/>
  <c r="E286" i="21" l="1"/>
  <c r="J286" i="21"/>
  <c r="K285" i="21"/>
  <c r="F285" i="21"/>
  <c r="D287" i="21"/>
  <c r="C286" i="21"/>
  <c r="B286" i="21"/>
  <c r="A286" i="21"/>
  <c r="E287" i="21" l="1"/>
  <c r="J287" i="21"/>
  <c r="K286" i="21"/>
  <c r="F286" i="21"/>
  <c r="B287" i="21"/>
  <c r="A287" i="21"/>
  <c r="D288" i="21"/>
  <c r="C287" i="21"/>
  <c r="E288" i="21" l="1"/>
  <c r="J288" i="21"/>
  <c r="K287" i="21"/>
  <c r="F287" i="21"/>
  <c r="B288" i="21"/>
  <c r="A288" i="21"/>
  <c r="D289" i="21"/>
  <c r="C288" i="21"/>
  <c r="E289" i="21" l="1"/>
  <c r="J289" i="21"/>
  <c r="K288" i="21"/>
  <c r="F288" i="21"/>
  <c r="D290" i="21"/>
  <c r="C289" i="21"/>
  <c r="B289" i="21"/>
  <c r="A289" i="21"/>
  <c r="E290" i="21" l="1"/>
  <c r="J290" i="21"/>
  <c r="K289" i="21"/>
  <c r="F289" i="21"/>
  <c r="B290" i="21"/>
  <c r="D291" i="21"/>
  <c r="C290" i="21"/>
  <c r="A290" i="21"/>
  <c r="E291" i="21" l="1"/>
  <c r="J291" i="21"/>
  <c r="F290" i="21"/>
  <c r="K290" i="21"/>
  <c r="D292" i="21"/>
  <c r="B291" i="21"/>
  <c r="A291" i="21"/>
  <c r="C291" i="21"/>
  <c r="E292" i="21" l="1"/>
  <c r="J292" i="21"/>
  <c r="F291" i="21"/>
  <c r="K291" i="21"/>
  <c r="B292" i="21"/>
  <c r="D293" i="21"/>
  <c r="A292" i="21"/>
  <c r="C292" i="21"/>
  <c r="E293" i="21" l="1"/>
  <c r="J293" i="21"/>
  <c r="F292" i="21"/>
  <c r="K292" i="21"/>
  <c r="D294" i="21"/>
  <c r="B293" i="21"/>
  <c r="A293" i="21"/>
  <c r="C293" i="21"/>
  <c r="E294" i="21" l="1"/>
  <c r="J294" i="21"/>
  <c r="K293" i="21"/>
  <c r="F293" i="21"/>
  <c r="B294" i="21"/>
  <c r="A294" i="21"/>
  <c r="D295" i="21"/>
  <c r="C294" i="21"/>
  <c r="E295" i="21" l="1"/>
  <c r="J295" i="21"/>
  <c r="K294" i="21"/>
  <c r="F294" i="21"/>
  <c r="B295" i="21"/>
  <c r="D296" i="21"/>
  <c r="A295" i="21"/>
  <c r="C295" i="21"/>
  <c r="E296" i="21" l="1"/>
  <c r="J296" i="21"/>
  <c r="K295" i="21"/>
  <c r="F295" i="21"/>
  <c r="B296" i="21"/>
  <c r="C296" i="21"/>
  <c r="A296" i="21"/>
  <c r="D297" i="21"/>
  <c r="E297" i="21" l="1"/>
  <c r="J297" i="21"/>
  <c r="K296" i="21"/>
  <c r="F296" i="21"/>
  <c r="B297" i="21"/>
  <c r="A297" i="21"/>
  <c r="D298" i="21"/>
  <c r="C297" i="21"/>
  <c r="E298" i="21" l="1"/>
  <c r="J298" i="21"/>
  <c r="K297" i="21"/>
  <c r="F297" i="21"/>
  <c r="A298" i="21"/>
  <c r="B298" i="21"/>
  <c r="D299" i="21"/>
  <c r="C298" i="21"/>
  <c r="E299" i="21" l="1"/>
  <c r="J299" i="21"/>
  <c r="F298" i="21"/>
  <c r="K298" i="21"/>
  <c r="B299" i="21"/>
  <c r="C299" i="21"/>
  <c r="D300" i="21"/>
  <c r="A299" i="21"/>
  <c r="E300" i="21" l="1"/>
  <c r="J300" i="21"/>
  <c r="F299" i="21"/>
  <c r="K299" i="21"/>
  <c r="C300" i="21"/>
  <c r="D301" i="21"/>
  <c r="B300" i="21"/>
  <c r="A300" i="21"/>
  <c r="E301" i="21" l="1"/>
  <c r="J301" i="21"/>
  <c r="F300" i="21"/>
  <c r="K300" i="21"/>
  <c r="C301" i="21"/>
  <c r="A301" i="21"/>
  <c r="B301" i="21"/>
  <c r="D302" i="21"/>
  <c r="E302" i="21" l="1"/>
  <c r="J302" i="21"/>
  <c r="K301" i="21"/>
  <c r="F301" i="21"/>
  <c r="A302" i="21"/>
  <c r="D303" i="21"/>
  <c r="C302" i="21"/>
  <c r="B302" i="21"/>
  <c r="E303" i="21" l="1"/>
  <c r="J303" i="21"/>
  <c r="K302" i="21"/>
  <c r="F302" i="21"/>
  <c r="C303" i="21"/>
  <c r="A303" i="21"/>
  <c r="B303" i="21"/>
  <c r="D304" i="21"/>
  <c r="E304" i="21" l="1"/>
  <c r="J304" i="21"/>
  <c r="K303" i="21"/>
  <c r="F303" i="21"/>
  <c r="C304" i="21"/>
  <c r="D305" i="21"/>
  <c r="B304" i="21"/>
  <c r="A304" i="21"/>
  <c r="E305" i="21" l="1"/>
  <c r="J305" i="21"/>
  <c r="K304" i="21"/>
  <c r="F304" i="21"/>
  <c r="C305" i="21"/>
  <c r="D306" i="21"/>
  <c r="B305" i="21"/>
  <c r="A305" i="21"/>
  <c r="E306" i="21" l="1"/>
  <c r="J306" i="21"/>
  <c r="K305" i="21"/>
  <c r="F305" i="21"/>
  <c r="A306" i="21"/>
  <c r="C306" i="21"/>
  <c r="D307" i="21"/>
  <c r="B306" i="21"/>
  <c r="E307" i="21" l="1"/>
  <c r="J307" i="21"/>
  <c r="F306" i="21"/>
  <c r="K306" i="21"/>
  <c r="D308" i="21"/>
  <c r="C307" i="21"/>
  <c r="B307" i="21"/>
  <c r="A307" i="21"/>
  <c r="E308" i="21" l="1"/>
  <c r="J308" i="21"/>
  <c r="K307" i="21"/>
  <c r="F307" i="21"/>
  <c r="C308" i="21"/>
  <c r="B308" i="21"/>
  <c r="A308" i="21"/>
  <c r="D309" i="21"/>
  <c r="E309" i="21" l="1"/>
  <c r="J309" i="21"/>
  <c r="K308" i="21"/>
  <c r="F308" i="21"/>
  <c r="C309" i="21"/>
  <c r="B309" i="21"/>
  <c r="D310" i="21"/>
  <c r="A309" i="21"/>
  <c r="E310" i="21" l="1"/>
  <c r="J310" i="21"/>
  <c r="K309" i="21"/>
  <c r="F309" i="21"/>
  <c r="A310" i="21"/>
  <c r="C310" i="21"/>
  <c r="D311" i="21"/>
  <c r="B310" i="21"/>
  <c r="E311" i="21" l="1"/>
  <c r="J311" i="21"/>
  <c r="K310" i="21"/>
  <c r="F310" i="21"/>
  <c r="C311" i="21"/>
  <c r="B311" i="21"/>
  <c r="A311" i="21"/>
  <c r="D312" i="21"/>
  <c r="E312" i="21" l="1"/>
  <c r="J312" i="21"/>
  <c r="K311" i="21"/>
  <c r="F311" i="21"/>
  <c r="A312" i="21"/>
  <c r="B312" i="21"/>
  <c r="D313" i="21"/>
  <c r="C312" i="21"/>
  <c r="E313" i="21" l="1"/>
  <c r="J313" i="21"/>
  <c r="K312" i="21"/>
  <c r="F312" i="21"/>
  <c r="D314" i="21"/>
  <c r="A313" i="21"/>
  <c r="C313" i="21"/>
  <c r="B313" i="21"/>
  <c r="E314" i="21" l="1"/>
  <c r="J314" i="21"/>
  <c r="K313" i="21"/>
  <c r="F313" i="21"/>
  <c r="C314" i="21"/>
  <c r="B314" i="21"/>
  <c r="A314" i="21"/>
  <c r="D315" i="21"/>
  <c r="E315" i="21" l="1"/>
  <c r="J315" i="21"/>
  <c r="F314" i="21"/>
  <c r="K314" i="21"/>
  <c r="C315" i="21"/>
  <c r="B315" i="21"/>
  <c r="A315" i="21"/>
  <c r="D316" i="21"/>
  <c r="E316" i="21" l="1"/>
  <c r="J316" i="21"/>
  <c r="F315" i="21"/>
  <c r="K315" i="21"/>
  <c r="A316" i="21"/>
  <c r="C316" i="21"/>
  <c r="B316" i="21"/>
  <c r="D317" i="21"/>
  <c r="E317" i="21" l="1"/>
  <c r="J317" i="21"/>
  <c r="F316" i="21"/>
  <c r="K316" i="21"/>
  <c r="C317" i="21"/>
  <c r="A317" i="21"/>
  <c r="D318" i="21"/>
  <c r="B317" i="21"/>
  <c r="E318" i="21" l="1"/>
  <c r="J318" i="21"/>
  <c r="K317" i="21"/>
  <c r="F317" i="21"/>
  <c r="C318" i="21"/>
  <c r="B318" i="21"/>
  <c r="A318" i="21"/>
  <c r="D319" i="21"/>
  <c r="E319" i="21" l="1"/>
  <c r="J319" i="21"/>
  <c r="K318" i="21"/>
  <c r="F318" i="21"/>
  <c r="C319" i="21"/>
  <c r="A319" i="21"/>
  <c r="D320" i="21"/>
  <c r="B319" i="21"/>
  <c r="E320" i="21" l="1"/>
  <c r="J320" i="21"/>
  <c r="K319" i="21"/>
  <c r="F319" i="21"/>
  <c r="A320" i="21"/>
  <c r="D321" i="21"/>
  <c r="C320" i="21"/>
  <c r="B320" i="21"/>
  <c r="E321" i="21" l="1"/>
  <c r="J321" i="21"/>
  <c r="K320" i="21"/>
  <c r="F320" i="21"/>
  <c r="D322" i="21"/>
  <c r="C321" i="21"/>
  <c r="B321" i="21"/>
  <c r="A321" i="21"/>
  <c r="E322" i="21" l="1"/>
  <c r="J322" i="21"/>
  <c r="K321" i="21"/>
  <c r="F321" i="21"/>
  <c r="C322" i="21"/>
  <c r="B322" i="21"/>
  <c r="A322" i="21"/>
  <c r="D323" i="21"/>
  <c r="E323" i="21" l="1"/>
  <c r="J323" i="21"/>
  <c r="F322" i="21"/>
  <c r="K322" i="21"/>
  <c r="C323" i="21"/>
  <c r="B323" i="21"/>
  <c r="A323" i="21"/>
  <c r="D324" i="21"/>
  <c r="E324" i="21" l="1"/>
  <c r="J324" i="21"/>
  <c r="F323" i="21"/>
  <c r="K323" i="21"/>
  <c r="A324" i="21"/>
  <c r="C324" i="21"/>
  <c r="D325" i="21"/>
  <c r="B324" i="21"/>
  <c r="E325" i="21" l="1"/>
  <c r="J325" i="21"/>
  <c r="F324" i="21"/>
  <c r="K324" i="21"/>
  <c r="C325" i="21"/>
  <c r="B325" i="21"/>
  <c r="D326" i="21"/>
  <c r="A325" i="21"/>
  <c r="E326" i="21" l="1"/>
  <c r="J326" i="21"/>
  <c r="K325" i="21"/>
  <c r="F325" i="21"/>
  <c r="A326" i="21"/>
  <c r="C326" i="21"/>
  <c r="D327" i="21"/>
  <c r="B326" i="21"/>
  <c r="E327" i="21" l="1"/>
  <c r="J327" i="21"/>
  <c r="K326" i="21"/>
  <c r="F326" i="21"/>
  <c r="A327" i="21"/>
  <c r="D328" i="21"/>
  <c r="C327" i="21"/>
  <c r="B327" i="21"/>
  <c r="E328" i="21" l="1"/>
  <c r="J328" i="21"/>
  <c r="K327" i="21"/>
  <c r="F327" i="21"/>
  <c r="C328" i="21"/>
  <c r="D329" i="21"/>
  <c r="B328" i="21"/>
  <c r="A328" i="21"/>
  <c r="E329" i="21" l="1"/>
  <c r="J329" i="21"/>
  <c r="K328" i="21"/>
  <c r="F328" i="21"/>
  <c r="D330" i="21"/>
  <c r="B329" i="21"/>
  <c r="A329" i="21"/>
  <c r="C329" i="21"/>
  <c r="E330" i="21" l="1"/>
  <c r="J330" i="21"/>
  <c r="K329" i="21"/>
  <c r="F329" i="21"/>
  <c r="A330" i="21"/>
  <c r="C330" i="21"/>
  <c r="D331" i="21"/>
  <c r="B330" i="21"/>
  <c r="E331" i="21" l="1"/>
  <c r="J331" i="21"/>
  <c r="K330" i="21"/>
  <c r="F330" i="21"/>
  <c r="A331" i="21"/>
  <c r="B331" i="21"/>
  <c r="D332" i="21"/>
  <c r="C331" i="21"/>
  <c r="E332" i="21" l="1"/>
  <c r="J332" i="21"/>
  <c r="K331" i="21"/>
  <c r="F331" i="21"/>
  <c r="A332" i="21"/>
  <c r="B332" i="21"/>
  <c r="D333" i="21"/>
  <c r="C332" i="21"/>
  <c r="E333" i="21" l="1"/>
  <c r="J333" i="21"/>
  <c r="K332" i="21"/>
  <c r="F332" i="21"/>
  <c r="A333" i="21"/>
  <c r="D334" i="21"/>
  <c r="C333" i="21"/>
  <c r="B333" i="21"/>
  <c r="E334" i="21" l="1"/>
  <c r="J334" i="21"/>
  <c r="G33" i="30"/>
  <c r="K333" i="21"/>
  <c r="F333" i="21"/>
  <c r="C334" i="21"/>
  <c r="B334" i="21"/>
  <c r="A334" i="21"/>
  <c r="D335" i="21"/>
  <c r="E335" i="21" l="1"/>
  <c r="J335" i="21"/>
  <c r="K334" i="21"/>
  <c r="F334" i="21"/>
  <c r="H33" i="30" s="1"/>
  <c r="C335" i="21"/>
  <c r="B335" i="21"/>
  <c r="A335" i="21"/>
  <c r="D336" i="21"/>
  <c r="E336" i="21" l="1"/>
  <c r="J336" i="21"/>
  <c r="K335" i="21"/>
  <c r="F335" i="21"/>
  <c r="D337" i="21"/>
  <c r="A336" i="21"/>
  <c r="C336" i="21"/>
  <c r="B336" i="21"/>
  <c r="E337" i="21" l="1"/>
  <c r="J337" i="21"/>
  <c r="K336" i="21"/>
  <c r="F336" i="21"/>
  <c r="C337" i="21"/>
  <c r="A337" i="21"/>
  <c r="B337" i="21"/>
  <c r="D338" i="21"/>
  <c r="E338" i="21" l="1"/>
  <c r="J338" i="21"/>
  <c r="K337" i="21"/>
  <c r="F337" i="21"/>
  <c r="C338" i="21"/>
  <c r="B338" i="21"/>
  <c r="A338" i="21"/>
  <c r="D339" i="21"/>
  <c r="E339" i="21" l="1"/>
  <c r="J339" i="21"/>
  <c r="F338" i="21"/>
  <c r="K338" i="21"/>
  <c r="C339" i="21"/>
  <c r="A339" i="21"/>
  <c r="D340" i="21"/>
  <c r="B339" i="21"/>
  <c r="E340" i="21" l="1"/>
  <c r="J340" i="21"/>
  <c r="F339" i="21"/>
  <c r="K339" i="21"/>
  <c r="A340" i="21"/>
  <c r="C340" i="21"/>
  <c r="B340" i="21"/>
  <c r="D341" i="21"/>
  <c r="E341" i="21" l="1"/>
  <c r="J341" i="21"/>
  <c r="F340" i="21"/>
  <c r="K340" i="21"/>
  <c r="D342" i="21"/>
  <c r="B341" i="21"/>
  <c r="A341" i="21"/>
  <c r="C341" i="21"/>
  <c r="E342" i="21" l="1"/>
  <c r="J342" i="21"/>
  <c r="K341" i="21"/>
  <c r="F341" i="21"/>
  <c r="D343" i="21"/>
  <c r="A342" i="21"/>
  <c r="C342" i="21"/>
  <c r="B342" i="21"/>
  <c r="E343" i="21" l="1"/>
  <c r="J343" i="21"/>
  <c r="K342" i="21"/>
  <c r="F342" i="21"/>
  <c r="B343" i="21"/>
  <c r="D344" i="21"/>
  <c r="C343" i="21"/>
  <c r="A343" i="21"/>
  <c r="E344" i="21" l="1"/>
  <c r="J344" i="21"/>
  <c r="K343" i="21"/>
  <c r="F343" i="21"/>
  <c r="B344" i="21"/>
  <c r="A344" i="21"/>
  <c r="D345" i="21"/>
  <c r="C344" i="21"/>
  <c r="E345" i="21" l="1"/>
  <c r="J345" i="21"/>
  <c r="K344" i="21"/>
  <c r="F344" i="21"/>
  <c r="B345" i="21"/>
  <c r="D346" i="21"/>
  <c r="A345" i="21"/>
  <c r="C345" i="21"/>
  <c r="E346" i="21" l="1"/>
  <c r="J346" i="21"/>
  <c r="K345" i="21"/>
  <c r="F345" i="21"/>
  <c r="B346" i="21"/>
  <c r="A346" i="21"/>
  <c r="D347" i="21"/>
  <c r="C346" i="21"/>
  <c r="E347" i="21" l="1"/>
  <c r="J347" i="21"/>
  <c r="F346" i="21"/>
  <c r="K346" i="21"/>
  <c r="B347" i="21"/>
  <c r="D348" i="21"/>
  <c r="C347" i="21"/>
  <c r="A347" i="21"/>
  <c r="E348" i="21" l="1"/>
  <c r="J348" i="21"/>
  <c r="F347" i="21"/>
  <c r="K347" i="21"/>
  <c r="B348" i="21"/>
  <c r="A348" i="21"/>
  <c r="D349" i="21"/>
  <c r="C348" i="21"/>
  <c r="E349" i="21" l="1"/>
  <c r="J349" i="21"/>
  <c r="K348" i="21"/>
  <c r="F348" i="21"/>
  <c r="B349" i="21"/>
  <c r="C349" i="21"/>
  <c r="A349" i="21"/>
  <c r="D350" i="21"/>
  <c r="E350" i="21" l="1"/>
  <c r="J350" i="21"/>
  <c r="K349" i="21"/>
  <c r="F349" i="21"/>
  <c r="B350" i="21"/>
  <c r="A350" i="21"/>
  <c r="D351" i="21"/>
  <c r="C350" i="21"/>
  <c r="E351" i="21" l="1"/>
  <c r="J351" i="21"/>
  <c r="K350" i="21"/>
  <c r="F350" i="21"/>
  <c r="B351" i="21"/>
  <c r="A351" i="21"/>
  <c r="D352" i="21"/>
  <c r="C351" i="21"/>
  <c r="E352" i="21" l="1"/>
  <c r="J352" i="21"/>
  <c r="K351" i="21"/>
  <c r="F351" i="21"/>
  <c r="D353" i="21"/>
  <c r="C352" i="21"/>
  <c r="B352" i="21"/>
  <c r="A352" i="21"/>
  <c r="E353" i="21" l="1"/>
  <c r="J353" i="21"/>
  <c r="K352" i="21"/>
  <c r="F352" i="21"/>
  <c r="B353" i="21"/>
  <c r="A353" i="21"/>
  <c r="D354" i="21"/>
  <c r="C353" i="21"/>
  <c r="E354" i="21" l="1"/>
  <c r="J354" i="21"/>
  <c r="K353" i="21"/>
  <c r="F353" i="21"/>
  <c r="B354" i="21"/>
  <c r="D355" i="21"/>
  <c r="C354" i="21"/>
  <c r="A354" i="21"/>
  <c r="E355" i="21" l="1"/>
  <c r="J355" i="21"/>
  <c r="F354" i="21"/>
  <c r="K354" i="21"/>
  <c r="C355" i="21"/>
  <c r="B355" i="21"/>
  <c r="A355" i="21"/>
  <c r="D356" i="21"/>
  <c r="E356" i="21" l="1"/>
  <c r="J356" i="21"/>
  <c r="F355" i="21"/>
  <c r="K355" i="21"/>
  <c r="B356" i="21"/>
  <c r="C356" i="21"/>
  <c r="A356" i="21"/>
  <c r="D357" i="21"/>
  <c r="E357" i="21" l="1"/>
  <c r="J357" i="21"/>
  <c r="F356" i="21"/>
  <c r="K356" i="21"/>
  <c r="B357" i="21"/>
  <c r="A357" i="21"/>
  <c r="D358" i="21"/>
  <c r="C357" i="21"/>
  <c r="E358" i="21" l="1"/>
  <c r="J358" i="21"/>
  <c r="K357" i="21"/>
  <c r="F357" i="21"/>
  <c r="D359" i="21"/>
  <c r="C358" i="21"/>
  <c r="B358" i="21"/>
  <c r="A358" i="21"/>
  <c r="E359" i="21" l="1"/>
  <c r="J359" i="21"/>
  <c r="K358" i="21"/>
  <c r="F358" i="21"/>
  <c r="D360" i="21"/>
  <c r="C359" i="21"/>
  <c r="B359" i="21"/>
  <c r="A359" i="21"/>
  <c r="E360" i="21" l="1"/>
  <c r="J360" i="21"/>
  <c r="K359" i="21"/>
  <c r="F359" i="21"/>
  <c r="B360" i="21"/>
  <c r="D361" i="21"/>
  <c r="C360" i="21"/>
  <c r="A360" i="21"/>
  <c r="E361" i="21" l="1"/>
  <c r="J361" i="21"/>
  <c r="K360" i="21"/>
  <c r="F360" i="21"/>
  <c r="D362" i="21"/>
  <c r="B361" i="21"/>
  <c r="A361" i="21"/>
  <c r="C361" i="21"/>
  <c r="E362" i="21" l="1"/>
  <c r="J362" i="21"/>
  <c r="K361" i="21"/>
  <c r="F361" i="21"/>
  <c r="G36" i="30"/>
  <c r="D363" i="21"/>
  <c r="B362" i="21"/>
  <c r="A362" i="21"/>
  <c r="C362" i="21"/>
  <c r="E363" i="21" l="1"/>
  <c r="J363" i="21"/>
  <c r="F362" i="21"/>
  <c r="H36" i="30" s="1"/>
  <c r="K362" i="21"/>
  <c r="A363" i="21"/>
  <c r="D364" i="21"/>
  <c r="C363" i="21"/>
  <c r="B363" i="21"/>
  <c r="E364" i="21" l="1"/>
  <c r="J364" i="21"/>
  <c r="F363" i="21"/>
  <c r="K363" i="21"/>
  <c r="B364" i="21"/>
  <c r="A364" i="21"/>
  <c r="D365" i="21"/>
  <c r="C364" i="21"/>
  <c r="E365" i="21" l="1"/>
  <c r="J365" i="21"/>
  <c r="F364" i="21"/>
  <c r="K364" i="21"/>
  <c r="C365" i="21"/>
  <c r="B365" i="21"/>
  <c r="A365" i="21"/>
  <c r="D366" i="21"/>
  <c r="E366" i="21" l="1"/>
  <c r="J366" i="21"/>
  <c r="K365" i="21"/>
  <c r="F365" i="21"/>
  <c r="B366" i="21"/>
  <c r="A366" i="21"/>
  <c r="D367" i="21"/>
  <c r="C366" i="21"/>
  <c r="E367" i="21" l="1"/>
  <c r="J367" i="21"/>
  <c r="K366" i="21"/>
  <c r="F366" i="21"/>
  <c r="D368" i="21"/>
  <c r="C367" i="21"/>
  <c r="B367" i="21"/>
  <c r="A367" i="21"/>
  <c r="E368" i="21" l="1"/>
  <c r="J368" i="21"/>
  <c r="K367" i="21"/>
  <c r="F367" i="21"/>
  <c r="B368" i="21"/>
  <c r="A368" i="21"/>
  <c r="D369" i="21"/>
  <c r="C368" i="21"/>
  <c r="E369" i="21" l="1"/>
  <c r="J369" i="21"/>
  <c r="K368" i="21"/>
  <c r="F368" i="21"/>
  <c r="B369" i="21"/>
  <c r="A369" i="21"/>
  <c r="D370" i="21"/>
  <c r="C369" i="21"/>
  <c r="E370" i="21" l="1"/>
  <c r="J370" i="21"/>
  <c r="K369" i="21"/>
  <c r="F369" i="21"/>
  <c r="D371" i="21"/>
  <c r="C370" i="21"/>
  <c r="B370" i="21"/>
  <c r="A370" i="21"/>
  <c r="E371" i="21" l="1"/>
  <c r="J371" i="21"/>
  <c r="F370" i="21"/>
  <c r="K370" i="21"/>
  <c r="B371" i="21"/>
  <c r="A371" i="21"/>
  <c r="D372" i="21"/>
  <c r="C371" i="21"/>
  <c r="E372" i="21" l="1"/>
  <c r="J372" i="21"/>
  <c r="K371" i="21"/>
  <c r="F371" i="21"/>
  <c r="A372" i="21"/>
  <c r="D373" i="21"/>
  <c r="C372" i="21"/>
  <c r="B372" i="21"/>
  <c r="E373" i="21" l="1"/>
  <c r="J373" i="21"/>
  <c r="K372" i="21"/>
  <c r="F372" i="21"/>
  <c r="C373" i="21"/>
  <c r="B373" i="21"/>
  <c r="A373" i="21"/>
  <c r="D374" i="21"/>
  <c r="E374" i="21" l="1"/>
  <c r="J374" i="21"/>
  <c r="K373" i="21"/>
  <c r="F373" i="21"/>
  <c r="B374" i="21"/>
  <c r="C374" i="21"/>
  <c r="A374" i="21"/>
  <c r="D375" i="21"/>
  <c r="E375" i="21" l="1"/>
  <c r="J375" i="21"/>
  <c r="K374" i="21"/>
  <c r="F374" i="21"/>
  <c r="B375" i="21"/>
  <c r="A375" i="21"/>
  <c r="D376" i="21"/>
  <c r="C375" i="21"/>
  <c r="E376" i="21" l="1"/>
  <c r="J376" i="21"/>
  <c r="K375" i="21"/>
  <c r="F375" i="21"/>
  <c r="D377" i="21"/>
  <c r="C376" i="21"/>
  <c r="B376" i="21"/>
  <c r="A376" i="21"/>
  <c r="E377" i="21" l="1"/>
  <c r="J377" i="21"/>
  <c r="K376" i="21"/>
  <c r="F376" i="21"/>
  <c r="D378" i="21"/>
  <c r="C377" i="21"/>
  <c r="B377" i="21"/>
  <c r="A377" i="21"/>
  <c r="E378" i="21" l="1"/>
  <c r="J378" i="21"/>
  <c r="K377" i="21"/>
  <c r="F377" i="21"/>
  <c r="B378" i="21"/>
  <c r="D379" i="21"/>
  <c r="C378" i="21"/>
  <c r="A378" i="21"/>
  <c r="E379" i="21" l="1"/>
  <c r="J379" i="21"/>
  <c r="F378" i="21"/>
  <c r="K378" i="21"/>
  <c r="D380" i="21"/>
  <c r="A379" i="21"/>
  <c r="B379" i="21"/>
  <c r="C379" i="21"/>
  <c r="E380" i="21" l="1"/>
  <c r="J380" i="21"/>
  <c r="F379" i="21"/>
  <c r="K379" i="21"/>
  <c r="D381" i="21"/>
  <c r="A380" i="21"/>
  <c r="C380" i="21"/>
  <c r="B380" i="21"/>
  <c r="E381" i="21" l="1"/>
  <c r="J381" i="21"/>
  <c r="F380" i="21"/>
  <c r="K380" i="21"/>
  <c r="B381" i="21"/>
  <c r="D382" i="21"/>
  <c r="C381" i="21"/>
  <c r="A381" i="21"/>
  <c r="E382" i="21" l="1"/>
  <c r="J382" i="21"/>
  <c r="K381" i="21"/>
  <c r="F381" i="21"/>
  <c r="D383" i="21"/>
  <c r="B382" i="21"/>
  <c r="A382" i="21"/>
  <c r="C382" i="21"/>
  <c r="E383" i="21" l="1"/>
  <c r="J383" i="21"/>
  <c r="K382" i="21"/>
  <c r="F382" i="21"/>
  <c r="A383" i="21"/>
  <c r="D384" i="21"/>
  <c r="C383" i="21"/>
  <c r="B383" i="21"/>
  <c r="E384" i="21" l="1"/>
  <c r="J384" i="21"/>
  <c r="K383" i="21"/>
  <c r="F383" i="21"/>
  <c r="B384" i="21"/>
  <c r="D385" i="21"/>
  <c r="C384" i="21"/>
  <c r="A384" i="21"/>
  <c r="E385" i="21" l="1"/>
  <c r="J385" i="21"/>
  <c r="K384" i="21"/>
  <c r="F384" i="21"/>
  <c r="B385" i="21"/>
  <c r="C385" i="21"/>
  <c r="A385" i="21"/>
  <c r="D386" i="21"/>
  <c r="E386" i="21" l="1"/>
  <c r="J386" i="21"/>
  <c r="K385" i="21"/>
  <c r="F385" i="21"/>
  <c r="B386" i="21"/>
  <c r="C386" i="21"/>
  <c r="A386" i="21"/>
  <c r="D387" i="21"/>
  <c r="E387" i="21" l="1"/>
  <c r="J387" i="21"/>
  <c r="F386" i="21"/>
  <c r="K386" i="21"/>
  <c r="B387" i="21"/>
  <c r="A387" i="21"/>
  <c r="D388" i="21"/>
  <c r="C387" i="21"/>
  <c r="E388" i="21" l="1"/>
  <c r="J388" i="21"/>
  <c r="F387" i="21"/>
  <c r="K387" i="21"/>
  <c r="D389" i="21"/>
  <c r="C388" i="21"/>
  <c r="B388" i="21"/>
  <c r="A388" i="21"/>
  <c r="E389" i="21" l="1"/>
  <c r="J389" i="21"/>
  <c r="F388" i="21"/>
  <c r="K388" i="21"/>
  <c r="D390" i="21"/>
  <c r="C389" i="21"/>
  <c r="B389" i="21"/>
  <c r="A389" i="21"/>
  <c r="E390" i="21" l="1"/>
  <c r="J390" i="21"/>
  <c r="K389" i="21"/>
  <c r="F389" i="21"/>
  <c r="B390" i="21"/>
  <c r="D391" i="21"/>
  <c r="C390" i="21"/>
  <c r="A390" i="21"/>
  <c r="E391" i="21" l="1"/>
  <c r="J391" i="21"/>
  <c r="K390" i="21"/>
  <c r="F390" i="21"/>
  <c r="D392" i="21"/>
  <c r="B391" i="21"/>
  <c r="A391" i="21"/>
  <c r="C391" i="21"/>
  <c r="E392" i="21" l="1"/>
  <c r="J392" i="21"/>
  <c r="K391" i="21"/>
  <c r="F391" i="21"/>
  <c r="G39" i="30"/>
  <c r="D393" i="21"/>
  <c r="A392" i="21"/>
  <c r="C392" i="21"/>
  <c r="B392" i="21"/>
  <c r="E393" i="21" l="1"/>
  <c r="J393" i="21"/>
  <c r="K392" i="21"/>
  <c r="F392" i="21"/>
  <c r="H39" i="30" s="1"/>
  <c r="B393" i="21"/>
  <c r="D394" i="21"/>
  <c r="C393" i="21"/>
  <c r="A393" i="21"/>
  <c r="E394" i="21" l="1"/>
  <c r="J394" i="21"/>
  <c r="K393" i="21"/>
  <c r="F393" i="21"/>
  <c r="B394" i="21"/>
  <c r="D395" i="21"/>
  <c r="C394" i="21"/>
  <c r="A394" i="21"/>
  <c r="E395" i="21" l="1"/>
  <c r="J395" i="21"/>
  <c r="K394" i="21"/>
  <c r="F394" i="21"/>
  <c r="B395" i="21"/>
  <c r="C395" i="21"/>
  <c r="A395" i="21"/>
  <c r="D396" i="21"/>
  <c r="E396" i="21" l="1"/>
  <c r="J396" i="21"/>
  <c r="K395" i="21"/>
  <c r="F395" i="21"/>
  <c r="B396" i="21"/>
  <c r="C396" i="21"/>
  <c r="A396" i="21"/>
  <c r="D397" i="21"/>
  <c r="E397" i="21" l="1"/>
  <c r="J397" i="21"/>
  <c r="K396" i="21"/>
  <c r="F396" i="21"/>
  <c r="D398" i="21"/>
  <c r="C397" i="21"/>
  <c r="B397" i="21"/>
  <c r="A397" i="21"/>
  <c r="E398" i="21" l="1"/>
  <c r="J398" i="21"/>
  <c r="K397" i="21"/>
  <c r="F397" i="21"/>
  <c r="B398" i="21"/>
  <c r="A398" i="21"/>
  <c r="D399" i="21"/>
  <c r="C398" i="21"/>
  <c r="E399" i="21" l="1"/>
  <c r="J399" i="21"/>
  <c r="K398" i="21"/>
  <c r="F398" i="21"/>
  <c r="B399" i="21"/>
  <c r="A399" i="21"/>
  <c r="C399" i="21"/>
  <c r="K399" i="21" l="1"/>
  <c r="F399" i="21"/>
  <c r="G42" i="30" l="1"/>
  <c r="H42" i="30" l="1"/>
  <c r="H6" i="30" l="1"/>
  <c r="H21" i="30"/>
  <c r="G6" i="12"/>
  <c r="G9" i="30"/>
  <c r="G15" i="12"/>
  <c r="H18" i="12"/>
  <c r="G15" i="30"/>
  <c r="H6" i="12"/>
  <c r="H9" i="30"/>
  <c r="G18" i="30"/>
  <c r="G6" i="30"/>
  <c r="G12" i="12"/>
  <c r="G18" i="12"/>
  <c r="G21" i="30"/>
  <c r="H15" i="30"/>
  <c r="H30" i="30"/>
  <c r="G12" i="30"/>
  <c r="G9" i="12"/>
  <c r="H12" i="12"/>
  <c r="G21" i="12"/>
  <c r="G30" i="30"/>
  <c r="H12" i="30"/>
  <c r="H18" i="30"/>
  <c r="H27" i="30"/>
  <c r="G27" i="30"/>
  <c r="H9" i="12"/>
  <c r="H15" i="12"/>
  <c r="H21" i="12"/>
  <c r="B47" i="3" l="1"/>
  <c r="B47" i="1"/>
  <c r="B34" i="1"/>
  <c r="B34" i="3"/>
  <c r="B73" i="3"/>
  <c r="B73" i="1"/>
  <c r="C34" i="28"/>
  <c r="C36" i="28" s="1"/>
  <c r="C34" i="29"/>
  <c r="C36" i="29" s="1"/>
  <c r="C8" i="28"/>
  <c r="C10" i="28" s="1"/>
  <c r="C8" i="29"/>
  <c r="C10" i="29" s="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B36" i="3" l="1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B75" i="1"/>
  <c r="D73" i="1"/>
  <c r="D47" i="1"/>
  <c r="B49" i="1"/>
  <c r="B75" i="3"/>
  <c r="D73" i="3"/>
  <c r="B49" i="3"/>
  <c r="D47" i="3"/>
  <c r="G73" i="3" l="1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I36" i="28" l="1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E15" i="4"/>
  <c r="C8" i="6"/>
  <c r="C10" i="6" s="1"/>
  <c r="C8" i="5"/>
  <c r="C10" i="5" s="1"/>
  <c r="H6" i="25"/>
  <c r="F6" i="25"/>
  <c r="F9" i="25"/>
  <c r="G9" i="25"/>
  <c r="H9" i="25"/>
  <c r="E19" i="4" l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47" i="5" l="1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C60" i="6"/>
  <c r="C62" i="6" s="1"/>
  <c r="C60" i="5"/>
  <c r="C62" i="5" s="1"/>
  <c r="D8" i="5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G8" i="5"/>
  <c r="I8" i="5" s="1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I78" i="5"/>
  <c r="I82" i="5" s="1"/>
  <c r="I78" i="6"/>
  <c r="I82" i="6" s="1"/>
  <c r="M13" i="4"/>
  <c r="M15" i="4" s="1"/>
  <c r="M19" i="4" s="1"/>
  <c r="I8" i="55" l="1"/>
  <c r="H8" i="55"/>
  <c r="G8" i="55"/>
  <c r="I8" i="57"/>
  <c r="H8" i="57"/>
  <c r="G8" i="57"/>
  <c r="I8" i="56"/>
  <c r="H8" i="56"/>
  <c r="G8" i="56"/>
  <c r="I8" i="53"/>
  <c r="G8" i="53"/>
  <c r="H8" i="53"/>
  <c r="I8" i="54"/>
  <c r="H8" i="54"/>
  <c r="G8" i="54"/>
  <c r="I8" i="52"/>
  <c r="G8" i="52"/>
  <c r="H8" i="52"/>
  <c r="D22" i="53" l="1"/>
  <c r="D28" i="53" s="1"/>
  <c r="D22" i="52"/>
  <c r="H11" i="53"/>
  <c r="H12" i="53"/>
  <c r="H11" i="52"/>
  <c r="G18" i="52"/>
  <c r="H11" i="56"/>
  <c r="G18" i="56"/>
  <c r="H12" i="52"/>
  <c r="G19" i="52"/>
  <c r="H12" i="56"/>
  <c r="G19" i="56"/>
  <c r="D22" i="55"/>
  <c r="D22" i="54"/>
  <c r="D22" i="56"/>
  <c r="D28" i="56" s="1"/>
  <c r="D22" i="57"/>
  <c r="D28" i="57" s="1"/>
  <c r="H11" i="55"/>
  <c r="G18" i="55"/>
  <c r="H12" i="55"/>
  <c r="G19" i="55"/>
  <c r="H11" i="54"/>
  <c r="G18" i="54"/>
  <c r="H11" i="57"/>
  <c r="G18" i="57"/>
  <c r="H12" i="54"/>
  <c r="G19" i="54"/>
  <c r="H12" i="57"/>
  <c r="G19" i="57"/>
  <c r="M30" i="58" l="1"/>
  <c r="K30" i="58"/>
  <c r="D28" i="54"/>
  <c r="D27" i="52"/>
  <c r="D28" i="55"/>
  <c r="D27" i="53"/>
  <c r="D27" i="57"/>
  <c r="D27" i="56"/>
  <c r="D28" i="52"/>
  <c r="C30" i="58" s="1"/>
  <c r="D30" i="58"/>
  <c r="I12" i="57"/>
  <c r="I19" i="57" s="1"/>
  <c r="H19" i="57"/>
  <c r="I12" i="54"/>
  <c r="I19" i="54" s="1"/>
  <c r="H19" i="54"/>
  <c r="I11" i="57"/>
  <c r="I18" i="57" s="1"/>
  <c r="H18" i="57"/>
  <c r="I11" i="54"/>
  <c r="I18" i="54" s="1"/>
  <c r="H18" i="54"/>
  <c r="I12" i="55"/>
  <c r="I19" i="55" s="1"/>
  <c r="H19" i="55"/>
  <c r="I11" i="55"/>
  <c r="I18" i="55" s="1"/>
  <c r="H18" i="55"/>
  <c r="E22" i="57"/>
  <c r="E28" i="57" s="1"/>
  <c r="M31" i="58" s="1"/>
  <c r="E22" i="56"/>
  <c r="E28" i="56" s="1"/>
  <c r="K31" i="58" s="1"/>
  <c r="E22" i="54"/>
  <c r="E28" i="54" s="1"/>
  <c r="G31" i="58" s="1"/>
  <c r="E27" i="52"/>
  <c r="E22" i="55"/>
  <c r="E28" i="55" s="1"/>
  <c r="H31" i="58" s="1"/>
  <c r="I12" i="56"/>
  <c r="I19" i="56" s="1"/>
  <c r="H19" i="56"/>
  <c r="I12" i="52"/>
  <c r="I19" i="52" s="1"/>
  <c r="H19" i="52"/>
  <c r="I11" i="56"/>
  <c r="I18" i="56" s="1"/>
  <c r="H18" i="56"/>
  <c r="I11" i="52"/>
  <c r="I18" i="52" s="1"/>
  <c r="H18" i="52"/>
  <c r="I12" i="53"/>
  <c r="I11" i="53"/>
  <c r="E22" i="52"/>
  <c r="E22" i="53"/>
  <c r="E28" i="53" s="1"/>
  <c r="D31" i="58" s="1"/>
  <c r="D27" i="55" l="1"/>
  <c r="E28" i="52"/>
  <c r="C31" i="58" s="1"/>
  <c r="E31" i="58" s="1"/>
  <c r="E27" i="56"/>
  <c r="E27" i="57"/>
  <c r="E27" i="53"/>
  <c r="C10" i="58"/>
  <c r="I31" i="58"/>
  <c r="D27" i="54"/>
  <c r="D34" i="56"/>
  <c r="K9" i="58"/>
  <c r="D34" i="57"/>
  <c r="M9" i="58"/>
  <c r="P18" i="53"/>
  <c r="P19" i="53"/>
  <c r="P18" i="56"/>
  <c r="H30" i="58"/>
  <c r="C9" i="58"/>
  <c r="D34" i="52"/>
  <c r="P18" i="55"/>
  <c r="F22" i="53"/>
  <c r="F28" i="53" s="1"/>
  <c r="D32" i="58" s="1"/>
  <c r="F22" i="52"/>
  <c r="F28" i="52" s="1"/>
  <c r="C32" i="58" s="1"/>
  <c r="F22" i="55"/>
  <c r="F28" i="55" s="1"/>
  <c r="H32" i="58" s="1"/>
  <c r="F22" i="54"/>
  <c r="F28" i="54" s="1"/>
  <c r="G32" i="58" s="1"/>
  <c r="F22" i="56"/>
  <c r="F28" i="56" s="1"/>
  <c r="K32" i="58" s="1"/>
  <c r="F22" i="57"/>
  <c r="F28" i="57" s="1"/>
  <c r="M32" i="58" s="1"/>
  <c r="E30" i="58"/>
  <c r="P18" i="52"/>
  <c r="P19" i="52"/>
  <c r="P19" i="56"/>
  <c r="D9" i="58"/>
  <c r="D34" i="53"/>
  <c r="G30" i="58"/>
  <c r="P19" i="55"/>
  <c r="P18" i="54"/>
  <c r="P18" i="57"/>
  <c r="P19" i="54"/>
  <c r="P19" i="57"/>
  <c r="I32" i="58" l="1"/>
  <c r="E32" i="58"/>
  <c r="E34" i="52"/>
  <c r="F27" i="52"/>
  <c r="F27" i="53"/>
  <c r="F27" i="57"/>
  <c r="F27" i="56"/>
  <c r="E27" i="55"/>
  <c r="D34" i="54"/>
  <c r="G9" i="58"/>
  <c r="K10" i="58"/>
  <c r="E34" i="56"/>
  <c r="H9" i="58"/>
  <c r="D34" i="55"/>
  <c r="I30" i="58"/>
  <c r="E27" i="54"/>
  <c r="G22" i="57"/>
  <c r="G22" i="56"/>
  <c r="G22" i="54"/>
  <c r="G22" i="55"/>
  <c r="G28" i="55" s="1"/>
  <c r="H33" i="58" s="1"/>
  <c r="H14" i="53"/>
  <c r="G22" i="52"/>
  <c r="G28" i="52" s="1"/>
  <c r="C33" i="58" s="1"/>
  <c r="H15" i="53"/>
  <c r="G22" i="53"/>
  <c r="E9" i="58"/>
  <c r="E34" i="53"/>
  <c r="D10" i="58"/>
  <c r="E10" i="58" s="1"/>
  <c r="E34" i="57"/>
  <c r="M10" i="58"/>
  <c r="G28" i="53" l="1"/>
  <c r="F27" i="55"/>
  <c r="G27" i="56"/>
  <c r="G27" i="57"/>
  <c r="G27" i="53"/>
  <c r="G27" i="52"/>
  <c r="G28" i="54"/>
  <c r="G28" i="56"/>
  <c r="G28" i="57"/>
  <c r="G10" i="58"/>
  <c r="E34" i="54"/>
  <c r="G27" i="54"/>
  <c r="I15" i="53"/>
  <c r="H22" i="53"/>
  <c r="H28" i="53" s="1"/>
  <c r="D34" i="58" s="1"/>
  <c r="H22" i="52"/>
  <c r="H28" i="52" s="1"/>
  <c r="C34" i="58" s="1"/>
  <c r="I14" i="53"/>
  <c r="H22" i="55"/>
  <c r="H28" i="55" s="1"/>
  <c r="H34" i="58" s="1"/>
  <c r="H22" i="54"/>
  <c r="H22" i="56"/>
  <c r="H28" i="56" s="1"/>
  <c r="K34" i="58" s="1"/>
  <c r="H22" i="57"/>
  <c r="H28" i="57" s="1"/>
  <c r="M34" i="58" s="1"/>
  <c r="I9" i="58"/>
  <c r="H10" i="58"/>
  <c r="E34" i="55"/>
  <c r="K11" i="58"/>
  <c r="F34" i="56"/>
  <c r="M11" i="58"/>
  <c r="F34" i="57"/>
  <c r="D11" i="58"/>
  <c r="F34" i="53"/>
  <c r="C11" i="58"/>
  <c r="F34" i="52"/>
  <c r="F27" i="54"/>
  <c r="E34" i="58" l="1"/>
  <c r="I10" i="58"/>
  <c r="G11" i="58"/>
  <c r="F34" i="54"/>
  <c r="H28" i="54"/>
  <c r="G34" i="58" s="1"/>
  <c r="I34" i="58" s="1"/>
  <c r="H27" i="52"/>
  <c r="H27" i="53"/>
  <c r="H27" i="57"/>
  <c r="H27" i="56"/>
  <c r="G27" i="55"/>
  <c r="C12" i="58"/>
  <c r="G34" i="52"/>
  <c r="M12" i="58"/>
  <c r="G34" i="57"/>
  <c r="G34" i="56"/>
  <c r="K12" i="58"/>
  <c r="H11" i="58"/>
  <c r="F34" i="55"/>
  <c r="D33" i="58"/>
  <c r="E11" i="58"/>
  <c r="I22" i="57"/>
  <c r="I28" i="57" s="1"/>
  <c r="M35" i="58" s="1"/>
  <c r="I22" i="56"/>
  <c r="I28" i="56" s="1"/>
  <c r="K35" i="58" s="1"/>
  <c r="I22" i="54"/>
  <c r="I22" i="55"/>
  <c r="I28" i="55" s="1"/>
  <c r="H35" i="58" s="1"/>
  <c r="I22" i="52"/>
  <c r="I28" i="52" s="1"/>
  <c r="C35" i="58" s="1"/>
  <c r="I22" i="53"/>
  <c r="G34" i="54"/>
  <c r="G12" i="58"/>
  <c r="M33" i="58"/>
  <c r="K33" i="58"/>
  <c r="G33" i="58"/>
  <c r="D12" i="58"/>
  <c r="G34" i="53"/>
  <c r="E12" i="58" l="1"/>
  <c r="I33" i="58"/>
  <c r="I28" i="53"/>
  <c r="H27" i="55"/>
  <c r="I27" i="56"/>
  <c r="I27" i="57"/>
  <c r="I27" i="53"/>
  <c r="I27" i="52"/>
  <c r="I28" i="54"/>
  <c r="I27" i="54"/>
  <c r="H12" i="58"/>
  <c r="I12" i="58" s="1"/>
  <c r="G34" i="55"/>
  <c r="K13" i="58"/>
  <c r="H34" i="56"/>
  <c r="H34" i="57"/>
  <c r="M13" i="58"/>
  <c r="D13" i="58"/>
  <c r="H34" i="53"/>
  <c r="H34" i="52"/>
  <c r="C13" i="58"/>
  <c r="I11" i="58"/>
  <c r="J22" i="53"/>
  <c r="J22" i="52"/>
  <c r="J28" i="52" s="1"/>
  <c r="C36" i="58" s="1"/>
  <c r="J22" i="55"/>
  <c r="J28" i="55" s="1"/>
  <c r="H36" i="58" s="1"/>
  <c r="J22" i="54"/>
  <c r="J28" i="54" s="1"/>
  <c r="G36" i="58" s="1"/>
  <c r="J22" i="56"/>
  <c r="J28" i="56" s="1"/>
  <c r="K36" i="58" s="1"/>
  <c r="J22" i="57"/>
  <c r="J28" i="57" s="1"/>
  <c r="M36" i="58" s="1"/>
  <c r="E33" i="58"/>
  <c r="H27" i="54"/>
  <c r="I36" i="58" l="1"/>
  <c r="E13" i="58"/>
  <c r="G13" i="58"/>
  <c r="H34" i="54"/>
  <c r="J27" i="52"/>
  <c r="J27" i="53"/>
  <c r="J27" i="57"/>
  <c r="J27" i="56"/>
  <c r="I27" i="55"/>
  <c r="J28" i="53"/>
  <c r="D36" i="58" s="1"/>
  <c r="E36" i="58" s="1"/>
  <c r="I34" i="54"/>
  <c r="G14" i="58"/>
  <c r="G35" i="58"/>
  <c r="C14" i="58"/>
  <c r="I34" i="52"/>
  <c r="I34" i="57"/>
  <c r="M14" i="58"/>
  <c r="I34" i="56"/>
  <c r="K14" i="58"/>
  <c r="K22" i="57"/>
  <c r="K28" i="57" s="1"/>
  <c r="M37" i="58" s="1"/>
  <c r="K22" i="56"/>
  <c r="K22" i="54"/>
  <c r="K28" i="54" s="1"/>
  <c r="G37" i="58" s="1"/>
  <c r="K22" i="55"/>
  <c r="K28" i="55" s="1"/>
  <c r="H37" i="58" s="1"/>
  <c r="K22" i="52"/>
  <c r="K28" i="52" s="1"/>
  <c r="C37" i="58" s="1"/>
  <c r="K22" i="53"/>
  <c r="K28" i="53" s="1"/>
  <c r="D37" i="58" s="1"/>
  <c r="I34" i="53"/>
  <c r="D14" i="58"/>
  <c r="H13" i="58"/>
  <c r="H34" i="55"/>
  <c r="D35" i="58"/>
  <c r="E35" i="58" s="1"/>
  <c r="J27" i="54" l="1"/>
  <c r="J27" i="55"/>
  <c r="E37" i="58"/>
  <c r="K27" i="56"/>
  <c r="K27" i="57"/>
  <c r="K27" i="53"/>
  <c r="K27" i="52"/>
  <c r="I37" i="58"/>
  <c r="K28" i="56"/>
  <c r="K37" i="58" s="1"/>
  <c r="J34" i="57"/>
  <c r="M15" i="58"/>
  <c r="D15" i="58"/>
  <c r="J34" i="53"/>
  <c r="L22" i="53"/>
  <c r="L28" i="53" s="1"/>
  <c r="D38" i="58" s="1"/>
  <c r="L22" i="52"/>
  <c r="L22" i="55"/>
  <c r="L22" i="54"/>
  <c r="L22" i="56"/>
  <c r="L28" i="56" s="1"/>
  <c r="K38" i="58" s="1"/>
  <c r="L22" i="57"/>
  <c r="L28" i="57" s="1"/>
  <c r="M38" i="58" s="1"/>
  <c r="E14" i="58"/>
  <c r="I35" i="58"/>
  <c r="P22" i="53"/>
  <c r="I34" i="55"/>
  <c r="H14" i="58"/>
  <c r="I14" i="58" s="1"/>
  <c r="K15" i="58"/>
  <c r="J34" i="56"/>
  <c r="C15" i="58"/>
  <c r="J34" i="52"/>
  <c r="I13" i="58"/>
  <c r="E15" i="58" l="1"/>
  <c r="P22" i="57"/>
  <c r="N15" i="57"/>
  <c r="M25" i="57"/>
  <c r="N15" i="56"/>
  <c r="M25" i="56"/>
  <c r="N15" i="54"/>
  <c r="M25" i="54"/>
  <c r="N14" i="52"/>
  <c r="M24" i="52"/>
  <c r="N15" i="55"/>
  <c r="M25" i="55"/>
  <c r="N14" i="53"/>
  <c r="M24" i="53"/>
  <c r="N14" i="57"/>
  <c r="M24" i="57"/>
  <c r="N14" i="56"/>
  <c r="M24" i="56"/>
  <c r="N15" i="52"/>
  <c r="M25" i="52"/>
  <c r="N15" i="53"/>
  <c r="M25" i="53"/>
  <c r="C16" i="58"/>
  <c r="K34" i="52"/>
  <c r="D16" i="58"/>
  <c r="K34" i="53"/>
  <c r="K34" i="57"/>
  <c r="M16" i="58"/>
  <c r="K34" i="56"/>
  <c r="K16" i="58"/>
  <c r="G15" i="58"/>
  <c r="J34" i="54"/>
  <c r="L28" i="54"/>
  <c r="P22" i="54"/>
  <c r="L27" i="52"/>
  <c r="P21" i="52"/>
  <c r="L28" i="55"/>
  <c r="H38" i="58" s="1"/>
  <c r="P22" i="55"/>
  <c r="L27" i="53"/>
  <c r="P21" i="53"/>
  <c r="L27" i="57"/>
  <c r="P21" i="57"/>
  <c r="L27" i="56"/>
  <c r="P21" i="56"/>
  <c r="L28" i="52"/>
  <c r="C38" i="58" s="1"/>
  <c r="E38" i="58" s="1"/>
  <c r="P22" i="52"/>
  <c r="K27" i="55"/>
  <c r="K27" i="54"/>
  <c r="P22" i="56"/>
  <c r="J34" i="55"/>
  <c r="H15" i="58"/>
  <c r="E16" i="58" l="1"/>
  <c r="I15" i="58"/>
  <c r="H16" i="58"/>
  <c r="K34" i="55"/>
  <c r="L34" i="57"/>
  <c r="M17" i="58"/>
  <c r="N14" i="54"/>
  <c r="M24" i="54"/>
  <c r="O15" i="53"/>
  <c r="O25" i="53" s="1"/>
  <c r="O28" i="53" s="1"/>
  <c r="N25" i="53"/>
  <c r="N28" i="53" s="1"/>
  <c r="D40" i="58" s="1"/>
  <c r="N14" i="55"/>
  <c r="M24" i="55"/>
  <c r="O15" i="52"/>
  <c r="O25" i="52" s="1"/>
  <c r="O28" i="52" s="1"/>
  <c r="C41" i="58" s="1"/>
  <c r="N25" i="52"/>
  <c r="N28" i="52" s="1"/>
  <c r="C40" i="58" s="1"/>
  <c r="E40" i="58" s="1"/>
  <c r="O14" i="56"/>
  <c r="O24" i="56" s="1"/>
  <c r="O27" i="56" s="1"/>
  <c r="N24" i="56"/>
  <c r="N27" i="56" s="1"/>
  <c r="O14" i="57"/>
  <c r="O24" i="57" s="1"/>
  <c r="O27" i="57" s="1"/>
  <c r="N24" i="57"/>
  <c r="N27" i="57" s="1"/>
  <c r="O14" i="53"/>
  <c r="O24" i="53" s="1"/>
  <c r="O27" i="53" s="1"/>
  <c r="N24" i="53"/>
  <c r="N27" i="53" s="1"/>
  <c r="O15" i="55"/>
  <c r="O25" i="55" s="1"/>
  <c r="O28" i="55" s="1"/>
  <c r="N25" i="55"/>
  <c r="N28" i="55" s="1"/>
  <c r="H40" i="58" s="1"/>
  <c r="O14" i="52"/>
  <c r="O24" i="52" s="1"/>
  <c r="O27" i="52" s="1"/>
  <c r="N24" i="52"/>
  <c r="N27" i="52" s="1"/>
  <c r="O15" i="54"/>
  <c r="O25" i="54" s="1"/>
  <c r="O28" i="54" s="1"/>
  <c r="G41" i="58" s="1"/>
  <c r="N25" i="54"/>
  <c r="N28" i="54" s="1"/>
  <c r="G40" i="58" s="1"/>
  <c r="I40" i="58" s="1"/>
  <c r="O15" i="56"/>
  <c r="O25" i="56" s="1"/>
  <c r="O28" i="56" s="1"/>
  <c r="N25" i="56"/>
  <c r="N28" i="56" s="1"/>
  <c r="K40" i="58" s="1"/>
  <c r="O15" i="57"/>
  <c r="O25" i="57" s="1"/>
  <c r="O28" i="57" s="1"/>
  <c r="N25" i="57"/>
  <c r="N28" i="57" s="1"/>
  <c r="M40" i="58" s="1"/>
  <c r="K34" i="54"/>
  <c r="G16" i="58"/>
  <c r="K17" i="58"/>
  <c r="L34" i="56"/>
  <c r="D17" i="58"/>
  <c r="L34" i="53"/>
  <c r="C17" i="58"/>
  <c r="L34" i="52"/>
  <c r="G38" i="58"/>
  <c r="L27" i="54"/>
  <c r="P21" i="54"/>
  <c r="P25" i="53"/>
  <c r="M28" i="53"/>
  <c r="D39" i="58" s="1"/>
  <c r="L27" i="55"/>
  <c r="P21" i="55"/>
  <c r="M28" i="52"/>
  <c r="C39" i="58" s="1"/>
  <c r="M27" i="56"/>
  <c r="M27" i="57"/>
  <c r="M27" i="53"/>
  <c r="M28" i="55"/>
  <c r="H39" i="58" s="1"/>
  <c r="P25" i="55"/>
  <c r="M27" i="52"/>
  <c r="M28" i="54"/>
  <c r="G39" i="58" s="1"/>
  <c r="M28" i="56"/>
  <c r="K39" i="58" s="1"/>
  <c r="M28" i="57"/>
  <c r="M39" i="58" s="1"/>
  <c r="P24" i="57" l="1"/>
  <c r="P24" i="56"/>
  <c r="I39" i="58"/>
  <c r="I16" i="58"/>
  <c r="P25" i="54"/>
  <c r="P24" i="52"/>
  <c r="P27" i="52" s="1"/>
  <c r="P25" i="52"/>
  <c r="P28" i="52" s="1"/>
  <c r="P28" i="54"/>
  <c r="D18" i="58"/>
  <c r="M34" i="53"/>
  <c r="G17" i="58"/>
  <c r="L34" i="54"/>
  <c r="M41" i="58"/>
  <c r="M43" i="58" s="1"/>
  <c r="P28" i="57"/>
  <c r="K41" i="58"/>
  <c r="K43" i="58" s="1"/>
  <c r="P28" i="56"/>
  <c r="O34" i="52"/>
  <c r="C20" i="58"/>
  <c r="H41" i="58"/>
  <c r="H43" i="58" s="1"/>
  <c r="P28" i="55"/>
  <c r="D20" i="58"/>
  <c r="O34" i="53"/>
  <c r="P27" i="53"/>
  <c r="M20" i="58"/>
  <c r="O34" i="57"/>
  <c r="P27" i="57"/>
  <c r="O34" i="56"/>
  <c r="K20" i="58"/>
  <c r="P27" i="56"/>
  <c r="C43" i="58"/>
  <c r="O14" i="55"/>
  <c r="O24" i="55" s="1"/>
  <c r="O27" i="55" s="1"/>
  <c r="N24" i="55"/>
  <c r="N27" i="55" s="1"/>
  <c r="D41" i="58"/>
  <c r="D43" i="58" s="1"/>
  <c r="P28" i="53"/>
  <c r="O14" i="54"/>
  <c r="O24" i="54" s="1"/>
  <c r="O27" i="54" s="1"/>
  <c r="N24" i="54"/>
  <c r="N27" i="54" s="1"/>
  <c r="P25" i="57"/>
  <c r="P25" i="56"/>
  <c r="M34" i="52"/>
  <c r="C18" i="58"/>
  <c r="P24" i="53"/>
  <c r="M18" i="58"/>
  <c r="M34" i="57"/>
  <c r="M34" i="56"/>
  <c r="K18" i="58"/>
  <c r="H17" i="58"/>
  <c r="L34" i="55"/>
  <c r="E39" i="58"/>
  <c r="I38" i="58"/>
  <c r="G43" i="58"/>
  <c r="E17" i="58"/>
  <c r="N34" i="52"/>
  <c r="C19" i="58"/>
  <c r="D19" i="58"/>
  <c r="N34" i="53"/>
  <c r="M19" i="58"/>
  <c r="N34" i="57"/>
  <c r="K19" i="58"/>
  <c r="N34" i="56"/>
  <c r="M27" i="55"/>
  <c r="M27" i="54"/>
  <c r="P24" i="54" l="1"/>
  <c r="P34" i="57"/>
  <c r="E18" i="58"/>
  <c r="H18" i="58"/>
  <c r="M34" i="55"/>
  <c r="G19" i="58"/>
  <c r="N34" i="54"/>
  <c r="H19" i="58"/>
  <c r="N34" i="55"/>
  <c r="P34" i="56"/>
  <c r="P34" i="52"/>
  <c r="I17" i="58"/>
  <c r="D22" i="58"/>
  <c r="P27" i="54"/>
  <c r="M34" i="54"/>
  <c r="G18" i="58"/>
  <c r="P24" i="55"/>
  <c r="E19" i="58"/>
  <c r="O34" i="54"/>
  <c r="G20" i="58"/>
  <c r="H20" i="58"/>
  <c r="O34" i="55"/>
  <c r="P27" i="55"/>
  <c r="E41" i="58"/>
  <c r="E43" i="58" s="1"/>
  <c r="K22" i="58"/>
  <c r="M22" i="58"/>
  <c r="E20" i="58"/>
  <c r="C22" i="58"/>
  <c r="I41" i="58"/>
  <c r="I43" i="58" s="1"/>
  <c r="P34" i="53"/>
  <c r="P34" i="55" l="1"/>
  <c r="P34" i="54"/>
  <c r="E22" i="58"/>
  <c r="H22" i="58"/>
  <c r="I20" i="58"/>
  <c r="G22" i="58"/>
  <c r="I19" i="58"/>
  <c r="I18" i="58"/>
  <c r="I22" i="58" l="1"/>
  <c r="M45" i="58" l="1"/>
  <c r="K45" i="58"/>
  <c r="H45" i="58"/>
  <c r="D45" i="58"/>
  <c r="H25" i="58"/>
  <c r="H47" i="58" s="1"/>
  <c r="D25" i="58"/>
  <c r="M25" i="58"/>
  <c r="M47" i="58" s="1"/>
  <c r="K25" i="58"/>
  <c r="K47" i="58" s="1"/>
  <c r="D47" i="58" l="1"/>
  <c r="I7" i="58"/>
  <c r="G25" i="58"/>
  <c r="I28" i="58"/>
  <c r="G45" i="58"/>
  <c r="I45" i="58" s="1"/>
  <c r="G47" i="58" l="1"/>
  <c r="I25" i="58"/>
  <c r="E7" i="58"/>
  <c r="N7" i="58" s="1"/>
  <c r="C25" i="58"/>
  <c r="E28" i="58"/>
  <c r="N28" i="58" s="1"/>
  <c r="P28" i="58" s="1"/>
  <c r="C45" i="58"/>
  <c r="E45" i="58" s="1"/>
  <c r="C47" i="58" l="1"/>
  <c r="E25" i="58"/>
  <c r="I47" i="58"/>
  <c r="E47" i="58" l="1"/>
  <c r="D33" i="52" l="1"/>
  <c r="D35" i="52" s="1"/>
  <c r="P32" i="52"/>
  <c r="P32" i="53"/>
  <c r="D33" i="53"/>
  <c r="D35" i="53" s="1"/>
  <c r="D33" i="56"/>
  <c r="D35" i="56" s="1"/>
  <c r="P32" i="56"/>
  <c r="P32" i="54"/>
  <c r="D33" i="54"/>
  <c r="D33" i="55"/>
  <c r="D35" i="55" s="1"/>
  <c r="D37" i="55" s="1"/>
  <c r="D40" i="55" s="1"/>
  <c r="D41" i="55" s="1"/>
  <c r="E33" i="55" s="1"/>
  <c r="E35" i="55" s="1"/>
  <c r="E37" i="55" s="1"/>
  <c r="E40" i="55" s="1"/>
  <c r="E41" i="55" s="1"/>
  <c r="F33" i="55" s="1"/>
  <c r="F35" i="55" s="1"/>
  <c r="F37" i="55" s="1"/>
  <c r="F40" i="55" s="1"/>
  <c r="F41" i="55" s="1"/>
  <c r="G33" i="55" s="1"/>
  <c r="G35" i="55" s="1"/>
  <c r="G37" i="55" s="1"/>
  <c r="G40" i="55" s="1"/>
  <c r="G41" i="55" s="1"/>
  <c r="H33" i="55" s="1"/>
  <c r="H35" i="55" s="1"/>
  <c r="H37" i="55" s="1"/>
  <c r="H40" i="55" s="1"/>
  <c r="H41" i="55" s="1"/>
  <c r="I33" i="55" s="1"/>
  <c r="I35" i="55" s="1"/>
  <c r="I37" i="55" s="1"/>
  <c r="I40" i="55" s="1"/>
  <c r="I41" i="55" s="1"/>
  <c r="J33" i="55" s="1"/>
  <c r="J35" i="55" s="1"/>
  <c r="J37" i="55" s="1"/>
  <c r="J40" i="55" s="1"/>
  <c r="J41" i="55" s="1"/>
  <c r="K33" i="55" s="1"/>
  <c r="K35" i="55" s="1"/>
  <c r="K37" i="55" s="1"/>
  <c r="K40" i="55" s="1"/>
  <c r="K41" i="55" s="1"/>
  <c r="L33" i="55" s="1"/>
  <c r="L35" i="55" s="1"/>
  <c r="L37" i="55" s="1"/>
  <c r="L40" i="55" s="1"/>
  <c r="L41" i="55" s="1"/>
  <c r="M33" i="55" s="1"/>
  <c r="M35" i="55" s="1"/>
  <c r="M37" i="55" s="1"/>
  <c r="M40" i="55" s="1"/>
  <c r="M41" i="55" s="1"/>
  <c r="N33" i="55" s="1"/>
  <c r="N35" i="55" s="1"/>
  <c r="N37" i="55" s="1"/>
  <c r="N40" i="55" s="1"/>
  <c r="N41" i="55" s="1"/>
  <c r="O33" i="55" s="1"/>
  <c r="P32" i="55"/>
  <c r="D33" i="57"/>
  <c r="D35" i="57" s="1"/>
  <c r="P32" i="57"/>
  <c r="D37" i="57" l="1"/>
  <c r="D40" i="57" s="1"/>
  <c r="D41" i="57" s="1"/>
  <c r="E33" i="57" s="1"/>
  <c r="D35" i="54"/>
  <c r="D37" i="54" s="1"/>
  <c r="D40" i="54" s="1"/>
  <c r="D41" i="54" s="1"/>
  <c r="E33" i="54" s="1"/>
  <c r="D37" i="53"/>
  <c r="D40" i="53" s="1"/>
  <c r="D41" i="53" s="1"/>
  <c r="E33" i="53" s="1"/>
  <c r="O35" i="55"/>
  <c r="O37" i="55" s="1"/>
  <c r="O40" i="55" s="1"/>
  <c r="P40" i="55" s="1"/>
  <c r="H48" i="58" s="1"/>
  <c r="H49" i="58" s="1"/>
  <c r="D37" i="56"/>
  <c r="D40" i="56" s="1"/>
  <c r="D37" i="52"/>
  <c r="D40" i="52" s="1"/>
  <c r="D41" i="52" s="1"/>
  <c r="E33" i="52" s="1"/>
  <c r="E35" i="52" s="1"/>
  <c r="E35" i="54" l="1"/>
  <c r="E37" i="54"/>
  <c r="E40" i="54" s="1"/>
  <c r="E41" i="54" s="1"/>
  <c r="F33" i="54" s="1"/>
  <c r="F35" i="54" s="1"/>
  <c r="F37" i="54" s="1"/>
  <c r="F40" i="54" s="1"/>
  <c r="F41" i="54" s="1"/>
  <c r="G33" i="54" s="1"/>
  <c r="G35" i="54" s="1"/>
  <c r="G37" i="54" s="1"/>
  <c r="G40" i="54" s="1"/>
  <c r="G41" i="54" s="1"/>
  <c r="H33" i="54" s="1"/>
  <c r="H35" i="54" s="1"/>
  <c r="H37" i="54" s="1"/>
  <c r="H40" i="54" s="1"/>
  <c r="H41" i="54" s="1"/>
  <c r="I33" i="54" s="1"/>
  <c r="I35" i="54" s="1"/>
  <c r="I37" i="54" s="1"/>
  <c r="I40" i="54" s="1"/>
  <c r="I41" i="54" s="1"/>
  <c r="J33" i="54" s="1"/>
  <c r="J35" i="54" s="1"/>
  <c r="J37" i="54" s="1"/>
  <c r="J40" i="54" s="1"/>
  <c r="J41" i="54" s="1"/>
  <c r="K33" i="54" s="1"/>
  <c r="K35" i="54" s="1"/>
  <c r="K37" i="54" s="1"/>
  <c r="K40" i="54" s="1"/>
  <c r="K41" i="54" s="1"/>
  <c r="L33" i="54" s="1"/>
  <c r="L35" i="54" s="1"/>
  <c r="L37" i="54" s="1"/>
  <c r="L40" i="54" s="1"/>
  <c r="L41" i="54" s="1"/>
  <c r="M33" i="54" s="1"/>
  <c r="M35" i="54" s="1"/>
  <c r="M37" i="54" s="1"/>
  <c r="M40" i="54" s="1"/>
  <c r="M41" i="54" s="1"/>
  <c r="N33" i="54" s="1"/>
  <c r="N35" i="54" s="1"/>
  <c r="N37" i="54" s="1"/>
  <c r="N40" i="54" s="1"/>
  <c r="N41" i="54" s="1"/>
  <c r="O33" i="54" s="1"/>
  <c r="E35" i="53"/>
  <c r="E37" i="53" s="1"/>
  <c r="E40" i="53" s="1"/>
  <c r="E35" i="57"/>
  <c r="E37" i="57" s="1"/>
  <c r="E40" i="57" s="1"/>
  <c r="E41" i="57" s="1"/>
  <c r="F33" i="57" s="1"/>
  <c r="E37" i="52"/>
  <c r="E40" i="52" s="1"/>
  <c r="E41" i="52"/>
  <c r="F33" i="52" s="1"/>
  <c r="F35" i="52" s="1"/>
  <c r="F37" i="52" s="1"/>
  <c r="F40" i="52" s="1"/>
  <c r="F41" i="52" s="1"/>
  <c r="G33" i="52" s="1"/>
  <c r="G35" i="52" s="1"/>
  <c r="G37" i="52" s="1"/>
  <c r="G40" i="52" s="1"/>
  <c r="G41" i="52" s="1"/>
  <c r="H33" i="52" s="1"/>
  <c r="H35" i="52" s="1"/>
  <c r="H37" i="52" s="1"/>
  <c r="H40" i="52" s="1"/>
  <c r="H41" i="52" s="1"/>
  <c r="I33" i="52" s="1"/>
  <c r="I35" i="52" s="1"/>
  <c r="I37" i="52" s="1"/>
  <c r="I40" i="52" s="1"/>
  <c r="I41" i="52" s="1"/>
  <c r="J33" i="52" s="1"/>
  <c r="J35" i="52" s="1"/>
  <c r="J37" i="52" s="1"/>
  <c r="J40" i="52" s="1"/>
  <c r="J41" i="52" s="1"/>
  <c r="K33" i="52" s="1"/>
  <c r="K35" i="52" s="1"/>
  <c r="K37" i="52" s="1"/>
  <c r="K40" i="52" s="1"/>
  <c r="K41" i="52" s="1"/>
  <c r="L33" i="52" s="1"/>
  <c r="L35" i="52" s="1"/>
  <c r="L37" i="52" s="1"/>
  <c r="L40" i="52" s="1"/>
  <c r="L41" i="52" s="1"/>
  <c r="M33" i="52" s="1"/>
  <c r="M35" i="52" s="1"/>
  <c r="M37" i="52" s="1"/>
  <c r="M40" i="52" s="1"/>
  <c r="M41" i="52" s="1"/>
  <c r="N33" i="52" s="1"/>
  <c r="N35" i="52" s="1"/>
  <c r="N37" i="52" s="1"/>
  <c r="N40" i="52" s="1"/>
  <c r="N41" i="52" s="1"/>
  <c r="O33" i="52" s="1"/>
  <c r="O35" i="52" s="1"/>
  <c r="O37" i="52" s="1"/>
  <c r="O40" i="52" s="1"/>
  <c r="O41" i="52" s="1"/>
  <c r="P41" i="55"/>
  <c r="D41" i="56"/>
  <c r="E33" i="56" s="1"/>
  <c r="E35" i="56" s="1"/>
  <c r="O41" i="55"/>
  <c r="F35" i="57" l="1"/>
  <c r="F37" i="57"/>
  <c r="F40" i="57" s="1"/>
  <c r="O35" i="54"/>
  <c r="O37" i="54" s="1"/>
  <c r="O40" i="54" s="1"/>
  <c r="P40" i="54" s="1"/>
  <c r="E37" i="56"/>
  <c r="E40" i="56" s="1"/>
  <c r="E41" i="56" s="1"/>
  <c r="F33" i="56" s="1"/>
  <c r="F35" i="56" s="1"/>
  <c r="F37" i="56" s="1"/>
  <c r="F40" i="56" s="1"/>
  <c r="F41" i="56" s="1"/>
  <c r="G33" i="56" s="1"/>
  <c r="G35" i="56" s="1"/>
  <c r="G37" i="56" s="1"/>
  <c r="G40" i="56" s="1"/>
  <c r="G41" i="56" s="1"/>
  <c r="H33" i="56" s="1"/>
  <c r="H35" i="56" s="1"/>
  <c r="H37" i="56" s="1"/>
  <c r="H40" i="56" s="1"/>
  <c r="H41" i="56" s="1"/>
  <c r="I33" i="56" s="1"/>
  <c r="I35" i="56" s="1"/>
  <c r="I37" i="56" s="1"/>
  <c r="I40" i="56" s="1"/>
  <c r="I41" i="56" s="1"/>
  <c r="J33" i="56" s="1"/>
  <c r="J35" i="56" s="1"/>
  <c r="J37" i="56" s="1"/>
  <c r="J40" i="56" s="1"/>
  <c r="J41" i="56" s="1"/>
  <c r="K33" i="56" s="1"/>
  <c r="K35" i="56" s="1"/>
  <c r="K37" i="56" s="1"/>
  <c r="K40" i="56" s="1"/>
  <c r="K41" i="56" s="1"/>
  <c r="L33" i="56" s="1"/>
  <c r="L35" i="56" s="1"/>
  <c r="L37" i="56" s="1"/>
  <c r="L40" i="56" s="1"/>
  <c r="L41" i="56" s="1"/>
  <c r="M33" i="56" s="1"/>
  <c r="M35" i="56" s="1"/>
  <c r="P40" i="52"/>
  <c r="E41" i="53"/>
  <c r="F33" i="53" s="1"/>
  <c r="F35" i="53" s="1"/>
  <c r="F37" i="53" s="1"/>
  <c r="F40" i="53" s="1"/>
  <c r="F41" i="53" s="1"/>
  <c r="G33" i="53" s="1"/>
  <c r="M37" i="56" l="1"/>
  <c r="M40" i="56" s="1"/>
  <c r="M41" i="56" s="1"/>
  <c r="N33" i="56" s="1"/>
  <c r="N35" i="56" s="1"/>
  <c r="N37" i="56" s="1"/>
  <c r="N40" i="56" s="1"/>
  <c r="G48" i="58"/>
  <c r="P41" i="54"/>
  <c r="F41" i="57"/>
  <c r="G33" i="57" s="1"/>
  <c r="G35" i="57" s="1"/>
  <c r="G37" i="57" s="1"/>
  <c r="G40" i="57" s="1"/>
  <c r="G41" i="57" s="1"/>
  <c r="H33" i="57" s="1"/>
  <c r="H35" i="57" s="1"/>
  <c r="H37" i="57" s="1"/>
  <c r="H40" i="57" s="1"/>
  <c r="H41" i="57" s="1"/>
  <c r="I33" i="57" s="1"/>
  <c r="I35" i="57" s="1"/>
  <c r="I37" i="57" s="1"/>
  <c r="I40" i="57" s="1"/>
  <c r="I41" i="57" s="1"/>
  <c r="J33" i="57" s="1"/>
  <c r="J35" i="57" s="1"/>
  <c r="J37" i="57" s="1"/>
  <c r="J40" i="57" s="1"/>
  <c r="J41" i="57" s="1"/>
  <c r="K33" i="57" s="1"/>
  <c r="K35" i="57" s="1"/>
  <c r="K37" i="57" s="1"/>
  <c r="K40" i="57" s="1"/>
  <c r="K41" i="57" s="1"/>
  <c r="L33" i="57" s="1"/>
  <c r="L35" i="57" s="1"/>
  <c r="L37" i="57" s="1"/>
  <c r="L40" i="57" s="1"/>
  <c r="L41" i="57" s="1"/>
  <c r="M33" i="57" s="1"/>
  <c r="M35" i="57" s="1"/>
  <c r="M37" i="57" s="1"/>
  <c r="M40" i="57" s="1"/>
  <c r="M41" i="57" s="1"/>
  <c r="N33" i="57" s="1"/>
  <c r="N35" i="57" s="1"/>
  <c r="N37" i="57" s="1"/>
  <c r="N40" i="57" s="1"/>
  <c r="N41" i="57" s="1"/>
  <c r="O33" i="57" s="1"/>
  <c r="O35" i="57" s="1"/>
  <c r="O37" i="57" s="1"/>
  <c r="O40" i="57" s="1"/>
  <c r="O41" i="57" s="1"/>
  <c r="G35" i="53"/>
  <c r="G37" i="53" s="1"/>
  <c r="G40" i="53" s="1"/>
  <c r="G41" i="53" s="1"/>
  <c r="H33" i="53" s="1"/>
  <c r="H35" i="53" s="1"/>
  <c r="H37" i="53" s="1"/>
  <c r="H40" i="53" s="1"/>
  <c r="H41" i="53" s="1"/>
  <c r="I33" i="53" s="1"/>
  <c r="I35" i="53" s="1"/>
  <c r="I37" i="53" s="1"/>
  <c r="I40" i="53" s="1"/>
  <c r="I41" i="53" s="1"/>
  <c r="J33" i="53" s="1"/>
  <c r="J35" i="53" s="1"/>
  <c r="J37" i="53" s="1"/>
  <c r="J40" i="53" s="1"/>
  <c r="J41" i="53" s="1"/>
  <c r="K33" i="53" s="1"/>
  <c r="K35" i="53" s="1"/>
  <c r="K37" i="53" s="1"/>
  <c r="K40" i="53" s="1"/>
  <c r="K41" i="53" s="1"/>
  <c r="L33" i="53" s="1"/>
  <c r="L35" i="53" s="1"/>
  <c r="L37" i="53" s="1"/>
  <c r="L40" i="53" s="1"/>
  <c r="L41" i="53" s="1"/>
  <c r="M33" i="53" s="1"/>
  <c r="M35" i="53" s="1"/>
  <c r="M37" i="53" s="1"/>
  <c r="M40" i="53" s="1"/>
  <c r="M41" i="53" s="1"/>
  <c r="N33" i="53" s="1"/>
  <c r="N35" i="53" s="1"/>
  <c r="N37" i="53" s="1"/>
  <c r="N40" i="53" s="1"/>
  <c r="N41" i="53" s="1"/>
  <c r="O33" i="53" s="1"/>
  <c r="C48" i="58"/>
  <c r="P41" i="52"/>
  <c r="O41" i="54"/>
  <c r="O35" i="53" l="1"/>
  <c r="O37" i="53" s="1"/>
  <c r="O40" i="53" s="1"/>
  <c r="P40" i="53" s="1"/>
  <c r="N41" i="56"/>
  <c r="O33" i="56" s="1"/>
  <c r="O35" i="56" s="1"/>
  <c r="O37" i="56" s="1"/>
  <c r="O40" i="56" s="1"/>
  <c r="O41" i="56" s="1"/>
  <c r="C49" i="58"/>
  <c r="P40" i="57"/>
  <c r="I48" i="58"/>
  <c r="G49" i="58"/>
  <c r="I49" i="58" s="1"/>
  <c r="I53" i="58" s="1"/>
  <c r="P40" i="56" l="1"/>
  <c r="K48" i="58" s="1"/>
  <c r="K49" i="58" s="1"/>
  <c r="K53" i="58" s="1"/>
  <c r="D48" i="58"/>
  <c r="P41" i="53"/>
  <c r="I69" i="58"/>
  <c r="I71" i="58" s="1"/>
  <c r="I55" i="58"/>
  <c r="M48" i="58"/>
  <c r="M49" i="58" s="1"/>
  <c r="M53" i="58" s="1"/>
  <c r="P41" i="57"/>
  <c r="O41" i="53"/>
  <c r="P41" i="56" l="1"/>
  <c r="M69" i="58"/>
  <c r="M71" i="58" s="1"/>
  <c r="M55" i="58"/>
  <c r="D49" i="58"/>
  <c r="E49" i="58" s="1"/>
  <c r="E53" i="58" s="1"/>
  <c r="E48" i="58"/>
  <c r="K55" i="58"/>
  <c r="K69" i="58"/>
  <c r="K71" i="58" s="1"/>
  <c r="E69" i="58" l="1"/>
  <c r="E71" i="58" s="1"/>
  <c r="E55" i="58"/>
</calcChain>
</file>

<file path=xl/comments1.xml><?xml version="1.0" encoding="utf-8"?>
<comments xmlns="http://schemas.openxmlformats.org/spreadsheetml/2006/main">
  <authors>
    <author>John Cogan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WEMO" corresponding month.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WEMO" corresponding month.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SEMO" corresponding month.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10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Allocation.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1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2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
</t>
        </r>
      </text>
    </comment>
  </commentList>
</comments>
</file>

<file path=xl/comments13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4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5.xml><?xml version="1.0" encoding="utf-8"?>
<comments xmlns="http://schemas.openxmlformats.org/spreadsheetml/2006/main">
  <authors>
    <author>John Cogan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"Actual_Kirk_HDD" based on date.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"Staffl_Kirk_NHDD" based on mm and dd.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"Actual_CGI_HDD" based on date.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"Staffl_Kirk_NHDD" based on mm and dd.</t>
        </r>
      </text>
    </comment>
  </commentList>
</comments>
</file>

<file path=xl/comments2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 corresponding month.</t>
        </r>
      </text>
    </comment>
  </commentList>
</comments>
</file>

<file path=xl/comments3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4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"Tariff Factors
"</t>
        </r>
      </text>
    </comment>
  </commentList>
</comments>
</file>

<file path=xl/comments5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6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7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8.xml><?xml version="1.0" encoding="utf-8"?>
<comments xmlns="http://schemas.openxmlformats.org/spreadsheetml/2006/main">
  <authors>
    <author>John Cogan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beloq contains the monthly adjustment  from the "Res NEMO" corresponding month.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beloq contains the monthly adjustment  from the "Res NEMO" corresponding month.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beloq contains the monthly adjustment  from the "Res NEMO" corresponding month.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beloq contains the monthly adjustment  from the "Res NEMO" corresponding month.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beloq contains the monthly adjustment  from the "Res NEMO" corresponding month.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beloq contains the monthly adjustment  from the "Res NEMO" corresponding month.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9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sharedStrings.xml><?xml version="1.0" encoding="utf-8"?>
<sst xmlns="http://schemas.openxmlformats.org/spreadsheetml/2006/main" count="1197" uniqueCount="229">
  <si>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</si>
  <si>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</si>
  <si>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</si>
  <si>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</si>
  <si>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</si>
  <si>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</si>
  <si>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</si>
  <si>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</si>
  <si>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</si>
  <si>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</si>
  <si>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</si>
  <si>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</si>
  <si>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</si>
  <si>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</si>
  <si>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</si>
  <si>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</si>
  <si>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</si>
  <si>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July Billing Cycles</t>
  </si>
  <si>
    <t>Total</t>
  </si>
  <si>
    <t>August Billing Cycles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</si>
  <si>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</si>
  <si>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</si>
  <si>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</si>
  <si>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</si>
  <si>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</si>
  <si>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</si>
  <si>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</si>
  <si>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</si>
  <si>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</si>
  <si>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</si>
  <si>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</si>
  <si>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</si>
  <si>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</si>
  <si>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</si>
  <si>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</si>
  <si>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</si>
  <si>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</si>
  <si>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</si>
  <si>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</si>
  <si>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</si>
  <si>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</si>
  <si>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</si>
  <si>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</si>
  <si>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</si>
  <si>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</si>
  <si>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Liberty Utilities</t>
  </si>
  <si>
    <t xml:space="preserve"> </t>
  </si>
  <si>
    <t>CYCLE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</si>
  <si>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</si>
  <si>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</si>
  <si>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</si>
  <si>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</si>
  <si>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</si>
  <si>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</si>
  <si>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</si>
  <si>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</si>
  <si>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</si>
  <si>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</si>
  <si>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</si>
  <si>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</si>
  <si>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 C</t>
  </si>
  <si>
    <t>Billing</t>
  </si>
  <si>
    <t>Days</t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</si>
  <si>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</si>
  <si>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</si>
  <si>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</si>
  <si>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</si>
  <si>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</si>
  <si>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</si>
  <si>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</si>
  <si>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</si>
  <si>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</si>
  <si>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 xml:space="preserve"> KIRKSVILLE (MO)</t>
  </si>
  <si>
    <t xml:space="preserve"> USC00234544</t>
  </si>
  <si>
    <t># of Bills</t>
  </si>
  <si>
    <t>SGS</t>
  </si>
  <si>
    <t>January Billing Cycles</t>
  </si>
  <si>
    <t>December Billing Cycles</t>
  </si>
  <si>
    <t>November Billing Cycles</t>
  </si>
  <si>
    <t>October Billing Cycles</t>
  </si>
  <si>
    <t>September Billing Cycles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</si>
  <si>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</si>
  <si>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</si>
  <si>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</si>
  <si>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</si>
  <si>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</si>
  <si>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</si>
  <si>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</si>
  <si>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</si>
  <si>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</si>
  <si>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</si>
  <si>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</si>
  <si>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</si>
  <si>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</si>
  <si>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</si>
  <si>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</si>
  <si>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</si>
  <si>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</si>
  <si>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</si>
  <si>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</si>
  <si>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</si>
  <si>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</si>
  <si>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</si>
  <si>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</si>
  <si>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</si>
  <si>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</si>
  <si>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</si>
  <si>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</si>
  <si>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NEMO Residential</t>
  </si>
  <si>
    <t>WEMO Residential</t>
  </si>
  <si>
    <t>SEMO Residential</t>
  </si>
  <si>
    <t>NEMO Commercial Small Firm</t>
  </si>
  <si>
    <t>WEMO Commercial Small Firm</t>
  </si>
  <si>
    <t>SEMO Commercial Small Firm</t>
  </si>
  <si>
    <t>Normal</t>
  </si>
  <si>
    <t>Actual</t>
  </si>
  <si>
    <t>HDD</t>
  </si>
  <si>
    <t>Year</t>
  </si>
  <si>
    <t>year</t>
  </si>
  <si>
    <t>NEMO/WEMO - Kirksville</t>
  </si>
  <si>
    <t>SEMO - Cape Girardeau</t>
  </si>
  <si>
    <t>NEMO</t>
  </si>
  <si>
    <t>WEMO</t>
  </si>
  <si>
    <t>Small GS</t>
  </si>
  <si>
    <t>b</t>
  </si>
  <si>
    <t>SRR</t>
  </si>
  <si>
    <t>NDDij</t>
  </si>
  <si>
    <t>ADDij</t>
  </si>
  <si>
    <t>(NNDij - ADDij)</t>
  </si>
  <si>
    <t>Cij</t>
  </si>
  <si>
    <t>Weather Normalization Adjustment Rider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</si>
  <si>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</si>
  <si>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</si>
  <si>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</si>
  <si>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NEMO &amp; WEMO</t>
  </si>
  <si>
    <t>April 2019</t>
  </si>
  <si>
    <t>May 2019</t>
  </si>
  <si>
    <t>June 2019</t>
  </si>
  <si>
    <t>https://mrcc.illinois.edu/CLIMATE/Station/Daily/StnDyBTD.jsp</t>
  </si>
  <si>
    <t>               </t>
  </si>
  <si>
    <t>Sales (Ccf)</t>
  </si>
  <si>
    <t>Liberty Utilities (Midstreams Natural Gas) Corp.</t>
  </si>
  <si>
    <t>1-19</t>
  </si>
  <si>
    <t>Current Period Adjustment</t>
  </si>
  <si>
    <t>Balance Forward</t>
  </si>
  <si>
    <t>Ending Balance</t>
  </si>
  <si>
    <t>CSWA</t>
  </si>
  <si>
    <t>Customer Billings</t>
  </si>
  <si>
    <t>Semiannual Adjustment</t>
  </si>
  <si>
    <t>Average Balance</t>
  </si>
  <si>
    <t>Carrying Cost</t>
  </si>
  <si>
    <t>Balance After Interest</t>
  </si>
  <si>
    <t>WNAR Rates Effective</t>
  </si>
  <si>
    <t>Estimates</t>
  </si>
  <si>
    <t>WNAR Billings - Rates Effective</t>
  </si>
  <si>
    <t>Monthly Interest Rate 1/</t>
  </si>
  <si>
    <t>1/</t>
  </si>
  <si>
    <t>Tariff Adjusted Rate / 12 months</t>
  </si>
  <si>
    <t>WSJ Prime Lending Rate 2/</t>
  </si>
  <si>
    <t>2/</t>
  </si>
  <si>
    <t>WSJ prime lending rate effective 1st business day of the month.</t>
  </si>
  <si>
    <t>Tariff Adjusted Rate 3/</t>
  </si>
  <si>
    <t>3/</t>
  </si>
  <si>
    <t>Reflects a 2% point reduction from the prime lending rate.</t>
  </si>
  <si>
    <t>True-Up</t>
  </si>
  <si>
    <t>SRR Residential SEMO</t>
  </si>
  <si>
    <t>SRR SGS SEMO</t>
  </si>
  <si>
    <t>SRR Residential NEMO</t>
  </si>
  <si>
    <t>WNA Account</t>
  </si>
  <si>
    <t>Adjusted Beginning Balance</t>
  </si>
  <si>
    <t>SRR Residential WEMO</t>
  </si>
  <si>
    <t>SRR SGS NEMO</t>
  </si>
  <si>
    <t>SRR SGS WEMO</t>
  </si>
  <si>
    <t>SRR Summary</t>
  </si>
  <si>
    <t>CSWNA Reconiliation Summary</t>
  </si>
  <si>
    <t>Reconciling Period Adjustment</t>
  </si>
  <si>
    <t>CSWNA Billing Summary</t>
  </si>
  <si>
    <t>Total Billings</t>
  </si>
  <si>
    <t>Total CSWNA</t>
  </si>
  <si>
    <t>SRR Billing Summary</t>
  </si>
  <si>
    <t>Total SRR</t>
  </si>
  <si>
    <t>WNA Over/(Under) Recovery</t>
  </si>
  <si>
    <t>SRR Adjustment</t>
  </si>
  <si>
    <t>July 2019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</si>
  <si>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</si>
  <si>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</si>
  <si>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</si>
  <si>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</si>
  <si>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</si>
  <si>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</si>
  <si>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</si>
  <si>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</si>
  <si>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</si>
  <si>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</si>
  <si>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Source: Staff Workpapers</t>
  </si>
  <si>
    <r>
      <t xml:space="preserve">Source: As required per tariff Sheet No. 67, see 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(Coefficient) line.</t>
    </r>
  </si>
  <si>
    <t>Source:  Per tariff Sheet No. 67. See 1st, 2nd, and 3rd paragraphs under Calculation of Adjustment paragraph number 2.</t>
  </si>
  <si>
    <t>Source:  Per tariff Sheet No. 67.  See Summer WRVR table.</t>
  </si>
  <si>
    <t>Accounting Mo.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</si>
  <si>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</si>
  <si>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</si>
  <si>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</si>
  <si>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</si>
  <si>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Staff's Normailized Heating Degree Days ("HDD)"</t>
  </si>
  <si>
    <t>https://www.efis.psc.mo.gov/mpsc/commoncomponents</t>
  </si>
  <si>
    <t>/[kirk_YYYYMM_RN.xlsx]365da_avg_adw</t>
  </si>
  <si>
    <t>/[cgi_YYYYMM_RN.xlsx]365da_avg_adw</t>
  </si>
  <si>
    <t>NEMO/WEMO</t>
  </si>
  <si>
    <t>Day</t>
  </si>
  <si>
    <t>Look-up</t>
  </si>
  <si>
    <t>Total NEMO &amp; WEMO</t>
  </si>
  <si>
    <t>Annual</t>
  </si>
  <si>
    <t>22020</t>
  </si>
  <si>
    <t>122019</t>
  </si>
  <si>
    <t>August 2019</t>
  </si>
  <si>
    <t>September 2019</t>
  </si>
  <si>
    <t>October 2019</t>
  </si>
  <si>
    <t>November 2019</t>
  </si>
  <si>
    <t>December 2019</t>
  </si>
  <si>
    <t>January 2020</t>
  </si>
  <si>
    <t>Proposed WNA Rider</t>
  </si>
  <si>
    <t>Total Adjustment Pre-Limit</t>
  </si>
  <si>
    <t>Total Limit Adjustmented</t>
  </si>
  <si>
    <t>WNA Rider Change</t>
  </si>
  <si>
    <t>Effective Date</t>
  </si>
  <si>
    <t>SRR Limit Adjusted</t>
  </si>
  <si>
    <t>February 2020</t>
  </si>
  <si>
    <t>March 2020</t>
  </si>
  <si>
    <t>WNA Rider Limit $0.0500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</si>
</sst>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1" formatCode="_(&quot;$&quot;* #,##0.000000000_);_(&quot;$&quot;* \(#,##0.000000000\);_(&quot;$&quot;* &quot;-&quot;??_);_(@_)"/>
    <numFmt numFmtId="172" formatCode="[$-409]mmmm\ d\,\ yyyy;@"/>
    <numFmt numFmtId="173" formatCode="[$-409]mmm\-yy;@"/>
    <numFmt numFmtId="174" formatCode="&quot;$&quot;#,##0.00000_);\(&quot;$&quot;#,##0.00000\)"/>
    <numFmt numFmtId="175" formatCode="0.0000%"/>
    <numFmt numFmtId="176" formatCode="0.00000"/>
    <numFmt numFmtId="177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70C0"/>
      <name val="Calibri"/>
      <family val="2"/>
      <scheme val="minor"/>
    </font>
    <font>
      <b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  <fill>
      <patternFill patternType="gray0625"/>
    </fill>
    <fill>
      <patternFill patternType="solid">
        <fgColor rgb="FF5B9BD5"/>
        <bgColor indexed="64"/>
      </patternFill>
    </fill>
    <fill>
      <patternFill patternType="solid">
        <fgColor rgb="FF0060A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24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44" fontId="0" fillId="0" borderId="0" xfId="0" applyNumberFormat="1"/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5" borderId="1" xfId="4" applyFont="1" applyFill="1" applyBorder="1" applyAlignment="1">
      <alignment horizontal="center"/>
    </xf>
    <xf numFmtId="168" fontId="15" fillId="5" borderId="1" xfId="4" applyFont="1" applyFill="1" applyBorder="1" applyAlignment="1">
      <alignment horizontal="center"/>
    </xf>
    <xf numFmtId="168" fontId="12" fillId="0" borderId="1" xfId="4" applyFont="1" applyBorder="1"/>
    <xf numFmtId="168" fontId="12" fillId="5" borderId="1" xfId="4" applyFont="1" applyFill="1" applyBorder="1"/>
    <xf numFmtId="168" fontId="15" fillId="5" borderId="1" xfId="4" applyFont="1" applyFill="1" applyBorder="1"/>
    <xf numFmtId="168" fontId="13" fillId="0" borderId="1" xfId="4" applyFont="1" applyBorder="1"/>
    <xf numFmtId="168" fontId="13" fillId="5" borderId="1" xfId="4" applyFont="1" applyFill="1" applyBorder="1"/>
    <xf numFmtId="168" fontId="10" fillId="5" borderId="1" xfId="4" applyFill="1" applyBorder="1"/>
    <xf numFmtId="168" fontId="16" fillId="5" borderId="1" xfId="4" applyFont="1" applyFill="1" applyBorder="1"/>
    <xf numFmtId="16" fontId="13" fillId="5" borderId="1" xfId="4" quotePrefix="1" applyNumberFormat="1" applyFont="1" applyFill="1" applyBorder="1" applyAlignment="1">
      <alignment horizontal="center"/>
    </xf>
    <xf numFmtId="1" fontId="13" fillId="5" borderId="1" xfId="4" quotePrefix="1" applyNumberFormat="1" applyFont="1" applyFill="1" applyBorder="1" applyAlignment="1">
      <alignment horizontal="center"/>
    </xf>
    <xf numFmtId="16" fontId="13" fillId="5" borderId="1" xfId="4" applyNumberFormat="1" applyFont="1" applyFill="1" applyBorder="1" applyAlignment="1">
      <alignment horizontal="center"/>
    </xf>
    <xf numFmtId="16" fontId="16" fillId="5" borderId="1" xfId="4" quotePrefix="1" applyNumberFormat="1" applyFont="1" applyFill="1" applyBorder="1" applyAlignment="1">
      <alignment horizontal="center"/>
    </xf>
    <xf numFmtId="1" fontId="16" fillId="5" borderId="1" xfId="4" quotePrefix="1" applyNumberFormat="1" applyFont="1" applyFill="1" applyBorder="1" applyAlignment="1">
      <alignment horizontal="center"/>
    </xf>
    <xf numFmtId="16" fontId="16" fillId="5" borderId="1" xfId="4" applyNumberFormat="1" applyFont="1" applyFill="1" applyBorder="1" applyAlignment="1">
      <alignment horizontal="center"/>
    </xf>
    <xf numFmtId="1" fontId="17" fillId="5" borderId="1" xfId="4" quotePrefix="1" applyNumberFormat="1" applyFont="1" applyFill="1" applyBorder="1" applyAlignment="1">
      <alignment horizontal="center"/>
    </xf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6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168" fontId="15" fillId="9" borderId="1" xfId="4" applyFont="1" applyFill="1" applyBorder="1" applyAlignment="1">
      <alignment horizontal="center"/>
    </xf>
    <xf numFmtId="168" fontId="15" fillId="9" borderId="1" xfId="4" applyFont="1" applyFill="1" applyBorder="1"/>
    <xf numFmtId="168" fontId="16" fillId="9" borderId="1" xfId="4" applyFont="1" applyFill="1" applyBorder="1"/>
    <xf numFmtId="1" fontId="17" fillId="9" borderId="1" xfId="4" quotePrefix="1" applyNumberFormat="1" applyFont="1" applyFill="1" applyBorder="1" applyAlignment="1">
      <alignment horizontal="center"/>
    </xf>
    <xf numFmtId="168" fontId="12" fillId="9" borderId="1" xfId="4" applyFont="1" applyFill="1" applyBorder="1" applyAlignment="1">
      <alignment horizontal="center"/>
    </xf>
    <xf numFmtId="168" fontId="12" fillId="9" borderId="1" xfId="4" applyFont="1" applyFill="1" applyBorder="1"/>
    <xf numFmtId="168" fontId="13" fillId="9" borderId="1" xfId="4" applyFont="1" applyFill="1" applyBorder="1"/>
    <xf numFmtId="168" fontId="10" fillId="9" borderId="1" xfId="4" applyFill="1" applyBorder="1"/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/>
    </xf>
    <xf numFmtId="0" fontId="2" fillId="10" borderId="5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right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" fontId="17" fillId="5" borderId="1" xfId="5" applyNumberFormat="1" applyFont="1" applyFill="1" applyBorder="1"/>
    <xf numFmtId="16" fontId="17" fillId="5" borderId="1" xfId="6" applyNumberFormat="1" applyFont="1" applyFill="1" applyBorder="1"/>
    <xf numFmtId="16" fontId="17" fillId="5" borderId="1" xfId="7" applyNumberFormat="1" applyFont="1" applyFill="1" applyBorder="1"/>
    <xf numFmtId="16" fontId="17" fillId="5" borderId="1" xfId="8" applyNumberFormat="1" applyFont="1" applyFill="1" applyBorder="1"/>
    <xf numFmtId="16" fontId="17" fillId="5" borderId="1" xfId="9" applyNumberFormat="1" applyFont="1" applyFill="1" applyBorder="1"/>
    <xf numFmtId="16" fontId="17" fillId="5" borderId="1" xfId="10" applyNumberFormat="1" applyFont="1" applyFill="1" applyBorder="1"/>
    <xf numFmtId="16" fontId="17" fillId="9" borderId="1" xfId="9" applyNumberFormat="1" applyFont="1" applyFill="1" applyBorder="1"/>
    <xf numFmtId="16" fontId="17" fillId="9" borderId="1" xfId="8" applyNumberFormat="1" applyFont="1" applyFill="1" applyBorder="1"/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11" borderId="7" xfId="0" applyFont="1" applyFill="1" applyBorder="1" applyAlignment="1">
      <alignment horizontal="right"/>
    </xf>
    <xf numFmtId="0" fontId="2" fillId="11" borderId="8" xfId="0" applyFont="1" applyFill="1" applyBorder="1" applyAlignment="1">
      <alignment horizontal="right"/>
    </xf>
    <xf numFmtId="0" fontId="2" fillId="11" borderId="9" xfId="0" applyFont="1" applyFill="1" applyBorder="1" applyAlignment="1">
      <alignment horizontal="right"/>
    </xf>
    <xf numFmtId="0" fontId="2" fillId="11" borderId="2" xfId="0" applyFont="1" applyFill="1" applyBorder="1" applyAlignment="1">
      <alignment horizontal="left"/>
    </xf>
    <xf numFmtId="0" fontId="2" fillId="12" borderId="7" xfId="0" applyFont="1" applyFill="1" applyBorder="1" applyAlignment="1">
      <alignment horizontal="left"/>
    </xf>
    <xf numFmtId="166" fontId="2" fillId="11" borderId="3" xfId="1" applyNumberFormat="1" applyFont="1" applyFill="1" applyBorder="1" applyAlignment="1">
      <alignment horizontal="right"/>
    </xf>
    <xf numFmtId="166" fontId="2" fillId="11" borderId="4" xfId="1" applyNumberFormat="1" applyFont="1" applyFill="1" applyBorder="1" applyAlignment="1">
      <alignment horizontal="right"/>
    </xf>
    <xf numFmtId="166" fontId="2" fillId="11" borderId="8" xfId="1" applyNumberFormat="1" applyFont="1" applyFill="1" applyBorder="1" applyAlignment="1">
      <alignment horizontal="right"/>
    </xf>
    <xf numFmtId="166" fontId="2" fillId="11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0" fillId="0" borderId="0" xfId="0" quotePrefix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2" applyNumberFormat="1" applyFont="1"/>
    <xf numFmtId="0" fontId="7" fillId="3" borderId="0" xfId="0" applyFont="1" applyFill="1" applyBorder="1" applyAlignment="1">
      <alignment horizontal="center"/>
    </xf>
    <xf numFmtId="171" fontId="0" fillId="0" borderId="0" xfId="0" applyNumberFormat="1"/>
    <xf numFmtId="0" fontId="0" fillId="0" borderId="0" xfId="0" applyBorder="1"/>
    <xf numFmtId="44" fontId="0" fillId="0" borderId="0" xfId="0" applyNumberFormat="1" applyBorder="1"/>
    <xf numFmtId="0" fontId="2" fillId="11" borderId="5" xfId="0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0" fontId="0" fillId="7" borderId="0" xfId="0" applyFill="1" applyBorder="1"/>
    <xf numFmtId="166" fontId="26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/>
    </xf>
    <xf numFmtId="0" fontId="27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" fontId="17" fillId="9" borderId="1" xfId="10" applyNumberFormat="1" applyFont="1" applyFill="1" applyBorder="1"/>
    <xf numFmtId="0" fontId="29" fillId="0" borderId="0" xfId="0" applyFont="1" applyAlignment="1">
      <alignment vertical="center"/>
    </xf>
    <xf numFmtId="16" fontId="17" fillId="9" borderId="1" xfId="5" applyNumberFormat="1" applyFont="1" applyFill="1" applyBorder="1"/>
    <xf numFmtId="16" fontId="17" fillId="9" borderId="1" xfId="6" applyNumberFormat="1" applyFont="1" applyFill="1" applyBorder="1"/>
    <xf numFmtId="16" fontId="17" fillId="9" borderId="1" xfId="7" applyNumberFormat="1" applyFont="1" applyFill="1" applyBorder="1"/>
    <xf numFmtId="0" fontId="5" fillId="13" borderId="0" xfId="3" applyFill="1" applyAlignment="1">
      <alignment horizontal="center"/>
    </xf>
    <xf numFmtId="14" fontId="5" fillId="13" borderId="0" xfId="3" applyNumberFormat="1" applyFill="1"/>
    <xf numFmtId="0" fontId="5" fillId="13" borderId="0" xfId="3" applyFill="1"/>
    <xf numFmtId="166" fontId="30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169" fontId="0" fillId="0" borderId="0" xfId="2" applyNumberFormat="1" applyFont="1" applyBorder="1"/>
    <xf numFmtId="0" fontId="2" fillId="14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0" fillId="0" borderId="0" xfId="0" applyBorder="1" applyAlignment="1">
      <alignment horizontal="right" vertical="center"/>
    </xf>
    <xf numFmtId="0" fontId="2" fillId="15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4" fillId="2" borderId="0" xfId="0" quotePrefix="1" applyFont="1" applyFill="1" applyBorder="1" applyAlignment="1">
      <alignment horizontal="right" vertical="center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74" fontId="0" fillId="0" borderId="0" xfId="1" applyNumberFormat="1" applyFont="1" applyAlignment="1">
      <alignment horizontal="right"/>
    </xf>
    <xf numFmtId="174" fontId="0" fillId="0" borderId="0" xfId="0" applyNumberFormat="1" applyAlignment="1">
      <alignment horizontal="right"/>
    </xf>
    <xf numFmtId="169" fontId="0" fillId="0" borderId="0" xfId="2" applyNumberFormat="1" applyFont="1" applyAlignment="1">
      <alignment horizontal="right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 vertical="center"/>
    </xf>
    <xf numFmtId="43" fontId="0" fillId="0" borderId="0" xfId="1" applyFont="1" applyAlignment="1">
      <alignment horizontal="center"/>
    </xf>
    <xf numFmtId="175" fontId="0" fillId="0" borderId="0" xfId="19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0" fontId="2" fillId="16" borderId="0" xfId="0" applyFont="1" applyFill="1" applyAlignment="1">
      <alignment horizontal="right"/>
    </xf>
    <xf numFmtId="0" fontId="0" fillId="16" borderId="0" xfId="0" applyFill="1"/>
    <xf numFmtId="0" fontId="31" fillId="16" borderId="0" xfId="0" applyFont="1" applyFill="1"/>
    <xf numFmtId="0" fontId="31" fillId="16" borderId="0" xfId="0" applyFont="1" applyFill="1" applyAlignment="1">
      <alignment horizontal="center"/>
    </xf>
    <xf numFmtId="173" fontId="33" fillId="16" borderId="0" xfId="0" applyNumberFormat="1" applyFont="1" applyFill="1" applyAlignment="1">
      <alignment horizontal="center"/>
    </xf>
    <xf numFmtId="0" fontId="2" fillId="16" borderId="0" xfId="0" applyFont="1" applyFill="1"/>
    <xf numFmtId="0" fontId="2" fillId="16" borderId="0" xfId="0" applyFont="1" applyFill="1" applyAlignment="1">
      <alignment horizontal="left"/>
    </xf>
    <xf numFmtId="37" fontId="0" fillId="0" borderId="0" xfId="1" applyNumberFormat="1" applyFont="1" applyAlignment="1">
      <alignment horizontal="right"/>
    </xf>
    <xf numFmtId="0" fontId="0" fillId="17" borderId="0" xfId="0" applyFill="1" applyAlignment="1">
      <alignment horizontal="right"/>
    </xf>
    <xf numFmtId="0" fontId="0" fillId="17" borderId="0" xfId="0" applyFill="1" applyAlignment="1">
      <alignment horizontal="center"/>
    </xf>
    <xf numFmtId="174" fontId="0" fillId="17" borderId="0" xfId="1" applyNumberFormat="1" applyFont="1" applyFill="1" applyAlignment="1">
      <alignment horizontal="right"/>
    </xf>
    <xf numFmtId="174" fontId="0" fillId="17" borderId="0" xfId="0" applyNumberFormat="1" applyFill="1" applyAlignment="1">
      <alignment horizontal="right"/>
    </xf>
    <xf numFmtId="0" fontId="2" fillId="0" borderId="0" xfId="0" applyFont="1"/>
    <xf numFmtId="14" fontId="4" fillId="0" borderId="0" xfId="0" applyNumberFormat="1" applyFont="1" applyAlignment="1">
      <alignment horizontal="left" vertical="center"/>
    </xf>
    <xf numFmtId="0" fontId="0" fillId="17" borderId="0" xfId="0" applyFill="1"/>
    <xf numFmtId="166" fontId="2" fillId="0" borderId="0" xfId="1" applyNumberFormat="1" applyFont="1" applyAlignment="1">
      <alignment horizontal="center"/>
    </xf>
    <xf numFmtId="0" fontId="2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4" fontId="0" fillId="0" borderId="0" xfId="0" applyNumberFormat="1" applyAlignment="1">
      <alignment horizontal="left"/>
    </xf>
    <xf numFmtId="169" fontId="0" fillId="0" borderId="0" xfId="0" applyNumberFormat="1"/>
    <xf numFmtId="165" fontId="2" fillId="0" borderId="0" xfId="2" applyNumberFormat="1" applyFont="1"/>
    <xf numFmtId="0" fontId="0" fillId="0" borderId="0" xfId="0" quotePrefix="1" applyAlignment="1">
      <alignment horizontal="center"/>
    </xf>
    <xf numFmtId="169" fontId="0" fillId="0" borderId="13" xfId="2" applyNumberFormat="1" applyFont="1" applyBorder="1"/>
    <xf numFmtId="169" fontId="0" fillId="0" borderId="0" xfId="0" applyNumberFormat="1" applyAlignment="1">
      <alignment horizontal="right"/>
    </xf>
    <xf numFmtId="166" fontId="0" fillId="0" borderId="0" xfId="2" applyNumberFormat="1" applyFont="1" applyAlignment="1">
      <alignment horizontal="center" vertical="center"/>
    </xf>
    <xf numFmtId="166" fontId="0" fillId="0" borderId="0" xfId="2" applyNumberFormat="1" applyFont="1"/>
    <xf numFmtId="166" fontId="2" fillId="16" borderId="0" xfId="1" applyNumberFormat="1" applyFont="1" applyFill="1" applyAlignment="1">
      <alignment horizontal="center"/>
    </xf>
    <xf numFmtId="166" fontId="2" fillId="16" borderId="13" xfId="2" applyNumberFormat="1" applyFont="1" applyFill="1" applyBorder="1" applyAlignment="1">
      <alignment horizontal="center"/>
    </xf>
    <xf numFmtId="169" fontId="0" fillId="0" borderId="0" xfId="2" applyNumberFormat="1" applyFont="1" applyAlignment="1">
      <alignment horizontal="center" vertical="center"/>
    </xf>
    <xf numFmtId="169" fontId="0" fillId="17" borderId="0" xfId="0" applyNumberFormat="1" applyFill="1" applyAlignment="1">
      <alignment horizontal="right"/>
    </xf>
    <xf numFmtId="169" fontId="0" fillId="0" borderId="0" xfId="0" applyNumberFormat="1" applyAlignment="1">
      <alignment horizontal="center"/>
    </xf>
    <xf numFmtId="169" fontId="0" fillId="0" borderId="0" xfId="1" applyNumberFormat="1" applyFont="1"/>
    <xf numFmtId="169" fontId="0" fillId="0" borderId="0" xfId="1" applyNumberFormat="1" applyFont="1" applyAlignment="1">
      <alignment horizontal="center"/>
    </xf>
    <xf numFmtId="169" fontId="0" fillId="0" borderId="3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 vertical="center"/>
    </xf>
    <xf numFmtId="169" fontId="2" fillId="16" borderId="13" xfId="2" applyNumberFormat="1" applyFont="1" applyFill="1" applyBorder="1" applyAlignment="1">
      <alignment horizontal="center"/>
    </xf>
    <xf numFmtId="169" fontId="0" fillId="0" borderId="13" xfId="0" applyNumberFormat="1" applyBorder="1"/>
    <xf numFmtId="169" fontId="0" fillId="0" borderId="3" xfId="2" applyNumberFormat="1" applyFont="1" applyBorder="1" applyAlignment="1">
      <alignment horizontal="center"/>
    </xf>
    <xf numFmtId="169" fontId="0" fillId="0" borderId="0" xfId="2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0" fontId="34" fillId="0" borderId="0" xfId="0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168" fontId="15" fillId="8" borderId="1" xfId="4" applyFont="1" applyFill="1" applyBorder="1" applyAlignment="1">
      <alignment horizontal="center"/>
    </xf>
    <xf numFmtId="168" fontId="12" fillId="8" borderId="1" xfId="4" applyFont="1" applyFill="1" applyBorder="1" applyAlignment="1">
      <alignment horizontal="center"/>
    </xf>
    <xf numFmtId="168" fontId="15" fillId="8" borderId="1" xfId="4" applyFont="1" applyFill="1" applyBorder="1"/>
    <xf numFmtId="168" fontId="12" fillId="8" borderId="1" xfId="4" applyFont="1" applyFill="1" applyBorder="1"/>
    <xf numFmtId="168" fontId="10" fillId="8" borderId="0" xfId="4" applyFill="1"/>
    <xf numFmtId="0" fontId="0" fillId="0" borderId="0" xfId="0" applyFill="1"/>
    <xf numFmtId="0" fontId="0" fillId="0" borderId="0" xfId="0" applyNumberFormat="1"/>
    <xf numFmtId="176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7" fillId="0" borderId="0" xfId="20" applyAlignment="1">
      <alignment horizontal="left"/>
    </xf>
    <xf numFmtId="0" fontId="36" fillId="0" borderId="0" xfId="0" applyFont="1" applyAlignment="1">
      <alignment horizontal="center" wrapText="1"/>
    </xf>
    <xf numFmtId="0" fontId="36" fillId="0" borderId="0" xfId="0" applyFont="1"/>
    <xf numFmtId="43" fontId="37" fillId="0" borderId="0" xfId="1" applyFont="1" applyAlignment="1">
      <alignment horizontal="center"/>
    </xf>
    <xf numFmtId="0" fontId="4" fillId="0" borderId="0" xfId="11" applyFont="1" applyAlignment="1">
      <alignment horizontal="center" wrapText="1"/>
    </xf>
    <xf numFmtId="43" fontId="18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3" fontId="0" fillId="0" borderId="13" xfId="0" applyNumberFormat="1" applyBorder="1" applyAlignment="1">
      <alignment horizontal="center"/>
    </xf>
    <xf numFmtId="168" fontId="12" fillId="8" borderId="0" xfId="4" applyFont="1" applyFill="1" applyBorder="1" applyAlignment="1">
      <alignment horizontal="center"/>
    </xf>
    <xf numFmtId="168" fontId="12" fillId="8" borderId="0" xfId="4" applyFont="1" applyFill="1" applyBorder="1"/>
    <xf numFmtId="168" fontId="13" fillId="9" borderId="0" xfId="4" applyFont="1" applyFill="1" applyBorder="1"/>
    <xf numFmtId="1" fontId="17" fillId="9" borderId="0" xfId="4" quotePrefix="1" applyNumberFormat="1" applyFont="1" applyFill="1" applyBorder="1" applyAlignment="1">
      <alignment horizontal="center"/>
    </xf>
    <xf numFmtId="168" fontId="13" fillId="9" borderId="16" xfId="4" applyFont="1" applyFill="1" applyBorder="1"/>
    <xf numFmtId="0" fontId="14" fillId="0" borderId="0" xfId="3" quotePrefix="1" applyFont="1" applyAlignment="1">
      <alignment horizontal="left"/>
    </xf>
    <xf numFmtId="168" fontId="10" fillId="0" borderId="0" xfId="4" applyFill="1" applyBorder="1"/>
    <xf numFmtId="168" fontId="15" fillId="9" borderId="1" xfId="4" applyNumberFormat="1" applyFont="1" applyFill="1" applyBorder="1" applyAlignment="1" applyProtection="1">
      <alignment horizontal="center"/>
    </xf>
    <xf numFmtId="168" fontId="15" fillId="9" borderId="1" xfId="4" applyNumberFormat="1" applyFont="1" applyFill="1" applyBorder="1" applyProtection="1"/>
    <xf numFmtId="1" fontId="17" fillId="9" borderId="1" xfId="4" quotePrefix="1" applyNumberFormat="1" applyFont="1" applyFill="1" applyBorder="1" applyAlignment="1" applyProtection="1">
      <alignment horizontal="center"/>
    </xf>
    <xf numFmtId="168" fontId="15" fillId="8" borderId="1" xfId="4" applyNumberFormat="1" applyFont="1" applyFill="1" applyBorder="1" applyAlignment="1" applyProtection="1">
      <alignment horizontal="center"/>
    </xf>
    <xf numFmtId="168" fontId="12" fillId="8" borderId="1" xfId="4" applyNumberFormat="1" applyFont="1" applyFill="1" applyBorder="1" applyAlignment="1" applyProtection="1">
      <alignment horizontal="center"/>
    </xf>
    <xf numFmtId="168" fontId="15" fillId="8" borderId="1" xfId="4" applyNumberFormat="1" applyFont="1" applyFill="1" applyBorder="1" applyProtection="1"/>
    <xf numFmtId="168" fontId="12" fillId="8" borderId="1" xfId="4" applyNumberFormat="1" applyFont="1" applyFill="1" applyBorder="1" applyProtection="1"/>
    <xf numFmtId="0" fontId="2" fillId="16" borderId="0" xfId="0" applyFont="1" applyFill="1" applyAlignment="1">
      <alignment horizontal="center"/>
    </xf>
    <xf numFmtId="0" fontId="2" fillId="18" borderId="0" xfId="0" applyFont="1" applyFill="1" applyAlignment="1">
      <alignment horizontal="left"/>
    </xf>
    <xf numFmtId="0" fontId="2" fillId="18" borderId="0" xfId="0" applyFont="1" applyFill="1"/>
    <xf numFmtId="165" fontId="2" fillId="18" borderId="0" xfId="0" applyNumberFormat="1" applyFont="1" applyFill="1"/>
    <xf numFmtId="177" fontId="0" fillId="0" borderId="0" xfId="0" applyNumberFormat="1"/>
    <xf numFmtId="177" fontId="0" fillId="0" borderId="0" xfId="0" applyNumberFormat="1" applyBorder="1"/>
    <xf numFmtId="164" fontId="0" fillId="0" borderId="0" xfId="1" applyNumberFormat="1" applyFont="1" applyBorder="1"/>
    <xf numFmtId="177" fontId="0" fillId="0" borderId="0" xfId="1" applyNumberFormat="1" applyFont="1" applyBorder="1"/>
    <xf numFmtId="177" fontId="0" fillId="0" borderId="3" xfId="0" applyNumberFormat="1" applyBorder="1"/>
    <xf numFmtId="0" fontId="2" fillId="19" borderId="0" xfId="0" applyFont="1" applyFill="1"/>
    <xf numFmtId="0" fontId="2" fillId="19" borderId="0" xfId="0" applyFont="1" applyFill="1" applyAlignment="1">
      <alignment horizontal="center"/>
    </xf>
    <xf numFmtId="174" fontId="0" fillId="0" borderId="0" xfId="0" applyNumberFormat="1" applyFill="1" applyAlignment="1">
      <alignment horizontal="right"/>
    </xf>
    <xf numFmtId="169" fontId="0" fillId="0" borderId="0" xfId="2" applyNumberFormat="1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66" fontId="2" fillId="3" borderId="3" xfId="1" applyNumberFormat="1" applyFont="1" applyFill="1" applyBorder="1" applyAlignment="1">
      <alignment horizontal="center"/>
    </xf>
    <xf numFmtId="0" fontId="32" fillId="16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8" borderId="0" xfId="4" applyFill="1" applyAlignment="1">
      <alignment horizontal="left" vertical="top" wrapText="1"/>
    </xf>
  </cellXfs>
  <cellStyles count="27">
    <cellStyle name="Comma" xfId="1" builtinId="3"/>
    <cellStyle name="Currency" xfId="2" builtinId="4"/>
    <cellStyle name="Hyperlink" xfId="20" builtinId="8"/>
    <cellStyle name="Normal" xfId="0" builtinId="0"/>
    <cellStyle name="Normal 2" xfId="3"/>
    <cellStyle name="Normal 26" xfId="5"/>
    <cellStyle name="Normal 26 2" xfId="13"/>
    <cellStyle name="Normal 28" xfId="6"/>
    <cellStyle name="Normal 28 2" xfId="14"/>
    <cellStyle name="Normal 3" xfId="11"/>
    <cellStyle name="Normal 30" xfId="7"/>
    <cellStyle name="Normal 30 2" xfId="15"/>
    <cellStyle name="Normal 32" xfId="8"/>
    <cellStyle name="Normal 32 2" xfId="16"/>
    <cellStyle name="Normal 34" xfId="9"/>
    <cellStyle name="Normal 34 2" xfId="17"/>
    <cellStyle name="Normal 36" xfId="10"/>
    <cellStyle name="Normal 36 2" xfId="18"/>
    <cellStyle name="Normal 37 3" xfId="21"/>
    <cellStyle name="Normal 38" xfId="23"/>
    <cellStyle name="Normal 39 2" xfId="25"/>
    <cellStyle name="Normal 40 2" xfId="24"/>
    <cellStyle name="Normal 41 2" xfId="22"/>
    <cellStyle name="Normal 42 2" xfId="26"/>
    <cellStyle name="Normal_dr_0102_-_meter_reading_schedule" xfId="4"/>
    <cellStyle name="Percent" xfId="19" builtinId="5"/>
    <cellStyle name="Percent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60A8"/>
      <color rgb="FF5B9BD5"/>
      <color rgb="FF5B95D5"/>
      <color rgb="FF00FF00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efis.psc.mo.gov/mpsc/commoncomponents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mrcc.illinois.edu/CLIMATE/Station/Daily/StnDyBTD.jsp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mrcc.illinois.edu/CLIMATE/Station/Daily/StnDyBTD.jsp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W25"/>
  <sheetViews>
    <sheetView zoomScale="90" zoomScaleNormal="90" workbookViewId="0">
      <selection activeCell="E27" sqref="E27"/>
    </sheetView>
  </sheetViews>
  <sheetFormatPr defaultColWidth="14.7109375" defaultRowHeight="15" x14ac:dyDescent="0.25"/>
  <cols>
    <col min="1" max="1" width="27.7109375" customWidth="1"/>
    <col min="2" max="2" width="1.28515625" style="160" customWidth="1"/>
    <col min="5" max="5" width="16.5703125" customWidth="1"/>
    <col min="6" max="6" width="1.28515625" style="160" customWidth="1"/>
    <col min="9" max="9" width="16.42578125" customWidth="1"/>
    <col min="10" max="10" width="1.28515625" style="160" customWidth="1"/>
    <col min="12" max="12" width="1.28515625" style="160" customWidth="1"/>
    <col min="16" max="16" width="14.7109375" style="147"/>
    <col min="17" max="17" width="1" style="147" customWidth="1"/>
    <col min="18" max="19" width="13.140625" style="147" customWidth="1"/>
    <col min="20" max="20" width="11.85546875" style="147" customWidth="1"/>
  </cols>
  <sheetData>
    <row r="1" spans="1:20" x14ac:dyDescent="0.25">
      <c r="A1" s="5" t="s">
        <v>29</v>
      </c>
      <c r="B1" s="156"/>
      <c r="C1" s="112" t="s">
        <v>20</v>
      </c>
      <c r="D1" s="112" t="s">
        <v>20</v>
      </c>
      <c r="E1" s="112" t="s">
        <v>20</v>
      </c>
      <c r="F1" s="156"/>
      <c r="G1" s="112" t="s">
        <v>123</v>
      </c>
      <c r="H1" s="112" t="s">
        <v>123</v>
      </c>
      <c r="I1" s="112" t="s">
        <v>123</v>
      </c>
      <c r="J1" s="156"/>
      <c r="K1" s="112" t="s">
        <v>20</v>
      </c>
      <c r="L1" s="156"/>
      <c r="M1" s="113" t="s">
        <v>123</v>
      </c>
      <c r="P1" s="197"/>
      <c r="R1" s="311"/>
      <c r="S1" s="311"/>
      <c r="T1" s="311"/>
    </row>
    <row r="2" spans="1:20" x14ac:dyDescent="0.25">
      <c r="A2" s="193"/>
      <c r="B2" s="157"/>
      <c r="C2" s="154" t="s">
        <v>121</v>
      </c>
      <c r="D2" s="154" t="s">
        <v>122</v>
      </c>
      <c r="E2" s="154" t="s">
        <v>134</v>
      </c>
      <c r="F2" s="157"/>
      <c r="G2" s="154" t="s">
        <v>121</v>
      </c>
      <c r="H2" s="154" t="s">
        <v>122</v>
      </c>
      <c r="I2" s="154" t="s">
        <v>134</v>
      </c>
      <c r="J2" s="157"/>
      <c r="K2" s="154" t="s">
        <v>21</v>
      </c>
      <c r="L2" s="157"/>
      <c r="M2" s="155" t="s">
        <v>21</v>
      </c>
      <c r="P2" s="197"/>
      <c r="S2" s="141"/>
      <c r="T2" s="141"/>
    </row>
    <row r="3" spans="1:20" x14ac:dyDescent="0.25">
      <c r="A3" s="10"/>
      <c r="B3" s="158"/>
      <c r="C3" s="11"/>
      <c r="D3" s="11"/>
      <c r="E3" s="11"/>
      <c r="F3" s="158"/>
      <c r="G3" s="11"/>
      <c r="H3" s="11"/>
      <c r="I3" s="11"/>
      <c r="J3" s="158"/>
      <c r="K3" s="11"/>
      <c r="L3" s="158"/>
      <c r="M3" s="12"/>
      <c r="P3" s="141"/>
      <c r="R3" s="141"/>
      <c r="S3" s="141"/>
    </row>
    <row r="4" spans="1:20" s="4" customFormat="1" x14ac:dyDescent="0.25">
      <c r="A4" s="13"/>
      <c r="B4" s="159"/>
      <c r="C4" s="14"/>
      <c r="D4" s="14"/>
      <c r="E4" s="14"/>
      <c r="F4" s="159"/>
      <c r="G4" s="14"/>
      <c r="H4" s="14"/>
      <c r="I4" s="14"/>
      <c r="J4" s="159"/>
      <c r="K4" s="15"/>
      <c r="L4" s="159"/>
      <c r="M4" s="24"/>
      <c r="P4" s="141"/>
      <c r="Q4" s="192"/>
      <c r="R4" s="141"/>
      <c r="S4" s="141"/>
      <c r="T4" s="147"/>
    </row>
    <row r="5" spans="1:20" s="4" customFormat="1" x14ac:dyDescent="0.25">
      <c r="A5" s="137"/>
      <c r="B5" s="159"/>
      <c r="C5" s="137"/>
      <c r="D5" s="137"/>
      <c r="E5" s="137"/>
      <c r="F5" s="159"/>
      <c r="G5" s="137"/>
      <c r="H5" s="137"/>
      <c r="I5" s="137"/>
      <c r="J5" s="159"/>
      <c r="K5" s="200"/>
      <c r="L5" s="159"/>
      <c r="M5" s="137"/>
      <c r="P5" s="198"/>
      <c r="Q5" s="192"/>
      <c r="R5" s="198"/>
      <c r="S5" s="198"/>
      <c r="T5" s="147"/>
    </row>
    <row r="6" spans="1:20" x14ac:dyDescent="0.25">
      <c r="A6" s="5" t="s">
        <v>29</v>
      </c>
      <c r="P6" s="141"/>
      <c r="R6" s="141"/>
      <c r="S6" s="141"/>
    </row>
    <row r="7" spans="1:20" x14ac:dyDescent="0.25">
      <c r="A7" s="19" t="s">
        <v>143</v>
      </c>
      <c r="P7" s="141"/>
      <c r="R7" s="141"/>
      <c r="S7" s="141"/>
    </row>
    <row r="8" spans="1:20" x14ac:dyDescent="0.25">
      <c r="A8" s="195" t="s">
        <v>214</v>
      </c>
      <c r="B8" s="161"/>
      <c r="C8" s="94">
        <f>+'CSWNA Res NEMO'!$I$10</f>
        <v>0</v>
      </c>
      <c r="D8" s="94">
        <f>+'CSWNA Res WEMO'!$I$10</f>
        <v>0</v>
      </c>
      <c r="E8" s="94">
        <f t="shared" ref="E8:E13" si="0">SUM(C8:D8)</f>
        <v>0</v>
      </c>
      <c r="F8" s="161"/>
      <c r="G8" s="94">
        <f>+'CSWNA SGS NEMO'!$I$10</f>
        <v>0</v>
      </c>
      <c r="H8" s="94">
        <f>+'CSWNA SGS WEMO'!$I$10</f>
        <v>0</v>
      </c>
      <c r="I8" s="94">
        <f t="shared" ref="I8:I13" si="1">SUM(G8:H8)</f>
        <v>0</v>
      </c>
      <c r="J8" s="161"/>
      <c r="K8" s="94">
        <f>+'CSWNA Res SEMO'!$I$10</f>
        <v>0</v>
      </c>
      <c r="L8" s="161"/>
      <c r="M8" s="94">
        <f>+'CSWNA SGS SEMO'!$I$10</f>
        <v>0</v>
      </c>
      <c r="O8" s="144"/>
      <c r="P8" s="141"/>
      <c r="R8" s="141"/>
      <c r="S8" s="141"/>
    </row>
    <row r="9" spans="1:20" x14ac:dyDescent="0.25">
      <c r="A9" s="195" t="s">
        <v>215</v>
      </c>
      <c r="B9" s="162"/>
      <c r="C9" s="3">
        <f>+'CSWNA Res NEMO'!$I$23</f>
        <v>39893</v>
      </c>
      <c r="D9" s="3">
        <f>+'CSWNA Res WEMO'!$I$23</f>
        <v>8271</v>
      </c>
      <c r="E9" s="3">
        <f t="shared" si="0"/>
        <v>48164</v>
      </c>
      <c r="F9" s="162"/>
      <c r="G9" s="3">
        <f>'CSWNA SGS NEMO'!$I$23</f>
        <v>4990</v>
      </c>
      <c r="H9" s="3">
        <f>'CSWNA SGS WEMO'!$I$23</f>
        <v>1251</v>
      </c>
      <c r="I9" s="3">
        <f t="shared" si="1"/>
        <v>6241</v>
      </c>
      <c r="J9" s="162"/>
      <c r="K9" s="3">
        <f>+'CSWNA Res SEMO'!$I$23</f>
        <v>23129</v>
      </c>
      <c r="L9" s="162"/>
      <c r="M9" s="3">
        <f>+'CSWNA SGS SEMO'!$I$23</f>
        <v>2034</v>
      </c>
      <c r="O9" s="3"/>
      <c r="P9" s="141"/>
      <c r="R9" s="141"/>
      <c r="S9" s="141"/>
    </row>
    <row r="10" spans="1:20" x14ac:dyDescent="0.25">
      <c r="A10" s="195" t="s">
        <v>216</v>
      </c>
      <c r="B10" s="162"/>
      <c r="C10" s="3">
        <f>+'CSWNA Res NEMO'!$I$36</f>
        <v>-41505</v>
      </c>
      <c r="D10" s="3">
        <f>+'CSWNA Res WEMO'!$I$36</f>
        <v>-8628</v>
      </c>
      <c r="E10" s="3">
        <f t="shared" si="0"/>
        <v>-50133</v>
      </c>
      <c r="F10" s="162"/>
      <c r="G10" s="3">
        <f>'CSWNA SGS NEMO'!$I$36</f>
        <v>-5186</v>
      </c>
      <c r="H10" s="3">
        <f>'CSWNA SGS WEMO'!$I$36</f>
        <v>-1286</v>
      </c>
      <c r="I10" s="3">
        <f t="shared" si="1"/>
        <v>-6472</v>
      </c>
      <c r="J10" s="162"/>
      <c r="K10" s="3">
        <f>+'CSWNA Res SEMO'!$I$36</f>
        <v>2244</v>
      </c>
      <c r="L10" s="162"/>
      <c r="M10" s="3">
        <f>+'CSWNA SGS SEMO'!$I$36</f>
        <v>197</v>
      </c>
      <c r="O10" s="3"/>
      <c r="P10" s="185"/>
      <c r="R10" s="141"/>
      <c r="S10" s="141"/>
    </row>
    <row r="11" spans="1:20" x14ac:dyDescent="0.25">
      <c r="A11" s="195" t="s">
        <v>217</v>
      </c>
      <c r="B11" s="162"/>
      <c r="C11" s="3">
        <f>+'CSWNA Res NEMO'!$I$49</f>
        <v>19179.886241473196</v>
      </c>
      <c r="D11" s="3">
        <f>+'CSWNA Res WEMO'!$I$49</f>
        <v>3924</v>
      </c>
      <c r="E11" s="3">
        <f t="shared" si="0"/>
        <v>23103.886241473196</v>
      </c>
      <c r="F11" s="162"/>
      <c r="G11" s="3">
        <f>'CSWNA SGS NEMO'!$I$49</f>
        <v>2362</v>
      </c>
      <c r="H11" s="3">
        <f>'CSWNA SGS WEMO'!$I$49</f>
        <v>582</v>
      </c>
      <c r="I11" s="3">
        <f t="shared" si="1"/>
        <v>2944</v>
      </c>
      <c r="J11" s="162"/>
      <c r="K11" s="3">
        <f>+'CSWNA Res SEMO'!$I$49</f>
        <v>-13536</v>
      </c>
      <c r="L11" s="162"/>
      <c r="M11" s="3">
        <f>+'CSWNA SGS SEMO'!$I$49</f>
        <v>-1184</v>
      </c>
      <c r="O11" s="3"/>
      <c r="P11" s="185"/>
      <c r="R11" s="141"/>
      <c r="S11" s="141"/>
    </row>
    <row r="12" spans="1:20" x14ac:dyDescent="0.25">
      <c r="A12" s="195" t="s">
        <v>218</v>
      </c>
      <c r="B12" s="162"/>
      <c r="C12" s="3">
        <f>+'CSWNA Res NEMO'!$I$62</f>
        <v>132296</v>
      </c>
      <c r="D12" s="3">
        <f>+'CSWNA Res WEMO'!$I$62</f>
        <v>27337</v>
      </c>
      <c r="E12" s="3">
        <f t="shared" si="0"/>
        <v>159633</v>
      </c>
      <c r="F12" s="162"/>
      <c r="G12" s="3">
        <f>+'CSWNA SGS NEMO'!$I$62</f>
        <v>16415</v>
      </c>
      <c r="H12" s="3">
        <f>+'CSWNA SGS WEMO'!$I$62</f>
        <v>3972</v>
      </c>
      <c r="I12" s="3">
        <f t="shared" si="1"/>
        <v>20387</v>
      </c>
      <c r="J12" s="162"/>
      <c r="K12" s="3">
        <f>+'CSWNA Res SEMO'!$I$62</f>
        <v>665591</v>
      </c>
      <c r="L12" s="162"/>
      <c r="M12" s="3">
        <f>+'CSWNA SGS SEMO'!$I$62</f>
        <v>57855</v>
      </c>
      <c r="O12" s="3"/>
      <c r="P12" s="185"/>
      <c r="R12" s="141"/>
      <c r="S12" s="141"/>
    </row>
    <row r="13" spans="1:20" x14ac:dyDescent="0.25">
      <c r="A13" s="195" t="s">
        <v>219</v>
      </c>
      <c r="B13" s="162"/>
      <c r="C13" s="3">
        <f>+'CSWNA Res NEMO'!$I$75</f>
        <v>52146</v>
      </c>
      <c r="D13" s="3">
        <f>+'CSWNA Res WEMO'!$I$75</f>
        <v>8362</v>
      </c>
      <c r="E13" s="3">
        <f t="shared" si="0"/>
        <v>60508</v>
      </c>
      <c r="F13" s="162"/>
      <c r="G13" s="3">
        <f>+'CSWNA SGS NEMO'!$I$75</f>
        <v>6517</v>
      </c>
      <c r="H13" s="3">
        <f>+'CSWNA SGS WEMO'!$I$75</f>
        <v>1207</v>
      </c>
      <c r="I13" s="3">
        <f t="shared" si="1"/>
        <v>7724</v>
      </c>
      <c r="J13" s="162"/>
      <c r="K13" s="3">
        <f>+'CSWNA Res SEMO'!$I$75</f>
        <v>112899</v>
      </c>
      <c r="L13" s="162"/>
      <c r="M13" s="3">
        <f>+'CSWNA SGS SEMO'!$I$75</f>
        <v>9829</v>
      </c>
      <c r="O13" s="3"/>
      <c r="P13" s="185"/>
      <c r="R13" s="141"/>
      <c r="S13" s="141"/>
    </row>
    <row r="14" spans="1:20" ht="6.75" customHeight="1" x14ac:dyDescent="0.25">
      <c r="R14" s="141"/>
      <c r="S14" s="141"/>
    </row>
    <row r="15" spans="1:20" x14ac:dyDescent="0.25">
      <c r="A15" s="189" t="s">
        <v>24</v>
      </c>
      <c r="B15" s="161"/>
      <c r="C15" s="191">
        <f>SUM(C8:C14)</f>
        <v>202009.8862414732</v>
      </c>
      <c r="D15" s="191">
        <f>SUM(D8:D14)</f>
        <v>39266</v>
      </c>
      <c r="E15" s="191">
        <f>SUM(E8:E14)</f>
        <v>241275.8862414732</v>
      </c>
      <c r="F15" s="190"/>
      <c r="G15" s="191">
        <f>SUM(G8:G14)</f>
        <v>25098</v>
      </c>
      <c r="H15" s="191">
        <f>SUM(H8:H14)</f>
        <v>5726</v>
      </c>
      <c r="I15" s="191">
        <f>SUM(I8:I14)</f>
        <v>30824</v>
      </c>
      <c r="J15" s="190"/>
      <c r="K15" s="191">
        <f>SUM(K8:K14)</f>
        <v>790327</v>
      </c>
      <c r="L15" s="191"/>
      <c r="M15" s="191">
        <f>SUM(M8:M14)</f>
        <v>68731</v>
      </c>
      <c r="O15" s="147"/>
      <c r="R15" s="141"/>
      <c r="S15" s="141"/>
    </row>
    <row r="16" spans="1:20" x14ac:dyDescent="0.25">
      <c r="B16" s="161"/>
      <c r="C16" s="188"/>
      <c r="D16" s="188"/>
      <c r="E16" s="188"/>
      <c r="F16" s="161"/>
      <c r="G16" s="188"/>
      <c r="H16" s="188"/>
      <c r="I16" s="188"/>
      <c r="J16" s="161"/>
      <c r="K16" s="188"/>
      <c r="L16" s="161"/>
      <c r="M16" s="188"/>
      <c r="O16" s="147"/>
      <c r="R16" s="141"/>
      <c r="S16" s="141"/>
    </row>
    <row r="17" spans="1:23" x14ac:dyDescent="0.25">
      <c r="A17" t="s">
        <v>25</v>
      </c>
      <c r="B17" s="163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63"/>
      <c r="G17" s="3">
        <f>Assumptions!C20</f>
        <v>3249867.6799999997</v>
      </c>
      <c r="H17" s="23">
        <f>Assumptions!E20</f>
        <v>700365.64440726885</v>
      </c>
      <c r="I17" s="3">
        <f>SUM(G17:H17)</f>
        <v>3950233.3244072683</v>
      </c>
      <c r="J17" s="163"/>
      <c r="K17" s="3">
        <f>Assumptions!F20</f>
        <v>15300894.639401933</v>
      </c>
      <c r="L17" s="163"/>
      <c r="M17" s="3">
        <f>Assumptions!G20</f>
        <v>3908443.5557121718</v>
      </c>
      <c r="T17" s="148"/>
      <c r="W17" s="17"/>
    </row>
    <row r="18" spans="1:23" ht="15.75" thickBot="1" x14ac:dyDescent="0.3">
      <c r="T18" s="148"/>
      <c r="W18" s="17"/>
    </row>
    <row r="19" spans="1:23" ht="15.75" thickBot="1" x14ac:dyDescent="0.3">
      <c r="A19" s="133" t="s">
        <v>27</v>
      </c>
      <c r="B19" s="164"/>
      <c r="C19" s="134"/>
      <c r="D19" s="134"/>
      <c r="E19" s="134">
        <f>ROUND(E15/E17,5)</f>
        <v>1.8239999999999999E-2</v>
      </c>
      <c r="F19" s="164"/>
      <c r="G19" s="134"/>
      <c r="H19" s="134"/>
      <c r="I19" s="134">
        <f>ROUND(I15/I17,5)</f>
        <v>7.7999999999999996E-3</v>
      </c>
      <c r="J19" s="164"/>
      <c r="K19" s="134">
        <f>ROUND(K15/K17,5)</f>
        <v>5.1650000000000001E-2</v>
      </c>
      <c r="L19" s="164"/>
      <c r="M19" s="134">
        <f>ROUND(M15/M17,5)</f>
        <v>1.7590000000000001E-2</v>
      </c>
      <c r="T19" s="148"/>
      <c r="W19" s="17"/>
    </row>
    <row r="21" spans="1:23" x14ac:dyDescent="0.25">
      <c r="B21" s="162"/>
      <c r="C21" s="3"/>
      <c r="D21" s="3"/>
      <c r="E21" s="3"/>
      <c r="F21" s="162"/>
      <c r="G21" s="3"/>
      <c r="H21" s="3"/>
      <c r="I21" s="3"/>
      <c r="J21" s="162"/>
      <c r="L21" s="162"/>
      <c r="M21" s="3"/>
      <c r="O21" s="3"/>
      <c r="P21" s="199"/>
      <c r="Q21" s="199"/>
    </row>
    <row r="22" spans="1:23" x14ac:dyDescent="0.25">
      <c r="M22" s="21"/>
      <c r="N22" s="3"/>
    </row>
    <row r="23" spans="1:23" x14ac:dyDescent="0.25">
      <c r="C23" s="21"/>
      <c r="D23" s="21"/>
      <c r="E23" s="21"/>
      <c r="M23" s="3"/>
      <c r="N23" s="3"/>
    </row>
    <row r="25" spans="1:23" x14ac:dyDescent="0.25">
      <c r="C25" s="97"/>
      <c r="D25" s="97"/>
      <c r="E25" s="97"/>
    </row>
  </sheetData>
  <mergeCells count="1">
    <mergeCell ref="R1:T1"/>
  </mergeCells>
  <phoneticPr fontId="20" type="noConversion"/>
  <pageMargins left="0.45" right="0.45" top="0.75" bottom="0.5" header="0.3" footer="0.3"/>
  <pageSetup scale="75" orientation="landscape" horizontalDpi="72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8"/>
  <sheetViews>
    <sheetView topLeftCell="A16" zoomScale="85" zoomScaleNormal="85" workbookViewId="0">
      <selection activeCell="Q1" sqref="Q1:Q1048576"/>
    </sheetView>
  </sheetViews>
  <sheetFormatPr defaultRowHeight="15" x14ac:dyDescent="0.25"/>
  <cols>
    <col min="1" max="1" width="5.7109375" customWidth="1"/>
    <col min="2" max="2" width="25.85546875" customWidth="1"/>
    <col min="3" max="3" width="10" customWidth="1"/>
    <col min="4" max="15" width="13.85546875" style="203" customWidth="1"/>
    <col min="16" max="16" width="14.42578125" customWidth="1"/>
  </cols>
  <sheetData>
    <row r="1" spans="1:23" ht="18.75" x14ac:dyDescent="0.3">
      <c r="A1" s="315" t="s">
        <v>167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23" x14ac:dyDescent="0.25">
      <c r="A2" s="215"/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23" ht="15.75" x14ac:dyDescent="0.25">
      <c r="A3" s="215"/>
      <c r="B3" s="215"/>
      <c r="C3" s="215"/>
      <c r="D3" s="217">
        <v>43556</v>
      </c>
      <c r="E3" s="217">
        <f>EDATE(D3,1)</f>
        <v>43586</v>
      </c>
      <c r="F3" s="217">
        <f t="shared" ref="F3:O3" si="0">EDATE(E3,1)</f>
        <v>43617</v>
      </c>
      <c r="G3" s="217">
        <f t="shared" si="0"/>
        <v>43647</v>
      </c>
      <c r="H3" s="217">
        <f t="shared" si="0"/>
        <v>43678</v>
      </c>
      <c r="I3" s="217">
        <f t="shared" si="0"/>
        <v>43709</v>
      </c>
      <c r="J3" s="217">
        <f t="shared" si="0"/>
        <v>43739</v>
      </c>
      <c r="K3" s="217">
        <f t="shared" si="0"/>
        <v>43770</v>
      </c>
      <c r="L3" s="217">
        <f t="shared" si="0"/>
        <v>43800</v>
      </c>
      <c r="M3" s="217">
        <f t="shared" si="0"/>
        <v>43831</v>
      </c>
      <c r="N3" s="217">
        <f t="shared" si="0"/>
        <v>43862</v>
      </c>
      <c r="O3" s="217">
        <f t="shared" si="0"/>
        <v>43891</v>
      </c>
      <c r="P3" s="298" t="s">
        <v>18</v>
      </c>
    </row>
    <row r="4" spans="1:23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23" x14ac:dyDescent="0.25">
      <c r="A5" s="218" t="s">
        <v>140</v>
      </c>
      <c r="B5" s="214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23" x14ac:dyDescent="0.25">
      <c r="B6" t="s">
        <v>153</v>
      </c>
      <c r="D6" s="223"/>
      <c r="E6" s="224"/>
      <c r="F6" s="224"/>
      <c r="G6" s="183">
        <v>139494.89714239055</v>
      </c>
      <c r="H6" s="183">
        <v>153374.24981622768</v>
      </c>
      <c r="I6" s="183">
        <v>196513.79729512558</v>
      </c>
      <c r="J6" s="223"/>
      <c r="K6" s="224"/>
      <c r="L6" s="224"/>
      <c r="M6" s="183">
        <v>2516391</v>
      </c>
      <c r="N6" s="183">
        <v>846654</v>
      </c>
      <c r="O6" s="183">
        <v>487541</v>
      </c>
      <c r="Q6" s="269"/>
      <c r="R6" s="269"/>
      <c r="S6" s="269"/>
      <c r="T6" s="269"/>
      <c r="U6" s="269"/>
      <c r="V6" s="269"/>
      <c r="W6" s="269"/>
    </row>
    <row r="7" spans="1:23" x14ac:dyDescent="0.25">
      <c r="B7" t="s">
        <v>115</v>
      </c>
      <c r="D7" s="223"/>
      <c r="E7" s="224"/>
      <c r="F7" s="224"/>
      <c r="G7" s="220">
        <v>129344.83610999944</v>
      </c>
      <c r="H7" s="220">
        <v>130488.21205999944</v>
      </c>
      <c r="I7" s="220">
        <v>130538.48870999963</v>
      </c>
      <c r="J7" s="223"/>
      <c r="K7" s="224"/>
      <c r="L7" s="224"/>
      <c r="M7" s="222"/>
      <c r="N7" s="222"/>
      <c r="O7" s="222"/>
      <c r="Q7" s="269"/>
      <c r="R7" s="269"/>
      <c r="S7" s="269"/>
      <c r="T7" s="269"/>
      <c r="U7" s="269"/>
      <c r="V7" s="269"/>
      <c r="W7" s="269"/>
    </row>
    <row r="8" spans="1:23" x14ac:dyDescent="0.25">
      <c r="B8" t="s">
        <v>164</v>
      </c>
      <c r="D8" s="223"/>
      <c r="E8" s="224"/>
      <c r="F8" s="224"/>
      <c r="G8" s="212">
        <f>G6-G7</f>
        <v>10150.06103239111</v>
      </c>
      <c r="H8" s="212">
        <f>H6-H7</f>
        <v>22886.037756228237</v>
      </c>
      <c r="I8" s="212">
        <f>I6-I7</f>
        <v>65975.308585125953</v>
      </c>
      <c r="J8" s="223"/>
      <c r="K8" s="224"/>
      <c r="L8" s="224"/>
      <c r="M8" s="222"/>
      <c r="N8" s="222"/>
      <c r="O8" s="222"/>
    </row>
    <row r="9" spans="1:23" x14ac:dyDescent="0.25">
      <c r="G9" s="184"/>
      <c r="H9" s="184"/>
      <c r="I9" s="184"/>
    </row>
    <row r="10" spans="1:23" x14ac:dyDescent="0.25">
      <c r="A10" s="218" t="s">
        <v>152</v>
      </c>
      <c r="B10" s="214"/>
    </row>
    <row r="11" spans="1:23" x14ac:dyDescent="0.25">
      <c r="B11" s="211">
        <v>43739</v>
      </c>
      <c r="C11" s="187" t="s">
        <v>146</v>
      </c>
      <c r="D11" s="223"/>
      <c r="E11" s="224"/>
      <c r="F11" s="224"/>
      <c r="G11" s="205">
        <v>-2.0449999999999999E-2</v>
      </c>
      <c r="H11" s="205">
        <f>G11</f>
        <v>-2.0449999999999999E-2</v>
      </c>
      <c r="I11" s="205">
        <f>H11</f>
        <v>-2.0449999999999999E-2</v>
      </c>
      <c r="J11" s="221"/>
      <c r="K11" s="221"/>
      <c r="L11" s="221"/>
      <c r="M11" s="221"/>
      <c r="N11" s="221"/>
      <c r="O11" s="221"/>
    </row>
    <row r="12" spans="1:23" x14ac:dyDescent="0.25">
      <c r="B12" s="187"/>
      <c r="C12" s="187" t="s">
        <v>125</v>
      </c>
      <c r="D12" s="223"/>
      <c r="E12" s="224"/>
      <c r="F12" s="224"/>
      <c r="G12" s="205">
        <v>0</v>
      </c>
      <c r="H12" s="205">
        <f>G12</f>
        <v>0</v>
      </c>
      <c r="I12" s="205">
        <f>H12</f>
        <v>0</v>
      </c>
      <c r="J12" s="221"/>
      <c r="K12" s="221"/>
      <c r="L12" s="221"/>
      <c r="M12" s="221"/>
      <c r="N12" s="221"/>
      <c r="O12" s="221"/>
    </row>
    <row r="13" spans="1:23" x14ac:dyDescent="0.25">
      <c r="B13" s="187"/>
      <c r="C13" s="187"/>
      <c r="D13" s="204"/>
      <c r="E13" s="205"/>
      <c r="F13" s="205"/>
      <c r="G13" s="205"/>
      <c r="H13" s="205"/>
      <c r="I13" s="205"/>
      <c r="J13" s="81"/>
      <c r="K13" s="81"/>
      <c r="L13" s="81"/>
      <c r="M13" s="81"/>
      <c r="N13" s="81"/>
      <c r="O13" s="81"/>
    </row>
    <row r="14" spans="1:23" x14ac:dyDescent="0.25">
      <c r="B14" s="211">
        <v>43556</v>
      </c>
      <c r="C14" s="187" t="s">
        <v>146</v>
      </c>
      <c r="D14" s="223"/>
      <c r="E14" s="224"/>
      <c r="F14" s="224"/>
      <c r="G14" s="224"/>
      <c r="H14" s="224"/>
      <c r="I14" s="224"/>
      <c r="J14" s="223"/>
      <c r="K14" s="224"/>
      <c r="L14" s="224"/>
      <c r="M14" s="205">
        <v>-1.1270000000000001E-2</v>
      </c>
      <c r="N14" s="205">
        <f t="shared" ref="N14:O15" si="1">M14</f>
        <v>-1.1270000000000001E-2</v>
      </c>
      <c r="O14" s="205">
        <f t="shared" si="1"/>
        <v>-1.1270000000000001E-2</v>
      </c>
    </row>
    <row r="15" spans="1:23" x14ac:dyDescent="0.25">
      <c r="B15" s="187"/>
      <c r="C15" s="187" t="s">
        <v>125</v>
      </c>
      <c r="D15" s="223"/>
      <c r="E15" s="224"/>
      <c r="F15" s="224"/>
      <c r="G15" s="224"/>
      <c r="H15" s="224"/>
      <c r="I15" s="224"/>
      <c r="J15" s="223"/>
      <c r="K15" s="224"/>
      <c r="L15" s="224"/>
      <c r="M15" s="205">
        <v>0</v>
      </c>
      <c r="N15" s="205">
        <f t="shared" si="1"/>
        <v>0</v>
      </c>
      <c r="O15" s="205">
        <f t="shared" si="1"/>
        <v>0</v>
      </c>
    </row>
    <row r="16" spans="1:23" x14ac:dyDescent="0.25">
      <c r="B16" s="187"/>
      <c r="C16" s="187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25" x14ac:dyDescent="0.25">
      <c r="A17" s="218" t="s">
        <v>154</v>
      </c>
      <c r="B17" s="21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5" x14ac:dyDescent="0.25">
      <c r="B18" t="str">
        <f>TEXT(B11,"MMMM YYYY")&amp;" True-up"</f>
        <v>October 2019 True-up</v>
      </c>
      <c r="C18" s="187" t="s">
        <v>27</v>
      </c>
      <c r="D18" s="221"/>
      <c r="E18" s="221"/>
      <c r="F18" s="221"/>
      <c r="G18" s="206">
        <f>ROUND(G8*G11,0)</f>
        <v>-208</v>
      </c>
      <c r="H18" s="206">
        <f>ROUND(H8*H11,0)</f>
        <v>-468</v>
      </c>
      <c r="I18" s="206">
        <f>ROUND(I8*I11,0)</f>
        <v>-1349</v>
      </c>
      <c r="J18" s="221"/>
      <c r="K18" s="221"/>
      <c r="L18" s="221"/>
      <c r="M18" s="221"/>
      <c r="N18" s="221"/>
      <c r="O18" s="221"/>
      <c r="P18" s="94">
        <f>SUM(D18:O18)</f>
        <v>-2025</v>
      </c>
    </row>
    <row r="19" spans="1:25" x14ac:dyDescent="0.25">
      <c r="C19" s="187" t="s">
        <v>125</v>
      </c>
      <c r="D19" s="221"/>
      <c r="E19" s="221"/>
      <c r="F19" s="221"/>
      <c r="G19" s="206">
        <f>ROUND(G8*G12,0)</f>
        <v>0</v>
      </c>
      <c r="H19" s="206">
        <f>ROUND(H8*H12,0)</f>
        <v>0</v>
      </c>
      <c r="I19" s="206">
        <f>ROUND(I8*I12,0)</f>
        <v>0</v>
      </c>
      <c r="J19" s="221"/>
      <c r="K19" s="221"/>
      <c r="L19" s="221"/>
      <c r="M19" s="221"/>
      <c r="N19" s="221"/>
      <c r="O19" s="221"/>
      <c r="P19" s="94">
        <f>SUM(D19:O19)</f>
        <v>0</v>
      </c>
    </row>
    <row r="20" spans="1:25" x14ac:dyDescent="0.25">
      <c r="C20" s="187"/>
      <c r="D20" s="81"/>
      <c r="E20" s="81"/>
      <c r="F20" s="81"/>
      <c r="G20" s="206"/>
      <c r="H20" s="206"/>
      <c r="I20" s="206"/>
      <c r="J20" s="81"/>
      <c r="K20" s="81"/>
      <c r="L20" s="81"/>
      <c r="M20" s="81"/>
      <c r="N20" s="81"/>
      <c r="O20" s="81"/>
    </row>
    <row r="21" spans="1:25" x14ac:dyDescent="0.25">
      <c r="B21" t="str">
        <f>TEXT(B14,"MMMM YYYY")&amp;" Actual"</f>
        <v>April 2019 Actual</v>
      </c>
      <c r="C21" s="187" t="s">
        <v>27</v>
      </c>
      <c r="D21" s="310">
        <v>-7595.5299999999897</v>
      </c>
      <c r="E21" s="310">
        <v>-4652.9315152347963</v>
      </c>
      <c r="F21" s="310">
        <v>-1729.9463206185919</v>
      </c>
      <c r="G21" s="310">
        <v>-1457.7163029596938</v>
      </c>
      <c r="H21" s="310">
        <v>-1470.6021499161939</v>
      </c>
      <c r="I21" s="310">
        <v>-1471.168767761696</v>
      </c>
      <c r="J21" s="310">
        <v>-1475.3199999999786</v>
      </c>
      <c r="K21" s="310">
        <v>-16273.573600481413</v>
      </c>
      <c r="L21" s="310">
        <v>-20211.029999999933</v>
      </c>
      <c r="M21" s="221"/>
      <c r="N21" s="221"/>
      <c r="O21" s="221"/>
      <c r="P21" s="94">
        <f>SUM(D21:O21)</f>
        <v>-56337.818656972289</v>
      </c>
    </row>
    <row r="22" spans="1:25" x14ac:dyDescent="0.25">
      <c r="C22" s="187" t="s">
        <v>125</v>
      </c>
      <c r="D22" s="206">
        <f>ROUND(D7*D15,0)</f>
        <v>0</v>
      </c>
      <c r="E22" s="206">
        <f t="shared" ref="E22:L22" si="2">ROUND(E7*E15,0)</f>
        <v>0</v>
      </c>
      <c r="F22" s="206">
        <f t="shared" si="2"/>
        <v>0</v>
      </c>
      <c r="G22" s="206">
        <f t="shared" si="2"/>
        <v>0</v>
      </c>
      <c r="H22" s="206">
        <f t="shared" si="2"/>
        <v>0</v>
      </c>
      <c r="I22" s="206">
        <f t="shared" si="2"/>
        <v>0</v>
      </c>
      <c r="J22" s="206">
        <f t="shared" si="2"/>
        <v>0</v>
      </c>
      <c r="K22" s="206">
        <f t="shared" si="2"/>
        <v>0</v>
      </c>
      <c r="L22" s="206">
        <f t="shared" si="2"/>
        <v>0</v>
      </c>
      <c r="M22" s="221"/>
      <c r="N22" s="221"/>
      <c r="O22" s="221"/>
      <c r="P22" s="94">
        <f>SUM(D22:O22)</f>
        <v>0</v>
      </c>
    </row>
    <row r="23" spans="1:25" x14ac:dyDescent="0.25">
      <c r="D23" s="207"/>
      <c r="E23" s="207"/>
      <c r="F23" s="207"/>
      <c r="G23" s="207"/>
      <c r="H23" s="207"/>
      <c r="I23" s="207"/>
      <c r="J23" s="207"/>
      <c r="K23" s="207"/>
      <c r="L23" s="207"/>
      <c r="M23" s="81"/>
      <c r="N23" s="81"/>
      <c r="O23" s="81"/>
    </row>
    <row r="24" spans="1:25" x14ac:dyDescent="0.25">
      <c r="B24" t="str">
        <f>TEXT(B14,"MMMM YYYY")&amp;" Estimates"</f>
        <v>April 2019 Estimates</v>
      </c>
      <c r="C24" s="187" t="s">
        <v>27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06">
        <f>ROUND(M6*M14,0)</f>
        <v>-28360</v>
      </c>
      <c r="N24" s="206">
        <f>ROUND(N6*N14,0)</f>
        <v>-9542</v>
      </c>
      <c r="O24" s="206">
        <f>ROUND(O6*O14,0)</f>
        <v>-5495</v>
      </c>
      <c r="P24" s="94">
        <f>SUM(D24:O24)</f>
        <v>-43397</v>
      </c>
    </row>
    <row r="25" spans="1:25" x14ac:dyDescent="0.25">
      <c r="C25" s="187" t="s">
        <v>125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06">
        <f>ROUND(M6*M15,0)</f>
        <v>0</v>
      </c>
      <c r="N25" s="206">
        <f>ROUND(N6*N15,0)</f>
        <v>0</v>
      </c>
      <c r="O25" s="206">
        <f>ROUND(O6*O15,0)</f>
        <v>0</v>
      </c>
      <c r="P25" s="2">
        <f>SUM(D25:O25)</f>
        <v>0</v>
      </c>
    </row>
    <row r="26" spans="1:25" x14ac:dyDescent="0.25">
      <c r="C26" s="187"/>
      <c r="D26" s="81"/>
      <c r="E26" s="81"/>
      <c r="F26" s="81"/>
      <c r="G26" s="81"/>
      <c r="H26" s="81"/>
      <c r="I26" s="81"/>
      <c r="J26" s="81"/>
      <c r="K26" s="81"/>
      <c r="L26" s="81"/>
      <c r="M26" s="206"/>
      <c r="N26" s="206"/>
      <c r="O26" s="206"/>
    </row>
    <row r="27" spans="1:25" x14ac:dyDescent="0.25">
      <c r="B27" t="s">
        <v>18</v>
      </c>
      <c r="C27" s="187" t="s">
        <v>27</v>
      </c>
      <c r="D27" s="239">
        <f>D18+D21+D24</f>
        <v>-7595.5299999999897</v>
      </c>
      <c r="E27" s="239">
        <f t="shared" ref="E27:P27" si="3">E18+E21+E24</f>
        <v>-4652.9315152347963</v>
      </c>
      <c r="F27" s="239">
        <f t="shared" si="3"/>
        <v>-1729.9463206185919</v>
      </c>
      <c r="G27" s="239">
        <f t="shared" si="3"/>
        <v>-1665.7163029596938</v>
      </c>
      <c r="H27" s="239">
        <f t="shared" si="3"/>
        <v>-1938.6021499161939</v>
      </c>
      <c r="I27" s="239">
        <f t="shared" si="3"/>
        <v>-2820.168767761696</v>
      </c>
      <c r="J27" s="239">
        <f t="shared" si="3"/>
        <v>-1475.3199999999786</v>
      </c>
      <c r="K27" s="239">
        <f t="shared" si="3"/>
        <v>-16273.573600481413</v>
      </c>
      <c r="L27" s="239">
        <f t="shared" si="3"/>
        <v>-20211.029999999933</v>
      </c>
      <c r="M27" s="239">
        <f t="shared" si="3"/>
        <v>-28360</v>
      </c>
      <c r="N27" s="239">
        <f t="shared" si="3"/>
        <v>-9542</v>
      </c>
      <c r="O27" s="239">
        <f t="shared" si="3"/>
        <v>-5495</v>
      </c>
      <c r="P27" s="239">
        <f t="shared" si="3"/>
        <v>-101759.81865697229</v>
      </c>
    </row>
    <row r="28" spans="1:25" x14ac:dyDescent="0.25">
      <c r="C28" s="187" t="s">
        <v>125</v>
      </c>
      <c r="D28" s="239">
        <f>D19+D22+D25</f>
        <v>0</v>
      </c>
      <c r="E28" s="239">
        <f t="shared" ref="E28:P28" si="4">E19+E22+E25</f>
        <v>0</v>
      </c>
      <c r="F28" s="239">
        <f t="shared" si="4"/>
        <v>0</v>
      </c>
      <c r="G28" s="239">
        <f t="shared" si="4"/>
        <v>0</v>
      </c>
      <c r="H28" s="239">
        <f t="shared" si="4"/>
        <v>0</v>
      </c>
      <c r="I28" s="239">
        <f t="shared" si="4"/>
        <v>0</v>
      </c>
      <c r="J28" s="239">
        <f t="shared" si="4"/>
        <v>0</v>
      </c>
      <c r="K28" s="239">
        <f t="shared" si="4"/>
        <v>0</v>
      </c>
      <c r="L28" s="239">
        <f t="shared" si="4"/>
        <v>0</v>
      </c>
      <c r="M28" s="239">
        <f t="shared" si="4"/>
        <v>0</v>
      </c>
      <c r="N28" s="239">
        <f t="shared" si="4"/>
        <v>0</v>
      </c>
      <c r="O28" s="239">
        <f t="shared" si="4"/>
        <v>0</v>
      </c>
      <c r="P28" s="239">
        <f t="shared" si="4"/>
        <v>0</v>
      </c>
    </row>
    <row r="29" spans="1:25" x14ac:dyDescent="0.25">
      <c r="A29" s="218" t="s">
        <v>168</v>
      </c>
      <c r="B29" s="214"/>
      <c r="C29" s="187"/>
    </row>
    <row r="30" spans="1:25" x14ac:dyDescent="0.25">
      <c r="A30" s="225"/>
      <c r="C30" s="187"/>
    </row>
    <row r="31" spans="1:25" ht="51" customHeight="1" x14ac:dyDescent="0.25">
      <c r="B31" s="1" t="s">
        <v>144</v>
      </c>
      <c r="D31" s="208">
        <v>0</v>
      </c>
      <c r="Q31" s="312"/>
      <c r="R31" s="312"/>
      <c r="S31" s="312"/>
      <c r="T31" s="312"/>
      <c r="U31" s="312"/>
      <c r="V31" s="312"/>
      <c r="W31" s="312"/>
      <c r="X31" s="312"/>
      <c r="Y31" s="312"/>
    </row>
    <row r="32" spans="1:25" ht="15.75" customHeight="1" x14ac:dyDescent="0.25">
      <c r="A32" s="226"/>
      <c r="B32" s="123" t="s">
        <v>148</v>
      </c>
      <c r="D32" s="3">
        <v>0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94">
        <f>SUM(D32:O32)</f>
        <v>0</v>
      </c>
      <c r="Q32" s="202"/>
      <c r="R32" s="202"/>
      <c r="S32" s="202"/>
      <c r="T32" s="202"/>
      <c r="U32" s="202"/>
      <c r="V32" s="202"/>
      <c r="W32" s="202"/>
      <c r="X32" s="202"/>
      <c r="Y32" s="202"/>
    </row>
    <row r="33" spans="1:25" ht="15.75" customHeight="1" x14ac:dyDescent="0.25">
      <c r="A33" s="226"/>
      <c r="B33" s="123" t="s">
        <v>169</v>
      </c>
      <c r="D33" s="240">
        <f>D31+D32</f>
        <v>0</v>
      </c>
      <c r="E33" s="244">
        <f t="shared" ref="E33:O33" si="5">D41</f>
        <v>7606.5299999999897</v>
      </c>
      <c r="F33" s="244">
        <f t="shared" si="5"/>
        <v>12288.461515234787</v>
      </c>
      <c r="G33" s="244">
        <f t="shared" si="5"/>
        <v>14056.407835853379</v>
      </c>
      <c r="H33" s="244">
        <f t="shared" si="5"/>
        <v>15765.124138813073</v>
      </c>
      <c r="I33" s="244">
        <f t="shared" si="5"/>
        <v>17748.726288729267</v>
      </c>
      <c r="J33" s="244">
        <f t="shared" si="5"/>
        <v>20620.895056490965</v>
      </c>
      <c r="K33" s="244">
        <f t="shared" si="5"/>
        <v>22145.215056490943</v>
      </c>
      <c r="L33" s="244">
        <f t="shared" si="5"/>
        <v>38487.788656972356</v>
      </c>
      <c r="M33" s="244">
        <f t="shared" si="5"/>
        <v>58809.818656972289</v>
      </c>
      <c r="N33" s="244">
        <f t="shared" si="5"/>
        <v>87336.818656972289</v>
      </c>
      <c r="O33" s="244">
        <f t="shared" si="5"/>
        <v>97089.818656972289</v>
      </c>
      <c r="P33" s="94"/>
      <c r="Q33" s="202"/>
      <c r="R33" s="202"/>
      <c r="S33" s="202"/>
      <c r="T33" s="202"/>
      <c r="U33" s="202"/>
      <c r="V33" s="202"/>
      <c r="W33" s="202"/>
      <c r="X33" s="202"/>
      <c r="Y33" s="202"/>
    </row>
    <row r="34" spans="1:25" x14ac:dyDescent="0.25">
      <c r="B34" s="123" t="s">
        <v>147</v>
      </c>
      <c r="D34" s="183">
        <f>-(D27+D28)</f>
        <v>7595.5299999999897</v>
      </c>
      <c r="E34" s="183">
        <f t="shared" ref="E34:O34" si="6">-(E27+E28)</f>
        <v>4652.9315152347963</v>
      </c>
      <c r="F34" s="183">
        <f t="shared" si="6"/>
        <v>1729.9463206185919</v>
      </c>
      <c r="G34" s="183">
        <f t="shared" si="6"/>
        <v>1665.7163029596938</v>
      </c>
      <c r="H34" s="183">
        <f t="shared" si="6"/>
        <v>1938.6021499161939</v>
      </c>
      <c r="I34" s="183">
        <f t="shared" si="6"/>
        <v>2820.168767761696</v>
      </c>
      <c r="J34" s="183">
        <f t="shared" si="6"/>
        <v>1475.3199999999786</v>
      </c>
      <c r="K34" s="183">
        <f t="shared" si="6"/>
        <v>16273.573600481413</v>
      </c>
      <c r="L34" s="183">
        <f t="shared" si="6"/>
        <v>20211.029999999933</v>
      </c>
      <c r="M34" s="183">
        <f t="shared" si="6"/>
        <v>28360</v>
      </c>
      <c r="N34" s="183">
        <f t="shared" si="6"/>
        <v>9542</v>
      </c>
      <c r="O34" s="183">
        <f t="shared" si="6"/>
        <v>5495</v>
      </c>
      <c r="P34" s="94">
        <f>SUM(D34:O34)</f>
        <v>101759.81865697229</v>
      </c>
    </row>
    <row r="35" spans="1:25" x14ac:dyDescent="0.25">
      <c r="B35" s="123" t="s">
        <v>145</v>
      </c>
      <c r="D35" s="253">
        <f>SUM(D33:D34)</f>
        <v>7595.5299999999897</v>
      </c>
      <c r="E35" s="253">
        <f t="shared" ref="E35:O35" si="7">SUM(E32:E34)</f>
        <v>12259.461515234787</v>
      </c>
      <c r="F35" s="253">
        <f t="shared" si="7"/>
        <v>14018.407835853379</v>
      </c>
      <c r="G35" s="253">
        <f t="shared" si="7"/>
        <v>15722.124138813073</v>
      </c>
      <c r="H35" s="253">
        <f t="shared" si="7"/>
        <v>17703.726288729267</v>
      </c>
      <c r="I35" s="253">
        <f t="shared" si="7"/>
        <v>20568.895056490965</v>
      </c>
      <c r="J35" s="253">
        <f t="shared" si="7"/>
        <v>22096.215056490943</v>
      </c>
      <c r="K35" s="253">
        <f t="shared" si="7"/>
        <v>38418.788656972356</v>
      </c>
      <c r="L35" s="253">
        <f t="shared" si="7"/>
        <v>58698.818656972289</v>
      </c>
      <c r="M35" s="253">
        <f t="shared" si="7"/>
        <v>87169.818656972289</v>
      </c>
      <c r="N35" s="253">
        <f t="shared" si="7"/>
        <v>96878.818656972289</v>
      </c>
      <c r="O35" s="253">
        <f t="shared" si="7"/>
        <v>102584.81865697229</v>
      </c>
      <c r="P35" s="94"/>
    </row>
    <row r="36" spans="1:25" ht="6" customHeight="1" x14ac:dyDescent="0.25">
      <c r="B36" s="12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94"/>
    </row>
    <row r="37" spans="1:25" x14ac:dyDescent="0.25">
      <c r="B37" s="123" t="s">
        <v>149</v>
      </c>
      <c r="D37" s="254">
        <f t="shared" ref="D37:O37" si="8">AVERAGE(D33,D35)</f>
        <v>3797.7649999999949</v>
      </c>
      <c r="E37" s="254">
        <f t="shared" si="8"/>
        <v>9932.9957576173874</v>
      </c>
      <c r="F37" s="254">
        <f t="shared" si="8"/>
        <v>13153.434675544082</v>
      </c>
      <c r="G37" s="254">
        <f t="shared" si="8"/>
        <v>14889.265987333227</v>
      </c>
      <c r="H37" s="254">
        <f t="shared" si="8"/>
        <v>16734.42521377117</v>
      </c>
      <c r="I37" s="254">
        <f t="shared" si="8"/>
        <v>19158.810672610118</v>
      </c>
      <c r="J37" s="254">
        <f t="shared" si="8"/>
        <v>21358.555056490954</v>
      </c>
      <c r="K37" s="254">
        <f t="shared" si="8"/>
        <v>30282.001856731651</v>
      </c>
      <c r="L37" s="254">
        <f t="shared" si="8"/>
        <v>48593.303656972319</v>
      </c>
      <c r="M37" s="254">
        <f t="shared" si="8"/>
        <v>72989.818656972289</v>
      </c>
      <c r="N37" s="254">
        <f t="shared" si="8"/>
        <v>92107.818656972289</v>
      </c>
      <c r="O37" s="254">
        <f t="shared" si="8"/>
        <v>99837.318656972289</v>
      </c>
      <c r="P37" s="94"/>
    </row>
    <row r="38" spans="1:25" ht="4.5" customHeight="1" x14ac:dyDescent="0.25">
      <c r="B38" s="12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94"/>
    </row>
    <row r="39" spans="1:25" x14ac:dyDescent="0.25">
      <c r="B39" s="123" t="s">
        <v>155</v>
      </c>
      <c r="D39" s="210">
        <f>ROUND(D44/12,6)</f>
        <v>2.9169999999999999E-3</v>
      </c>
      <c r="E39" s="210">
        <f t="shared" ref="E39:O39" si="9">ROUND(E44/12,6)</f>
        <v>2.9169999999999999E-3</v>
      </c>
      <c r="F39" s="210">
        <f t="shared" si="9"/>
        <v>2.9169999999999999E-3</v>
      </c>
      <c r="G39" s="210">
        <f t="shared" si="9"/>
        <v>2.9169999999999999E-3</v>
      </c>
      <c r="H39" s="210">
        <f t="shared" si="9"/>
        <v>2.7079999999999999E-3</v>
      </c>
      <c r="I39" s="210">
        <f t="shared" si="9"/>
        <v>2.7079999999999999E-3</v>
      </c>
      <c r="J39" s="210">
        <f t="shared" si="9"/>
        <v>2.2920000000000002E-3</v>
      </c>
      <c r="K39" s="210">
        <f t="shared" si="9"/>
        <v>2.2920000000000002E-3</v>
      </c>
      <c r="L39" s="210">
        <f t="shared" si="9"/>
        <v>2.2920000000000002E-3</v>
      </c>
      <c r="M39" s="210">
        <f t="shared" si="9"/>
        <v>2.2920000000000002E-3</v>
      </c>
      <c r="N39" s="210">
        <f t="shared" si="9"/>
        <v>2.2920000000000002E-3</v>
      </c>
      <c r="O39" s="210">
        <f t="shared" si="9"/>
        <v>2.2920000000000002E-3</v>
      </c>
      <c r="P39" s="94"/>
    </row>
    <row r="40" spans="1:25" x14ac:dyDescent="0.25">
      <c r="B40" s="219" t="s">
        <v>150</v>
      </c>
      <c r="C40" s="218"/>
      <c r="D40" s="242">
        <f>ROUND(D37*D39,0)</f>
        <v>11</v>
      </c>
      <c r="E40" s="242">
        <f t="shared" ref="E40:O40" si="10">ROUND(E37*E39,0)</f>
        <v>29</v>
      </c>
      <c r="F40" s="242">
        <f t="shared" si="10"/>
        <v>38</v>
      </c>
      <c r="G40" s="242">
        <f t="shared" si="10"/>
        <v>43</v>
      </c>
      <c r="H40" s="242">
        <f t="shared" si="10"/>
        <v>45</v>
      </c>
      <c r="I40" s="242">
        <f t="shared" si="10"/>
        <v>52</v>
      </c>
      <c r="J40" s="242">
        <f t="shared" si="10"/>
        <v>49</v>
      </c>
      <c r="K40" s="242">
        <f t="shared" si="10"/>
        <v>69</v>
      </c>
      <c r="L40" s="242">
        <f t="shared" si="10"/>
        <v>111</v>
      </c>
      <c r="M40" s="242">
        <f t="shared" si="10"/>
        <v>167</v>
      </c>
      <c r="N40" s="242">
        <f t="shared" si="10"/>
        <v>211</v>
      </c>
      <c r="O40" s="242">
        <f t="shared" si="10"/>
        <v>229</v>
      </c>
      <c r="P40" s="94">
        <f>SUM(D40:O40)</f>
        <v>1054</v>
      </c>
    </row>
    <row r="41" spans="1:25" ht="15.75" thickBot="1" x14ac:dyDescent="0.3">
      <c r="B41" s="219" t="s">
        <v>151</v>
      </c>
      <c r="C41" s="218"/>
      <c r="D41" s="251">
        <f>D35+D40</f>
        <v>7606.5299999999897</v>
      </c>
      <c r="E41" s="251">
        <f t="shared" ref="E41:O41" si="11">E35+E40</f>
        <v>12288.461515234787</v>
      </c>
      <c r="F41" s="251">
        <f t="shared" si="11"/>
        <v>14056.407835853379</v>
      </c>
      <c r="G41" s="251">
        <f t="shared" si="11"/>
        <v>15765.124138813073</v>
      </c>
      <c r="H41" s="251">
        <f t="shared" si="11"/>
        <v>17748.726288729267</v>
      </c>
      <c r="I41" s="251">
        <f t="shared" si="11"/>
        <v>20620.895056490965</v>
      </c>
      <c r="J41" s="251">
        <f t="shared" si="11"/>
        <v>22145.215056490943</v>
      </c>
      <c r="K41" s="251">
        <f t="shared" si="11"/>
        <v>38487.788656972356</v>
      </c>
      <c r="L41" s="251">
        <f t="shared" si="11"/>
        <v>58809.818656972289</v>
      </c>
      <c r="M41" s="251">
        <f t="shared" si="11"/>
        <v>87336.818656972289</v>
      </c>
      <c r="N41" s="251">
        <f t="shared" si="11"/>
        <v>97089.818656972289</v>
      </c>
      <c r="O41" s="251">
        <f t="shared" si="11"/>
        <v>102813.81865697229</v>
      </c>
      <c r="P41" s="252">
        <f>P32+P34+P40</f>
        <v>102813.81865697229</v>
      </c>
    </row>
    <row r="42" spans="1:25" ht="15.75" thickTop="1" x14ac:dyDescent="0.25"/>
    <row r="43" spans="1:25" x14ac:dyDescent="0.25">
      <c r="B43" s="123" t="s">
        <v>158</v>
      </c>
      <c r="D43" s="210">
        <v>5.5E-2</v>
      </c>
      <c r="E43" s="210">
        <v>5.5E-2</v>
      </c>
      <c r="F43" s="210">
        <v>5.5E-2</v>
      </c>
      <c r="G43" s="210">
        <v>5.5E-2</v>
      </c>
      <c r="H43" s="210">
        <v>5.2499999999999998E-2</v>
      </c>
      <c r="I43" s="210">
        <v>5.2499999999999998E-2</v>
      </c>
      <c r="J43" s="210">
        <v>4.7500000000000001E-2</v>
      </c>
      <c r="K43" s="210">
        <v>4.7500000000000001E-2</v>
      </c>
      <c r="L43" s="210">
        <v>4.7500000000000001E-2</v>
      </c>
      <c r="M43" s="210">
        <v>4.7500000000000001E-2</v>
      </c>
      <c r="N43" s="210">
        <v>4.7500000000000001E-2</v>
      </c>
      <c r="O43" s="210">
        <v>4.7500000000000001E-2</v>
      </c>
    </row>
    <row r="44" spans="1:25" x14ac:dyDescent="0.25">
      <c r="B44" s="123" t="s">
        <v>161</v>
      </c>
      <c r="D44" s="210">
        <v>3.5000000000000003E-2</v>
      </c>
      <c r="E44" s="210">
        <v>3.5000000000000003E-2</v>
      </c>
      <c r="F44" s="210">
        <v>3.5000000000000003E-2</v>
      </c>
      <c r="G44" s="210">
        <v>3.5000000000000003E-2</v>
      </c>
      <c r="H44" s="210">
        <v>3.2500000000000001E-2</v>
      </c>
      <c r="I44" s="210">
        <v>3.2500000000000001E-2</v>
      </c>
      <c r="J44" s="210">
        <v>2.75E-2</v>
      </c>
      <c r="K44" s="210">
        <v>2.75E-2</v>
      </c>
      <c r="L44" s="210">
        <v>2.75E-2</v>
      </c>
      <c r="M44" s="210">
        <v>2.75E-2</v>
      </c>
      <c r="N44" s="210">
        <v>2.75E-2</v>
      </c>
      <c r="O44" s="210">
        <v>2.75E-2</v>
      </c>
    </row>
    <row r="46" spans="1:25" x14ac:dyDescent="0.25">
      <c r="A46" s="237" t="s">
        <v>156</v>
      </c>
      <c r="B46" s="123" t="s">
        <v>157</v>
      </c>
    </row>
    <row r="47" spans="1:25" x14ac:dyDescent="0.25">
      <c r="A47" s="237" t="s">
        <v>159</v>
      </c>
      <c r="B47" s="123" t="s">
        <v>160</v>
      </c>
    </row>
    <row r="48" spans="1:25" x14ac:dyDescent="0.25">
      <c r="A48" s="237" t="s">
        <v>162</v>
      </c>
      <c r="B48" s="123" t="s">
        <v>163</v>
      </c>
    </row>
  </sheetData>
  <mergeCells count="2">
    <mergeCell ref="A1:O1"/>
    <mergeCell ref="Q31:Y31"/>
  </mergeCells>
  <pageMargins left="0.45" right="0.45" top="0.75" bottom="0.5" header="0.3" footer="0.3"/>
  <pageSetup scale="61" orientation="landscape" horizontalDpi="72" verticalDpi="72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8"/>
  <sheetViews>
    <sheetView zoomScale="85" zoomScaleNormal="85" workbookViewId="0">
      <selection activeCell="Q1" sqref="Q1:Q1048576"/>
    </sheetView>
  </sheetViews>
  <sheetFormatPr defaultRowHeight="15" x14ac:dyDescent="0.25"/>
  <cols>
    <col min="1" max="1" width="5" customWidth="1"/>
    <col min="2" max="2" width="25.85546875" customWidth="1"/>
    <col min="3" max="3" width="10" customWidth="1"/>
    <col min="4" max="15" width="13" style="203" customWidth="1"/>
    <col min="16" max="16" width="14.42578125" customWidth="1"/>
  </cols>
  <sheetData>
    <row r="1" spans="1:16" ht="18.75" x14ac:dyDescent="0.3">
      <c r="A1" s="315" t="s">
        <v>170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6" x14ac:dyDescent="0.25">
      <c r="A2" s="215"/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6" ht="15.75" x14ac:dyDescent="0.25">
      <c r="A3" s="215"/>
      <c r="B3" s="215"/>
      <c r="C3" s="215"/>
      <c r="D3" s="217">
        <v>43556</v>
      </c>
      <c r="E3" s="217">
        <f>EDATE(D3,1)</f>
        <v>43586</v>
      </c>
      <c r="F3" s="217">
        <f t="shared" ref="F3:O3" si="0">EDATE(E3,1)</f>
        <v>43617</v>
      </c>
      <c r="G3" s="217">
        <f t="shared" si="0"/>
        <v>43647</v>
      </c>
      <c r="H3" s="217">
        <f t="shared" si="0"/>
        <v>43678</v>
      </c>
      <c r="I3" s="217">
        <f t="shared" si="0"/>
        <v>43709</v>
      </c>
      <c r="J3" s="217">
        <f t="shared" si="0"/>
        <v>43739</v>
      </c>
      <c r="K3" s="217">
        <f t="shared" si="0"/>
        <v>43770</v>
      </c>
      <c r="L3" s="217">
        <f t="shared" si="0"/>
        <v>43800</v>
      </c>
      <c r="M3" s="217">
        <f t="shared" si="0"/>
        <v>43831</v>
      </c>
      <c r="N3" s="217">
        <f t="shared" si="0"/>
        <v>43862</v>
      </c>
      <c r="O3" s="217">
        <f t="shared" si="0"/>
        <v>43891</v>
      </c>
      <c r="P3" t="s">
        <v>18</v>
      </c>
    </row>
    <row r="4" spans="1:16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6" x14ac:dyDescent="0.25">
      <c r="A5" s="218" t="s">
        <v>140</v>
      </c>
      <c r="B5" s="214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16" x14ac:dyDescent="0.25">
      <c r="B6" t="s">
        <v>153</v>
      </c>
      <c r="C6" s="227"/>
      <c r="D6" s="222"/>
      <c r="E6" s="222"/>
      <c r="F6" s="222"/>
      <c r="G6" s="183">
        <v>25006.618954823527</v>
      </c>
      <c r="H6" s="183">
        <v>30789.198730332279</v>
      </c>
      <c r="I6" s="183">
        <v>36048.406899315851</v>
      </c>
      <c r="J6" s="222"/>
      <c r="K6" s="222"/>
      <c r="L6" s="222"/>
      <c r="M6" s="183">
        <v>487541</v>
      </c>
      <c r="N6" s="183">
        <v>410704</v>
      </c>
      <c r="O6" s="183">
        <v>325270</v>
      </c>
    </row>
    <row r="7" spans="1:16" x14ac:dyDescent="0.25">
      <c r="B7" t="s">
        <v>115</v>
      </c>
      <c r="C7" s="227"/>
      <c r="D7" s="222"/>
      <c r="E7" s="222"/>
      <c r="F7" s="222"/>
      <c r="G7" s="220">
        <v>26908.2114</v>
      </c>
      <c r="H7" s="220">
        <v>25879.494699999999</v>
      </c>
      <c r="I7" s="220">
        <v>25583.255810000002</v>
      </c>
      <c r="J7" s="222"/>
      <c r="K7" s="222"/>
      <c r="L7" s="222"/>
      <c r="M7" s="222"/>
      <c r="N7" s="222"/>
      <c r="O7" s="222"/>
    </row>
    <row r="8" spans="1:16" x14ac:dyDescent="0.25">
      <c r="B8" t="s">
        <v>164</v>
      </c>
      <c r="C8" s="227"/>
      <c r="D8" s="222"/>
      <c r="E8" s="222"/>
      <c r="F8" s="222"/>
      <c r="G8" s="212">
        <f>G6-G7</f>
        <v>-1901.5924451764731</v>
      </c>
      <c r="H8" s="212">
        <f>H6-H7</f>
        <v>4909.7040303322792</v>
      </c>
      <c r="I8" s="212">
        <f>I6-I7</f>
        <v>10465.151089315848</v>
      </c>
      <c r="J8" s="222"/>
      <c r="K8" s="222"/>
      <c r="L8" s="222"/>
      <c r="M8" s="222"/>
      <c r="N8" s="222"/>
      <c r="O8" s="222"/>
    </row>
    <row r="9" spans="1:16" x14ac:dyDescent="0.25">
      <c r="G9" s="184"/>
      <c r="H9" s="184"/>
      <c r="I9" s="184"/>
    </row>
    <row r="10" spans="1:16" x14ac:dyDescent="0.25">
      <c r="A10" s="218" t="s">
        <v>152</v>
      </c>
      <c r="B10" s="214"/>
    </row>
    <row r="11" spans="1:16" x14ac:dyDescent="0.25">
      <c r="B11" s="211">
        <v>43739</v>
      </c>
      <c r="C11" s="187" t="s">
        <v>146</v>
      </c>
      <c r="D11" s="223"/>
      <c r="E11" s="224"/>
      <c r="F11" s="224"/>
      <c r="G11" s="205">
        <v>-2.0449999999999999E-2</v>
      </c>
      <c r="H11" s="205">
        <f>G11</f>
        <v>-2.0449999999999999E-2</v>
      </c>
      <c r="I11" s="205">
        <f>H11</f>
        <v>-2.0449999999999999E-2</v>
      </c>
      <c r="J11" s="221"/>
      <c r="K11" s="221"/>
      <c r="L11" s="221"/>
      <c r="M11" s="221"/>
      <c r="N11" s="221"/>
      <c r="O11" s="221"/>
    </row>
    <row r="12" spans="1:16" x14ac:dyDescent="0.25">
      <c r="B12" s="187"/>
      <c r="C12" s="187" t="s">
        <v>125</v>
      </c>
      <c r="D12" s="223"/>
      <c r="E12" s="224"/>
      <c r="F12" s="224"/>
      <c r="G12" s="205">
        <v>0</v>
      </c>
      <c r="H12" s="205">
        <f>G12</f>
        <v>0</v>
      </c>
      <c r="I12" s="205">
        <f>H12</f>
        <v>0</v>
      </c>
      <c r="J12" s="221"/>
      <c r="K12" s="221"/>
      <c r="L12" s="221"/>
      <c r="M12" s="221"/>
      <c r="N12" s="221"/>
      <c r="O12" s="221"/>
    </row>
    <row r="13" spans="1:16" x14ac:dyDescent="0.25">
      <c r="B13" s="187"/>
      <c r="C13" s="187"/>
      <c r="D13" s="204"/>
      <c r="E13" s="205"/>
      <c r="F13" s="205"/>
      <c r="G13" s="205"/>
      <c r="H13" s="205"/>
      <c r="I13" s="205"/>
      <c r="J13" s="81"/>
      <c r="K13" s="81"/>
      <c r="L13" s="81"/>
      <c r="M13" s="81"/>
      <c r="N13" s="81"/>
      <c r="O13" s="81"/>
    </row>
    <row r="14" spans="1:16" x14ac:dyDescent="0.25">
      <c r="B14" s="211">
        <v>43556</v>
      </c>
      <c r="C14" s="187" t="s">
        <v>146</v>
      </c>
      <c r="D14" s="223"/>
      <c r="E14" s="224"/>
      <c r="F14" s="224"/>
      <c r="G14" s="205">
        <v>-1.1270000000000001E-2</v>
      </c>
      <c r="H14" s="205">
        <f t="shared" ref="H14:O15" si="1">G14</f>
        <v>-1.1270000000000001E-2</v>
      </c>
      <c r="I14" s="205">
        <f t="shared" si="1"/>
        <v>-1.1270000000000001E-2</v>
      </c>
      <c r="J14" s="222"/>
      <c r="K14" s="222"/>
      <c r="L14" s="222"/>
      <c r="M14" s="205">
        <v>-1.1270000000000001E-2</v>
      </c>
      <c r="N14" s="205">
        <f t="shared" si="1"/>
        <v>-1.1270000000000001E-2</v>
      </c>
      <c r="O14" s="205">
        <f t="shared" si="1"/>
        <v>-1.1270000000000001E-2</v>
      </c>
    </row>
    <row r="15" spans="1:16" x14ac:dyDescent="0.25">
      <c r="B15" s="187"/>
      <c r="C15" s="187" t="s">
        <v>125</v>
      </c>
      <c r="D15" s="223"/>
      <c r="E15" s="224"/>
      <c r="F15" s="224"/>
      <c r="G15" s="205">
        <v>0</v>
      </c>
      <c r="H15" s="205">
        <f t="shared" si="1"/>
        <v>0</v>
      </c>
      <c r="I15" s="205">
        <f t="shared" si="1"/>
        <v>0</v>
      </c>
      <c r="J15" s="222"/>
      <c r="K15" s="222"/>
      <c r="L15" s="222"/>
      <c r="M15" s="205">
        <v>0</v>
      </c>
      <c r="N15" s="205">
        <f t="shared" si="1"/>
        <v>0</v>
      </c>
      <c r="O15" s="205">
        <f t="shared" si="1"/>
        <v>0</v>
      </c>
    </row>
    <row r="16" spans="1:16" x14ac:dyDescent="0.25">
      <c r="B16" s="187"/>
      <c r="C16" s="187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25" x14ac:dyDescent="0.25">
      <c r="A17" s="218" t="s">
        <v>154</v>
      </c>
      <c r="B17" s="21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5" x14ac:dyDescent="0.25">
      <c r="B18" t="str">
        <f>TEXT(B11,"MMMM YYYY")&amp;" True-up"</f>
        <v>October 2019 True-up</v>
      </c>
      <c r="C18" s="187" t="s">
        <v>27</v>
      </c>
      <c r="D18" s="223"/>
      <c r="E18" s="224"/>
      <c r="F18" s="224"/>
      <c r="G18" s="224"/>
      <c r="H18" s="224"/>
      <c r="I18" s="224"/>
      <c r="J18" s="221"/>
      <c r="K18" s="221"/>
      <c r="L18" s="221"/>
      <c r="M18" s="221"/>
      <c r="N18" s="221"/>
      <c r="O18" s="221"/>
      <c r="P18" s="94">
        <f>SUM(D18:O18)</f>
        <v>0</v>
      </c>
    </row>
    <row r="19" spans="1:25" x14ac:dyDescent="0.25">
      <c r="C19" s="187" t="s">
        <v>125</v>
      </c>
      <c r="D19" s="223"/>
      <c r="E19" s="224"/>
      <c r="F19" s="224"/>
      <c r="G19" s="224"/>
      <c r="H19" s="224"/>
      <c r="I19" s="224"/>
      <c r="J19" s="221"/>
      <c r="K19" s="221"/>
      <c r="L19" s="221"/>
      <c r="M19" s="221"/>
      <c r="N19" s="221"/>
      <c r="O19" s="221"/>
      <c r="P19" s="94">
        <f>SUM(D19:O19)</f>
        <v>0</v>
      </c>
    </row>
    <row r="20" spans="1:25" x14ac:dyDescent="0.25">
      <c r="C20" s="187"/>
      <c r="D20" s="81"/>
      <c r="E20" s="81"/>
      <c r="F20" s="81"/>
      <c r="G20" s="206"/>
      <c r="H20" s="206"/>
      <c r="I20" s="206"/>
      <c r="J20" s="81"/>
      <c r="K20" s="81"/>
      <c r="L20" s="81"/>
      <c r="M20" s="81"/>
      <c r="N20" s="81"/>
      <c r="O20" s="81"/>
    </row>
    <row r="21" spans="1:25" x14ac:dyDescent="0.25">
      <c r="B21" t="str">
        <f>TEXT(B14,"MMMM YYYY")&amp;" Actual"</f>
        <v>April 2019 Actual</v>
      </c>
      <c r="C21" s="187" t="s">
        <v>27</v>
      </c>
      <c r="D21" s="310">
        <v>-1322.5699999999995</v>
      </c>
      <c r="E21" s="310">
        <v>-779.4524640364001</v>
      </c>
      <c r="F21" s="310">
        <v>-358.02808790349997</v>
      </c>
      <c r="G21" s="310">
        <v>-303.255542478</v>
      </c>
      <c r="H21" s="310">
        <v>-291.66190526899999</v>
      </c>
      <c r="I21" s="310">
        <v>-288.32329297870007</v>
      </c>
      <c r="J21" s="310">
        <v>-289.46000000000032</v>
      </c>
      <c r="K21" s="310">
        <v>-3464.1385786875007</v>
      </c>
      <c r="L21" s="310">
        <v>-4172.8299999999972</v>
      </c>
      <c r="M21" s="245"/>
      <c r="N21" s="245"/>
      <c r="O21" s="245"/>
      <c r="P21" s="94">
        <f>SUM(D21:O21)</f>
        <v>-11269.719871353096</v>
      </c>
    </row>
    <row r="22" spans="1:25" x14ac:dyDescent="0.25">
      <c r="C22" s="187" t="s">
        <v>125</v>
      </c>
      <c r="D22" s="206">
        <f>ROUND(D7*D15,0)</f>
        <v>0</v>
      </c>
      <c r="E22" s="206">
        <f t="shared" ref="E22:L22" si="2">ROUND(E7*E15,0)</f>
        <v>0</v>
      </c>
      <c r="F22" s="206">
        <f t="shared" si="2"/>
        <v>0</v>
      </c>
      <c r="G22" s="206">
        <f t="shared" si="2"/>
        <v>0</v>
      </c>
      <c r="H22" s="206">
        <f t="shared" si="2"/>
        <v>0</v>
      </c>
      <c r="I22" s="206">
        <f t="shared" si="2"/>
        <v>0</v>
      </c>
      <c r="J22" s="206">
        <f t="shared" si="2"/>
        <v>0</v>
      </c>
      <c r="K22" s="206">
        <f t="shared" si="2"/>
        <v>0</v>
      </c>
      <c r="L22" s="206">
        <f t="shared" si="2"/>
        <v>0</v>
      </c>
      <c r="M22" s="245"/>
      <c r="N22" s="245"/>
      <c r="O22" s="245"/>
      <c r="P22" s="94">
        <f>SUM(D22:O22)</f>
        <v>0</v>
      </c>
    </row>
    <row r="23" spans="1:25" x14ac:dyDescent="0.25">
      <c r="D23" s="207"/>
      <c r="E23" s="207"/>
      <c r="F23" s="207"/>
      <c r="G23" s="207"/>
      <c r="H23" s="207"/>
      <c r="I23" s="207"/>
      <c r="J23" s="207"/>
      <c r="K23" s="207"/>
      <c r="L23" s="207"/>
      <c r="M23" s="81"/>
      <c r="N23" s="81"/>
      <c r="O23" s="81"/>
    </row>
    <row r="24" spans="1:25" x14ac:dyDescent="0.25">
      <c r="B24" t="str">
        <f>TEXT(B14,"MMMM YYYY")&amp;" Estimates"</f>
        <v>April 2019 Estimates</v>
      </c>
      <c r="C24" s="187" t="s">
        <v>27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06">
        <f>ROUND(M6*M14,0)</f>
        <v>-5495</v>
      </c>
      <c r="N24" s="206">
        <f>ROUND(N6*N14,0)</f>
        <v>-4629</v>
      </c>
      <c r="O24" s="206">
        <f>ROUND(O6*O14,0)</f>
        <v>-3666</v>
      </c>
      <c r="P24" s="94">
        <f>SUM(D24:O24)</f>
        <v>-13790</v>
      </c>
    </row>
    <row r="25" spans="1:25" x14ac:dyDescent="0.25">
      <c r="C25" s="187" t="s">
        <v>125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06">
        <f>ROUND(M6*M15,0)</f>
        <v>0</v>
      </c>
      <c r="N25" s="206">
        <f>ROUND(N6*N15,0)</f>
        <v>0</v>
      </c>
      <c r="O25" s="206">
        <f>ROUND(O6*O15,0)</f>
        <v>0</v>
      </c>
      <c r="P25" s="94">
        <f>SUM(D25:O25)</f>
        <v>0</v>
      </c>
    </row>
    <row r="26" spans="1:25" x14ac:dyDescent="0.25">
      <c r="C26" s="187"/>
      <c r="D26" s="81"/>
      <c r="E26" s="81"/>
      <c r="F26" s="81"/>
      <c r="G26" s="81"/>
      <c r="H26" s="81"/>
      <c r="I26" s="81"/>
      <c r="J26" s="81"/>
      <c r="K26" s="81"/>
      <c r="L26" s="81"/>
      <c r="M26" s="206"/>
      <c r="N26" s="206"/>
      <c r="O26" s="206"/>
    </row>
    <row r="27" spans="1:25" x14ac:dyDescent="0.25">
      <c r="B27" t="s">
        <v>18</v>
      </c>
      <c r="C27" s="187" t="s">
        <v>27</v>
      </c>
      <c r="D27" s="239">
        <f>D18+D21+D24</f>
        <v>-1322.5699999999995</v>
      </c>
      <c r="E27" s="239">
        <f t="shared" ref="E27:O28" si="3">E18+E21+E24</f>
        <v>-779.4524640364001</v>
      </c>
      <c r="F27" s="239">
        <f t="shared" si="3"/>
        <v>-358.02808790349997</v>
      </c>
      <c r="G27" s="239">
        <f t="shared" si="3"/>
        <v>-303.255542478</v>
      </c>
      <c r="H27" s="239">
        <f t="shared" si="3"/>
        <v>-291.66190526899999</v>
      </c>
      <c r="I27" s="239">
        <f t="shared" si="3"/>
        <v>-288.32329297870007</v>
      </c>
      <c r="J27" s="239">
        <f t="shared" si="3"/>
        <v>-289.46000000000032</v>
      </c>
      <c r="K27" s="239">
        <f t="shared" si="3"/>
        <v>-3464.1385786875007</v>
      </c>
      <c r="L27" s="239">
        <f t="shared" si="3"/>
        <v>-4172.8299999999972</v>
      </c>
      <c r="M27" s="239">
        <f t="shared" si="3"/>
        <v>-5495</v>
      </c>
      <c r="N27" s="239">
        <f t="shared" si="3"/>
        <v>-4629</v>
      </c>
      <c r="O27" s="239">
        <f t="shared" si="3"/>
        <v>-3666</v>
      </c>
      <c r="P27" s="94">
        <f>SUM(D27:O27)</f>
        <v>-25059.719871353096</v>
      </c>
    </row>
    <row r="28" spans="1:25" x14ac:dyDescent="0.25">
      <c r="C28" s="187" t="s">
        <v>125</v>
      </c>
      <c r="D28" s="239">
        <f>D19+D22+D25</f>
        <v>0</v>
      </c>
      <c r="E28" s="239">
        <f t="shared" si="3"/>
        <v>0</v>
      </c>
      <c r="F28" s="239">
        <f t="shared" si="3"/>
        <v>0</v>
      </c>
      <c r="G28" s="239">
        <f t="shared" si="3"/>
        <v>0</v>
      </c>
      <c r="H28" s="239">
        <f t="shared" si="3"/>
        <v>0</v>
      </c>
      <c r="I28" s="239">
        <f t="shared" si="3"/>
        <v>0</v>
      </c>
      <c r="J28" s="239">
        <f t="shared" si="3"/>
        <v>0</v>
      </c>
      <c r="K28" s="239">
        <f t="shared" si="3"/>
        <v>0</v>
      </c>
      <c r="L28" s="239">
        <f t="shared" si="3"/>
        <v>0</v>
      </c>
      <c r="M28" s="239">
        <f t="shared" si="3"/>
        <v>0</v>
      </c>
      <c r="N28" s="239">
        <f t="shared" si="3"/>
        <v>0</v>
      </c>
      <c r="O28" s="239">
        <f t="shared" si="3"/>
        <v>0</v>
      </c>
      <c r="P28" s="94">
        <f>SUM(D28:O28)</f>
        <v>0</v>
      </c>
    </row>
    <row r="29" spans="1:25" x14ac:dyDescent="0.25">
      <c r="A29" s="218" t="s">
        <v>168</v>
      </c>
      <c r="B29" s="214"/>
      <c r="C29" s="187"/>
    </row>
    <row r="30" spans="1:25" x14ac:dyDescent="0.25">
      <c r="A30" s="225"/>
      <c r="C30" s="187"/>
    </row>
    <row r="31" spans="1:25" ht="51" customHeight="1" x14ac:dyDescent="0.25">
      <c r="B31" s="1" t="s">
        <v>144</v>
      </c>
      <c r="D31" s="244">
        <v>0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35"/>
      <c r="Q31" s="312"/>
      <c r="R31" s="312"/>
      <c r="S31" s="312"/>
      <c r="T31" s="312"/>
      <c r="U31" s="312"/>
      <c r="V31" s="312"/>
      <c r="W31" s="312"/>
      <c r="X31" s="312"/>
      <c r="Y31" s="312"/>
    </row>
    <row r="32" spans="1:25" ht="15.75" customHeight="1" x14ac:dyDescent="0.25">
      <c r="A32" s="226"/>
      <c r="B32" s="123" t="s">
        <v>148</v>
      </c>
      <c r="D32" s="247">
        <v>0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94">
        <f>SUM(D32:O32)</f>
        <v>0</v>
      </c>
      <c r="Q32" s="202"/>
      <c r="R32" s="202"/>
      <c r="S32" s="202"/>
      <c r="T32" s="202"/>
      <c r="U32" s="202"/>
      <c r="V32" s="202"/>
      <c r="W32" s="202"/>
      <c r="X32" s="202"/>
      <c r="Y32" s="202"/>
    </row>
    <row r="33" spans="1:25" ht="15.75" customHeight="1" x14ac:dyDescent="0.25">
      <c r="A33" s="226"/>
      <c r="B33" s="123" t="s">
        <v>169</v>
      </c>
      <c r="D33" s="250">
        <f>D31+D32</f>
        <v>0</v>
      </c>
      <c r="E33" s="244">
        <f t="shared" ref="E33:O33" si="4">D41</f>
        <v>1324.5699999999995</v>
      </c>
      <c r="F33" s="244">
        <f t="shared" si="4"/>
        <v>2109.0224640363995</v>
      </c>
      <c r="G33" s="244">
        <f t="shared" si="4"/>
        <v>2474.0505519398994</v>
      </c>
      <c r="H33" s="244">
        <f t="shared" si="4"/>
        <v>2785.3060944178992</v>
      </c>
      <c r="I33" s="244">
        <f t="shared" si="4"/>
        <v>3084.967999686899</v>
      </c>
      <c r="J33" s="244">
        <f t="shared" si="4"/>
        <v>3382.291292665599</v>
      </c>
      <c r="K33" s="244">
        <f t="shared" si="4"/>
        <v>3679.7512926655995</v>
      </c>
      <c r="L33" s="244">
        <f t="shared" si="4"/>
        <v>7155.8898713530998</v>
      </c>
      <c r="M33" s="244">
        <f t="shared" si="4"/>
        <v>11349.719871353096</v>
      </c>
      <c r="N33" s="244">
        <f t="shared" si="4"/>
        <v>16876.719871353096</v>
      </c>
      <c r="O33" s="244">
        <f t="shared" si="4"/>
        <v>21549.719871353096</v>
      </c>
      <c r="P33" s="235"/>
      <c r="Q33" s="202"/>
      <c r="R33" s="202"/>
      <c r="S33" s="202"/>
      <c r="T33" s="202"/>
      <c r="U33" s="202"/>
      <c r="V33" s="202"/>
      <c r="W33" s="202"/>
      <c r="X33" s="202"/>
      <c r="Y33" s="202"/>
    </row>
    <row r="34" spans="1:25" x14ac:dyDescent="0.25">
      <c r="B34" s="123" t="s">
        <v>147</v>
      </c>
      <c r="D34" s="183">
        <f>-(D27+D28)</f>
        <v>1322.5699999999995</v>
      </c>
      <c r="E34" s="183">
        <f t="shared" ref="E34:O34" si="5">-(E27+E28)</f>
        <v>779.4524640364001</v>
      </c>
      <c r="F34" s="183">
        <f t="shared" si="5"/>
        <v>358.02808790349997</v>
      </c>
      <c r="G34" s="183">
        <f t="shared" si="5"/>
        <v>303.255542478</v>
      </c>
      <c r="H34" s="183">
        <f t="shared" si="5"/>
        <v>291.66190526899999</v>
      </c>
      <c r="I34" s="183">
        <f t="shared" si="5"/>
        <v>288.32329297870007</v>
      </c>
      <c r="J34" s="183">
        <f t="shared" si="5"/>
        <v>289.46000000000032</v>
      </c>
      <c r="K34" s="183">
        <f t="shared" si="5"/>
        <v>3464.1385786875007</v>
      </c>
      <c r="L34" s="183">
        <f t="shared" si="5"/>
        <v>4172.8299999999972</v>
      </c>
      <c r="M34" s="183">
        <f t="shared" si="5"/>
        <v>5495</v>
      </c>
      <c r="N34" s="183">
        <f t="shared" si="5"/>
        <v>4629</v>
      </c>
      <c r="O34" s="183">
        <f t="shared" si="5"/>
        <v>3666</v>
      </c>
      <c r="P34" s="3">
        <f>SUM(D34:O34)</f>
        <v>25059.719871353096</v>
      </c>
    </row>
    <row r="35" spans="1:25" x14ac:dyDescent="0.25">
      <c r="B35" s="123" t="s">
        <v>145</v>
      </c>
      <c r="D35" s="249">
        <f>SUM(D33:D34)</f>
        <v>1322.5699999999995</v>
      </c>
      <c r="E35" s="249">
        <f t="shared" ref="E35:O35" si="6">SUM(E32:E34)</f>
        <v>2104.0224640363995</v>
      </c>
      <c r="F35" s="249">
        <f t="shared" si="6"/>
        <v>2467.0505519398994</v>
      </c>
      <c r="G35" s="249">
        <f t="shared" si="6"/>
        <v>2777.3060944178992</v>
      </c>
      <c r="H35" s="249">
        <f t="shared" si="6"/>
        <v>3076.967999686899</v>
      </c>
      <c r="I35" s="249">
        <f t="shared" si="6"/>
        <v>3373.291292665599</v>
      </c>
      <c r="J35" s="249">
        <f t="shared" si="6"/>
        <v>3671.7512926655995</v>
      </c>
      <c r="K35" s="249">
        <f t="shared" si="6"/>
        <v>7143.8898713530998</v>
      </c>
      <c r="L35" s="249">
        <f t="shared" si="6"/>
        <v>11328.719871353096</v>
      </c>
      <c r="M35" s="249">
        <f t="shared" si="6"/>
        <v>16844.719871353096</v>
      </c>
      <c r="N35" s="249">
        <f t="shared" si="6"/>
        <v>21505.719871353096</v>
      </c>
      <c r="O35" s="249">
        <f t="shared" si="6"/>
        <v>25215.719871353096</v>
      </c>
      <c r="P35" s="235"/>
    </row>
    <row r="36" spans="1:25" ht="6" customHeight="1" x14ac:dyDescent="0.25">
      <c r="B36" s="123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35"/>
    </row>
    <row r="37" spans="1:25" x14ac:dyDescent="0.25">
      <c r="B37" s="123" t="s">
        <v>149</v>
      </c>
      <c r="D37" s="248">
        <f t="shared" ref="D37:O37" si="7">AVERAGE(D33,D35)</f>
        <v>661.28499999999974</v>
      </c>
      <c r="E37" s="248">
        <f t="shared" si="7"/>
        <v>1714.2962320181996</v>
      </c>
      <c r="F37" s="248">
        <f t="shared" si="7"/>
        <v>2288.0365079881494</v>
      </c>
      <c r="G37" s="248">
        <f t="shared" si="7"/>
        <v>2625.6783231788995</v>
      </c>
      <c r="H37" s="248">
        <f t="shared" si="7"/>
        <v>2931.1370470523989</v>
      </c>
      <c r="I37" s="248">
        <f t="shared" si="7"/>
        <v>3229.129646176249</v>
      </c>
      <c r="J37" s="248">
        <f t="shared" si="7"/>
        <v>3527.0212926655995</v>
      </c>
      <c r="K37" s="248">
        <f t="shared" si="7"/>
        <v>5411.8205820093499</v>
      </c>
      <c r="L37" s="248">
        <f t="shared" si="7"/>
        <v>9242.3048713530989</v>
      </c>
      <c r="M37" s="248">
        <f t="shared" si="7"/>
        <v>14097.219871353096</v>
      </c>
      <c r="N37" s="248">
        <f t="shared" si="7"/>
        <v>19191.219871353096</v>
      </c>
      <c r="O37" s="248">
        <f t="shared" si="7"/>
        <v>23382.719871353096</v>
      </c>
      <c r="P37" s="235"/>
    </row>
    <row r="38" spans="1:25" ht="4.5" customHeight="1" x14ac:dyDescent="0.25">
      <c r="B38" s="123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</row>
    <row r="39" spans="1:25" x14ac:dyDescent="0.25">
      <c r="B39" s="123" t="s">
        <v>155</v>
      </c>
      <c r="D39" s="210">
        <f>ROUND(D44/12,6)</f>
        <v>2.9169999999999999E-3</v>
      </c>
      <c r="E39" s="210">
        <f t="shared" ref="E39:O39" si="8">ROUND(E44/12,6)</f>
        <v>2.9169999999999999E-3</v>
      </c>
      <c r="F39" s="210">
        <f t="shared" si="8"/>
        <v>2.9169999999999999E-3</v>
      </c>
      <c r="G39" s="210">
        <f t="shared" si="8"/>
        <v>2.9169999999999999E-3</v>
      </c>
      <c r="H39" s="210">
        <f t="shared" si="8"/>
        <v>2.7079999999999999E-3</v>
      </c>
      <c r="I39" s="210">
        <f t="shared" si="8"/>
        <v>2.7079999999999999E-3</v>
      </c>
      <c r="J39" s="210">
        <f t="shared" si="8"/>
        <v>2.2920000000000002E-3</v>
      </c>
      <c r="K39" s="210">
        <f t="shared" si="8"/>
        <v>2.2920000000000002E-3</v>
      </c>
      <c r="L39" s="210">
        <f t="shared" si="8"/>
        <v>2.2920000000000002E-3</v>
      </c>
      <c r="M39" s="210">
        <f t="shared" si="8"/>
        <v>2.2920000000000002E-3</v>
      </c>
      <c r="N39" s="210">
        <f t="shared" si="8"/>
        <v>2.2920000000000002E-3</v>
      </c>
      <c r="O39" s="210">
        <f t="shared" si="8"/>
        <v>2.2920000000000002E-3</v>
      </c>
    </row>
    <row r="40" spans="1:25" x14ac:dyDescent="0.25">
      <c r="B40" s="219" t="s">
        <v>150</v>
      </c>
      <c r="C40" s="218"/>
      <c r="D40" s="242">
        <f>ROUND(D37*D39,0)</f>
        <v>2</v>
      </c>
      <c r="E40" s="242">
        <f t="shared" ref="E40:O40" si="9">ROUND(E37*E39,0)</f>
        <v>5</v>
      </c>
      <c r="F40" s="242">
        <f t="shared" si="9"/>
        <v>7</v>
      </c>
      <c r="G40" s="242">
        <f t="shared" si="9"/>
        <v>8</v>
      </c>
      <c r="H40" s="242">
        <f t="shared" si="9"/>
        <v>8</v>
      </c>
      <c r="I40" s="242">
        <f t="shared" si="9"/>
        <v>9</v>
      </c>
      <c r="J40" s="242">
        <f t="shared" si="9"/>
        <v>8</v>
      </c>
      <c r="K40" s="242">
        <f t="shared" si="9"/>
        <v>12</v>
      </c>
      <c r="L40" s="242">
        <f t="shared" si="9"/>
        <v>21</v>
      </c>
      <c r="M40" s="242">
        <f t="shared" si="9"/>
        <v>32</v>
      </c>
      <c r="N40" s="242">
        <f t="shared" si="9"/>
        <v>44</v>
      </c>
      <c r="O40" s="242">
        <f t="shared" si="9"/>
        <v>54</v>
      </c>
      <c r="P40" s="241">
        <f>SUM(D40:O40)</f>
        <v>210</v>
      </c>
    </row>
    <row r="41" spans="1:25" ht="15.75" thickBot="1" x14ac:dyDescent="0.3">
      <c r="B41" s="219" t="s">
        <v>151</v>
      </c>
      <c r="C41" s="218"/>
      <c r="D41" s="251">
        <f>D35+D40</f>
        <v>1324.5699999999995</v>
      </c>
      <c r="E41" s="251">
        <f t="shared" ref="E41:O41" si="10">E35+E40</f>
        <v>2109.0224640363995</v>
      </c>
      <c r="F41" s="251">
        <f t="shared" si="10"/>
        <v>2474.0505519398994</v>
      </c>
      <c r="G41" s="251">
        <f t="shared" si="10"/>
        <v>2785.3060944178992</v>
      </c>
      <c r="H41" s="251">
        <f t="shared" si="10"/>
        <v>3084.967999686899</v>
      </c>
      <c r="I41" s="251">
        <f t="shared" si="10"/>
        <v>3382.291292665599</v>
      </c>
      <c r="J41" s="251">
        <f t="shared" si="10"/>
        <v>3679.7512926655995</v>
      </c>
      <c r="K41" s="251">
        <f t="shared" si="10"/>
        <v>7155.8898713530998</v>
      </c>
      <c r="L41" s="251">
        <f t="shared" si="10"/>
        <v>11349.719871353096</v>
      </c>
      <c r="M41" s="251">
        <f t="shared" si="10"/>
        <v>16876.719871353096</v>
      </c>
      <c r="N41" s="251">
        <f t="shared" si="10"/>
        <v>21549.719871353096</v>
      </c>
      <c r="O41" s="251">
        <f t="shared" si="10"/>
        <v>25269.719871353096</v>
      </c>
      <c r="P41" s="252">
        <f>P32+P34+P40</f>
        <v>25269.719871353096</v>
      </c>
    </row>
    <row r="42" spans="1:25" ht="15.75" thickTop="1" x14ac:dyDescent="0.25"/>
    <row r="43" spans="1:25" x14ac:dyDescent="0.25">
      <c r="B43" s="123" t="s">
        <v>158</v>
      </c>
      <c r="D43" s="210">
        <v>5.5E-2</v>
      </c>
      <c r="E43" s="210">
        <v>5.5E-2</v>
      </c>
      <c r="F43" s="210">
        <v>5.5E-2</v>
      </c>
      <c r="G43" s="210">
        <v>5.5E-2</v>
      </c>
      <c r="H43" s="210">
        <v>5.2499999999999998E-2</v>
      </c>
      <c r="I43" s="210">
        <v>5.2499999999999998E-2</v>
      </c>
      <c r="J43" s="210">
        <v>4.7500000000000001E-2</v>
      </c>
      <c r="K43" s="210">
        <v>4.7500000000000001E-2</v>
      </c>
      <c r="L43" s="210">
        <v>4.7500000000000001E-2</v>
      </c>
      <c r="M43" s="210">
        <v>4.7500000000000001E-2</v>
      </c>
      <c r="N43" s="210">
        <v>4.7500000000000001E-2</v>
      </c>
      <c r="O43" s="210">
        <v>4.7500000000000001E-2</v>
      </c>
    </row>
    <row r="44" spans="1:25" x14ac:dyDescent="0.25">
      <c r="B44" s="123" t="s">
        <v>161</v>
      </c>
      <c r="D44" s="210">
        <v>3.5000000000000003E-2</v>
      </c>
      <c r="E44" s="210">
        <v>3.5000000000000003E-2</v>
      </c>
      <c r="F44" s="210">
        <v>3.5000000000000003E-2</v>
      </c>
      <c r="G44" s="210">
        <v>3.5000000000000003E-2</v>
      </c>
      <c r="H44" s="210">
        <v>3.2500000000000001E-2</v>
      </c>
      <c r="I44" s="210">
        <v>3.2500000000000001E-2</v>
      </c>
      <c r="J44" s="210">
        <v>2.75E-2</v>
      </c>
      <c r="K44" s="210">
        <v>2.75E-2</v>
      </c>
      <c r="L44" s="210">
        <v>2.75E-2</v>
      </c>
      <c r="M44" s="210">
        <v>2.75E-2</v>
      </c>
      <c r="N44" s="210">
        <v>2.75E-2</v>
      </c>
      <c r="O44" s="210">
        <v>2.75E-2</v>
      </c>
    </row>
    <row r="46" spans="1:25" x14ac:dyDescent="0.25">
      <c r="A46" s="237" t="s">
        <v>156</v>
      </c>
      <c r="B46" s="123" t="s">
        <v>157</v>
      </c>
    </row>
    <row r="47" spans="1:25" x14ac:dyDescent="0.25">
      <c r="A47" s="237" t="s">
        <v>159</v>
      </c>
      <c r="B47" s="123" t="s">
        <v>160</v>
      </c>
    </row>
    <row r="48" spans="1:25" x14ac:dyDescent="0.25">
      <c r="A48" s="237" t="s">
        <v>162</v>
      </c>
      <c r="B48" s="123" t="s">
        <v>163</v>
      </c>
    </row>
  </sheetData>
  <mergeCells count="2">
    <mergeCell ref="A1:O1"/>
    <mergeCell ref="Q31:Y31"/>
  </mergeCells>
  <pageMargins left="0.45" right="0.45" top="0.75" bottom="0.5" header="0.3" footer="0.3"/>
  <pageSetup scale="65" orientation="landscape" horizontalDpi="72" verticalDpi="72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8"/>
  <sheetViews>
    <sheetView tabSelected="1" topLeftCell="A4" zoomScale="85" zoomScaleNormal="85" workbookViewId="0">
      <selection activeCell="D21" sqref="D21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2.85546875" style="203" customWidth="1"/>
    <col min="16" max="16" width="14.42578125" customWidth="1"/>
  </cols>
  <sheetData>
    <row r="1" spans="1:16" ht="18.75" x14ac:dyDescent="0.3">
      <c r="A1" s="315" t="s">
        <v>171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6" x14ac:dyDescent="0.25">
      <c r="A2" s="215"/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6" ht="15.75" x14ac:dyDescent="0.25">
      <c r="A3" s="215"/>
      <c r="B3" s="215"/>
      <c r="C3" s="215"/>
      <c r="D3" s="217">
        <v>43556</v>
      </c>
      <c r="E3" s="217">
        <f>EDATE(D3,1)</f>
        <v>43586</v>
      </c>
      <c r="F3" s="217">
        <f t="shared" ref="F3:O3" si="0">EDATE(E3,1)</f>
        <v>43617</v>
      </c>
      <c r="G3" s="217">
        <f t="shared" si="0"/>
        <v>43647</v>
      </c>
      <c r="H3" s="217">
        <f t="shared" si="0"/>
        <v>43678</v>
      </c>
      <c r="I3" s="217">
        <f t="shared" si="0"/>
        <v>43709</v>
      </c>
      <c r="J3" s="217">
        <f t="shared" si="0"/>
        <v>43739</v>
      </c>
      <c r="K3" s="217">
        <f t="shared" si="0"/>
        <v>43770</v>
      </c>
      <c r="L3" s="217">
        <f t="shared" si="0"/>
        <v>43800</v>
      </c>
      <c r="M3" s="217">
        <f t="shared" si="0"/>
        <v>43831</v>
      </c>
      <c r="N3" s="217">
        <f t="shared" si="0"/>
        <v>43862</v>
      </c>
      <c r="O3" s="217">
        <f t="shared" si="0"/>
        <v>43891</v>
      </c>
      <c r="P3" t="s">
        <v>18</v>
      </c>
    </row>
    <row r="4" spans="1:16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6" x14ac:dyDescent="0.25">
      <c r="A5" s="218" t="s">
        <v>140</v>
      </c>
      <c r="B5" s="214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16" x14ac:dyDescent="0.25">
      <c r="B6" t="s">
        <v>153</v>
      </c>
      <c r="D6" s="222"/>
      <c r="E6" s="222"/>
      <c r="F6" s="222"/>
      <c r="G6" s="183">
        <v>58854.70219618312</v>
      </c>
      <c r="H6" s="183">
        <v>54990.555153484005</v>
      </c>
      <c r="I6" s="183">
        <v>74135.255379620226</v>
      </c>
      <c r="J6" s="222"/>
      <c r="K6" s="222"/>
      <c r="L6" s="222"/>
      <c r="M6" s="183">
        <v>846654</v>
      </c>
      <c r="N6" s="183">
        <v>696626</v>
      </c>
      <c r="O6" s="183">
        <v>511849</v>
      </c>
    </row>
    <row r="7" spans="1:16" x14ac:dyDescent="0.25">
      <c r="B7" t="s">
        <v>115</v>
      </c>
      <c r="D7" s="222"/>
      <c r="E7" s="222"/>
      <c r="F7" s="222"/>
      <c r="G7" s="220">
        <v>51305.507659999988</v>
      </c>
      <c r="H7" s="220">
        <v>51744.59653999997</v>
      </c>
      <c r="I7" s="220">
        <v>51269.237890000004</v>
      </c>
      <c r="J7" s="222"/>
      <c r="K7" s="222"/>
      <c r="L7" s="222"/>
      <c r="M7" s="222"/>
      <c r="N7" s="222"/>
      <c r="O7" s="222"/>
    </row>
    <row r="8" spans="1:16" x14ac:dyDescent="0.25">
      <c r="B8" t="s">
        <v>164</v>
      </c>
      <c r="D8" s="222"/>
      <c r="E8" s="222"/>
      <c r="F8" s="222"/>
      <c r="G8" s="212">
        <f>G6-G7</f>
        <v>7549.1945361831313</v>
      </c>
      <c r="H8" s="212">
        <f>H6-H7</f>
        <v>3245.9586134840356</v>
      </c>
      <c r="I8" s="212">
        <f>I6-I7</f>
        <v>22866.017489620222</v>
      </c>
      <c r="J8" s="222"/>
      <c r="K8" s="222"/>
      <c r="L8" s="222"/>
      <c r="M8" s="222"/>
      <c r="N8" s="222"/>
      <c r="O8" s="222"/>
    </row>
    <row r="9" spans="1:16" x14ac:dyDescent="0.25">
      <c r="G9" s="184"/>
      <c r="H9" s="184"/>
      <c r="I9" s="184"/>
    </row>
    <row r="10" spans="1:16" x14ac:dyDescent="0.25">
      <c r="A10" s="218" t="s">
        <v>152</v>
      </c>
      <c r="B10" s="214"/>
    </row>
    <row r="11" spans="1:16" x14ac:dyDescent="0.25">
      <c r="B11" s="211">
        <v>43739</v>
      </c>
      <c r="C11" s="187" t="s">
        <v>146</v>
      </c>
      <c r="D11" s="223"/>
      <c r="E11" s="224"/>
      <c r="F11" s="224"/>
      <c r="G11" s="205">
        <v>-8.5599999999999999E-3</v>
      </c>
      <c r="H11" s="205">
        <f>G11</f>
        <v>-8.5599999999999999E-3</v>
      </c>
      <c r="I11" s="205">
        <f>H11</f>
        <v>-8.5599999999999999E-3</v>
      </c>
      <c r="J11" s="221"/>
      <c r="K11" s="221"/>
      <c r="L11" s="221"/>
      <c r="M11" s="221"/>
      <c r="N11" s="221"/>
      <c r="O11" s="221"/>
    </row>
    <row r="12" spans="1:16" x14ac:dyDescent="0.25">
      <c r="B12" s="187"/>
      <c r="C12" s="187" t="s">
        <v>125</v>
      </c>
      <c r="D12" s="223"/>
      <c r="E12" s="224"/>
      <c r="F12" s="224"/>
      <c r="G12" s="205">
        <v>0</v>
      </c>
      <c r="H12" s="205">
        <f>G12</f>
        <v>0</v>
      </c>
      <c r="I12" s="205">
        <f>H12</f>
        <v>0</v>
      </c>
      <c r="J12" s="221"/>
      <c r="K12" s="221"/>
      <c r="L12" s="221"/>
      <c r="M12" s="221"/>
      <c r="N12" s="221"/>
      <c r="O12" s="221"/>
    </row>
    <row r="13" spans="1:16" x14ac:dyDescent="0.25">
      <c r="B13" s="187"/>
      <c r="C13" s="187"/>
      <c r="D13" s="204"/>
      <c r="E13" s="205"/>
      <c r="F13" s="205"/>
      <c r="G13" s="205"/>
      <c r="H13" s="205"/>
      <c r="I13" s="205"/>
      <c r="J13" s="81"/>
      <c r="K13" s="81"/>
      <c r="L13" s="81"/>
      <c r="M13" s="81"/>
      <c r="N13" s="81"/>
      <c r="O13" s="81"/>
    </row>
    <row r="14" spans="1:16" x14ac:dyDescent="0.25">
      <c r="B14" s="211">
        <v>43556</v>
      </c>
      <c r="C14" s="187" t="s">
        <v>146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05">
        <v>-4.7699999999999999E-3</v>
      </c>
      <c r="N14" s="205">
        <f t="shared" ref="N14:O15" si="1">M14</f>
        <v>-4.7699999999999999E-3</v>
      </c>
      <c r="O14" s="205">
        <f t="shared" si="1"/>
        <v>-4.7699999999999999E-3</v>
      </c>
    </row>
    <row r="15" spans="1:16" x14ac:dyDescent="0.25">
      <c r="B15" s="187"/>
      <c r="C15" s="187" t="s">
        <v>125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05">
        <v>0</v>
      </c>
      <c r="N15" s="205">
        <f t="shared" si="1"/>
        <v>0</v>
      </c>
      <c r="O15" s="205">
        <f t="shared" si="1"/>
        <v>0</v>
      </c>
    </row>
    <row r="16" spans="1:16" x14ac:dyDescent="0.25">
      <c r="B16" s="187"/>
      <c r="C16" s="187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25" x14ac:dyDescent="0.25">
      <c r="A17" s="218" t="s">
        <v>154</v>
      </c>
      <c r="B17" s="21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5" x14ac:dyDescent="0.25">
      <c r="B18" t="str">
        <f>TEXT(B11,"MMMM YYYY")&amp;" True-up"</f>
        <v>October 2019 True-up</v>
      </c>
      <c r="C18" s="187" t="s">
        <v>27</v>
      </c>
      <c r="D18" s="245"/>
      <c r="E18" s="245"/>
      <c r="F18" s="245"/>
      <c r="G18" s="206">
        <f>ROUND(G8*G11,0)</f>
        <v>-65</v>
      </c>
      <c r="H18" s="206">
        <f>ROUND(H8*H11,0)</f>
        <v>-28</v>
      </c>
      <c r="I18" s="206">
        <f>ROUND(I8*I11,0)</f>
        <v>-196</v>
      </c>
      <c r="J18" s="245"/>
      <c r="K18" s="245"/>
      <c r="L18" s="245"/>
      <c r="M18" s="245"/>
      <c r="N18" s="245"/>
      <c r="O18" s="245"/>
      <c r="P18" s="94">
        <f>SUM(D18:O18)</f>
        <v>-289</v>
      </c>
    </row>
    <row r="19" spans="1:25" x14ac:dyDescent="0.25">
      <c r="C19" s="187" t="s">
        <v>125</v>
      </c>
      <c r="D19" s="221"/>
      <c r="E19" s="221"/>
      <c r="F19" s="221"/>
      <c r="G19" s="206">
        <f>ROUND(G8*G12,0)</f>
        <v>0</v>
      </c>
      <c r="H19" s="206">
        <f>ROUND(H8*H12,0)</f>
        <v>0</v>
      </c>
      <c r="I19" s="206">
        <f>ROUND(I8*I12,0)</f>
        <v>0</v>
      </c>
      <c r="J19" s="221"/>
      <c r="K19" s="221"/>
      <c r="L19" s="221"/>
      <c r="M19" s="221"/>
      <c r="N19" s="221"/>
      <c r="O19" s="221"/>
      <c r="P19" s="94">
        <f>SUM(D19:O19)</f>
        <v>0</v>
      </c>
    </row>
    <row r="20" spans="1:25" x14ac:dyDescent="0.25">
      <c r="C20" s="187"/>
      <c r="D20" s="81"/>
      <c r="E20" s="81"/>
      <c r="F20" s="81"/>
      <c r="G20" s="206"/>
      <c r="H20" s="206"/>
      <c r="I20" s="206"/>
      <c r="J20" s="81"/>
      <c r="K20" s="81"/>
      <c r="L20" s="81"/>
      <c r="M20" s="81"/>
      <c r="N20" s="81"/>
      <c r="O20" s="81"/>
    </row>
    <row r="21" spans="1:25" x14ac:dyDescent="0.25">
      <c r="B21" t="str">
        <f>TEXT(B14,"MMMM YYYY")&amp;" Actual"</f>
        <v>April 2019 Actual</v>
      </c>
      <c r="C21" s="187" t="s">
        <v>27</v>
      </c>
      <c r="D21" s="310">
        <v>-891.05999999999949</v>
      </c>
      <c r="E21" s="310">
        <v>-526.55290723320024</v>
      </c>
      <c r="F21" s="310">
        <v>-276.05994689369987</v>
      </c>
      <c r="G21" s="310">
        <v>-244.7259135985999</v>
      </c>
      <c r="H21" s="310">
        <v>-246.82012481289988</v>
      </c>
      <c r="I21" s="310">
        <v>-244.55484199699998</v>
      </c>
      <c r="J21" s="310">
        <v>-244.02000000000027</v>
      </c>
      <c r="K21" s="310">
        <v>-2023.4640086464999</v>
      </c>
      <c r="L21" s="310">
        <v>-2559.9100000000017</v>
      </c>
      <c r="M21" s="245"/>
      <c r="N21" s="245"/>
      <c r="O21" s="245"/>
      <c r="P21" s="94">
        <f>SUM(D21:O21)</f>
        <v>-7257.1677431819016</v>
      </c>
    </row>
    <row r="22" spans="1:25" x14ac:dyDescent="0.25">
      <c r="C22" s="187" t="s">
        <v>125</v>
      </c>
      <c r="D22" s="206">
        <f>ROUND(D7*D15,0)</f>
        <v>0</v>
      </c>
      <c r="E22" s="206">
        <f t="shared" ref="E22:L22" si="2">ROUND(E7*E15,0)</f>
        <v>0</v>
      </c>
      <c r="F22" s="206">
        <f t="shared" si="2"/>
        <v>0</v>
      </c>
      <c r="G22" s="206">
        <f t="shared" si="2"/>
        <v>0</v>
      </c>
      <c r="H22" s="206">
        <f t="shared" si="2"/>
        <v>0</v>
      </c>
      <c r="I22" s="206">
        <f t="shared" si="2"/>
        <v>0</v>
      </c>
      <c r="J22" s="206">
        <f t="shared" si="2"/>
        <v>0</v>
      </c>
      <c r="K22" s="206">
        <f t="shared" si="2"/>
        <v>0</v>
      </c>
      <c r="L22" s="206">
        <f t="shared" si="2"/>
        <v>0</v>
      </c>
      <c r="M22" s="245"/>
      <c r="N22" s="245"/>
      <c r="O22" s="245"/>
      <c r="P22" s="94">
        <f>SUM(D22:O22)</f>
        <v>0</v>
      </c>
    </row>
    <row r="23" spans="1:25" x14ac:dyDescent="0.25">
      <c r="D23" s="207"/>
      <c r="E23" s="207"/>
      <c r="F23" s="207"/>
      <c r="G23" s="207"/>
      <c r="H23" s="207"/>
      <c r="I23" s="207"/>
      <c r="J23" s="207"/>
      <c r="K23" s="207"/>
      <c r="L23" s="207"/>
      <c r="M23" s="81"/>
      <c r="N23" s="81"/>
      <c r="O23" s="81"/>
    </row>
    <row r="24" spans="1:25" x14ac:dyDescent="0.25">
      <c r="B24" t="str">
        <f>TEXT(B14,"MMMM YYYY")&amp;" Estimates"</f>
        <v>April 2019 Estimates</v>
      </c>
      <c r="C24" s="187" t="s">
        <v>27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06">
        <f>ROUND(M6*M14,0)</f>
        <v>-4039</v>
      </c>
      <c r="N24" s="206">
        <f>ROUND(N6*N14,0)</f>
        <v>-3323</v>
      </c>
      <c r="O24" s="206">
        <f>ROUND(O6*O14,0)</f>
        <v>-2442</v>
      </c>
      <c r="P24" s="94">
        <f>SUM(D24:O24)</f>
        <v>-9804</v>
      </c>
    </row>
    <row r="25" spans="1:25" x14ac:dyDescent="0.25">
      <c r="C25" s="187" t="s">
        <v>125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06">
        <f>ROUND(M6*M15,0)</f>
        <v>0</v>
      </c>
      <c r="N25" s="206">
        <f>ROUND(N6*N15,0)</f>
        <v>0</v>
      </c>
      <c r="O25" s="206">
        <f>ROUND(O6*O15,0)</f>
        <v>0</v>
      </c>
      <c r="P25" s="94">
        <f>SUM(D25:O25)</f>
        <v>0</v>
      </c>
    </row>
    <row r="26" spans="1:25" x14ac:dyDescent="0.25">
      <c r="C26" s="187"/>
      <c r="D26" s="81"/>
      <c r="E26" s="81"/>
      <c r="F26" s="81"/>
      <c r="G26" s="81"/>
      <c r="H26" s="81"/>
      <c r="I26" s="81"/>
      <c r="J26" s="81"/>
      <c r="K26" s="81"/>
      <c r="L26" s="81"/>
      <c r="M26" s="206"/>
      <c r="N26" s="206"/>
      <c r="O26" s="206"/>
    </row>
    <row r="27" spans="1:25" x14ac:dyDescent="0.25">
      <c r="B27" t="s">
        <v>18</v>
      </c>
      <c r="C27" s="187" t="s">
        <v>27</v>
      </c>
      <c r="D27" s="239">
        <f>D18+D21+D24</f>
        <v>-891.05999999999949</v>
      </c>
      <c r="E27" s="239">
        <f t="shared" ref="E27:O28" si="3">E18+E21+E24</f>
        <v>-526.55290723320024</v>
      </c>
      <c r="F27" s="239">
        <f t="shared" si="3"/>
        <v>-276.05994689369987</v>
      </c>
      <c r="G27" s="239">
        <f t="shared" si="3"/>
        <v>-309.7259135985999</v>
      </c>
      <c r="H27" s="239">
        <f t="shared" si="3"/>
        <v>-274.82012481289985</v>
      </c>
      <c r="I27" s="239">
        <f t="shared" si="3"/>
        <v>-440.55484199699998</v>
      </c>
      <c r="J27" s="239">
        <f t="shared" si="3"/>
        <v>-244.02000000000027</v>
      </c>
      <c r="K27" s="239">
        <f t="shared" si="3"/>
        <v>-2023.4640086464999</v>
      </c>
      <c r="L27" s="239">
        <f t="shared" si="3"/>
        <v>-2559.9100000000017</v>
      </c>
      <c r="M27" s="239">
        <f t="shared" si="3"/>
        <v>-4039</v>
      </c>
      <c r="N27" s="239">
        <f t="shared" si="3"/>
        <v>-3323</v>
      </c>
      <c r="O27" s="239">
        <f t="shared" si="3"/>
        <v>-2442</v>
      </c>
      <c r="P27" s="94">
        <f>SUM(D27:O27)</f>
        <v>-17350.167743181901</v>
      </c>
    </row>
    <row r="28" spans="1:25" x14ac:dyDescent="0.25">
      <c r="C28" s="187" t="s">
        <v>125</v>
      </c>
      <c r="D28" s="239">
        <f>D19+D22+D25</f>
        <v>0</v>
      </c>
      <c r="E28" s="239">
        <f t="shared" si="3"/>
        <v>0</v>
      </c>
      <c r="F28" s="239">
        <f t="shared" si="3"/>
        <v>0</v>
      </c>
      <c r="G28" s="239">
        <f t="shared" si="3"/>
        <v>0</v>
      </c>
      <c r="H28" s="239">
        <f t="shared" si="3"/>
        <v>0</v>
      </c>
      <c r="I28" s="239">
        <f t="shared" si="3"/>
        <v>0</v>
      </c>
      <c r="J28" s="239">
        <f t="shared" si="3"/>
        <v>0</v>
      </c>
      <c r="K28" s="239">
        <f t="shared" si="3"/>
        <v>0</v>
      </c>
      <c r="L28" s="239">
        <f t="shared" si="3"/>
        <v>0</v>
      </c>
      <c r="M28" s="239">
        <f t="shared" si="3"/>
        <v>0</v>
      </c>
      <c r="N28" s="239">
        <f t="shared" si="3"/>
        <v>0</v>
      </c>
      <c r="O28" s="239">
        <f t="shared" si="3"/>
        <v>0</v>
      </c>
      <c r="P28" s="94">
        <f>SUM(D28:O28)</f>
        <v>0</v>
      </c>
    </row>
    <row r="29" spans="1:25" x14ac:dyDescent="0.25">
      <c r="A29" s="218" t="s">
        <v>168</v>
      </c>
      <c r="B29" s="214"/>
      <c r="C29" s="187"/>
    </row>
    <row r="30" spans="1:25" x14ac:dyDescent="0.25">
      <c r="A30" s="225"/>
      <c r="C30" s="187"/>
    </row>
    <row r="31" spans="1:25" ht="51" customHeight="1" x14ac:dyDescent="0.25">
      <c r="B31" s="1" t="s">
        <v>144</v>
      </c>
      <c r="D31" s="208">
        <v>0</v>
      </c>
      <c r="Q31" s="312"/>
      <c r="R31" s="312"/>
      <c r="S31" s="312"/>
      <c r="T31" s="312"/>
      <c r="U31" s="312"/>
      <c r="V31" s="312"/>
      <c r="W31" s="312"/>
      <c r="X31" s="312"/>
      <c r="Y31" s="312"/>
    </row>
    <row r="32" spans="1:25" ht="15.75" customHeight="1" x14ac:dyDescent="0.25">
      <c r="A32" s="226"/>
      <c r="B32" s="123" t="s">
        <v>148</v>
      </c>
      <c r="D32" s="3">
        <v>0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94">
        <f>SUM(D32:O32)</f>
        <v>0</v>
      </c>
      <c r="Q32" s="202"/>
      <c r="R32" s="202"/>
      <c r="S32" s="202"/>
      <c r="T32" s="202"/>
      <c r="U32" s="202"/>
      <c r="V32" s="202"/>
      <c r="W32" s="202"/>
      <c r="X32" s="202"/>
      <c r="Y32" s="202"/>
    </row>
    <row r="33" spans="1:25" ht="15.75" customHeight="1" x14ac:dyDescent="0.25">
      <c r="A33" s="226"/>
      <c r="B33" s="123" t="s">
        <v>169</v>
      </c>
      <c r="D33" s="250">
        <f>D31+D32</f>
        <v>0</v>
      </c>
      <c r="E33" s="244">
        <f t="shared" ref="E33:O33" si="4">D41</f>
        <v>892.05999999999949</v>
      </c>
      <c r="F33" s="244">
        <f t="shared" si="4"/>
        <v>1421.6129072331996</v>
      </c>
      <c r="G33" s="244">
        <f t="shared" si="4"/>
        <v>1702.6728541268994</v>
      </c>
      <c r="H33" s="244">
        <f t="shared" si="4"/>
        <v>2017.3987677254993</v>
      </c>
      <c r="I33" s="244">
        <f t="shared" si="4"/>
        <v>2298.2188925383989</v>
      </c>
      <c r="J33" s="244">
        <f t="shared" si="4"/>
        <v>2745.7737345353989</v>
      </c>
      <c r="K33" s="244">
        <f t="shared" si="4"/>
        <v>2996.7937345353994</v>
      </c>
      <c r="L33" s="244">
        <f t="shared" si="4"/>
        <v>5029.2577431818991</v>
      </c>
      <c r="M33" s="244">
        <f t="shared" si="4"/>
        <v>7603.1677431819007</v>
      </c>
      <c r="N33" s="244">
        <f t="shared" si="4"/>
        <v>11664.167743181901</v>
      </c>
      <c r="O33" s="244">
        <f t="shared" si="4"/>
        <v>15018.167743181901</v>
      </c>
      <c r="P33" s="21"/>
      <c r="Q33" s="202"/>
      <c r="R33" s="202"/>
      <c r="S33" s="202"/>
      <c r="T33" s="202"/>
      <c r="U33" s="202"/>
      <c r="V33" s="202"/>
      <c r="W33" s="202"/>
      <c r="X33" s="202"/>
      <c r="Y33" s="202"/>
    </row>
    <row r="34" spans="1:25" x14ac:dyDescent="0.25">
      <c r="B34" s="123" t="s">
        <v>147</v>
      </c>
      <c r="D34" s="183">
        <f>-(D27+D28)</f>
        <v>891.05999999999949</v>
      </c>
      <c r="E34" s="183">
        <f t="shared" ref="E34:O34" si="5">-(E27+E28)</f>
        <v>526.55290723320024</v>
      </c>
      <c r="F34" s="183">
        <f t="shared" si="5"/>
        <v>276.05994689369987</v>
      </c>
      <c r="G34" s="183">
        <f t="shared" si="5"/>
        <v>309.7259135985999</v>
      </c>
      <c r="H34" s="183">
        <f t="shared" si="5"/>
        <v>274.82012481289985</v>
      </c>
      <c r="I34" s="183">
        <f t="shared" si="5"/>
        <v>440.55484199699998</v>
      </c>
      <c r="J34" s="183">
        <f t="shared" si="5"/>
        <v>244.02000000000027</v>
      </c>
      <c r="K34" s="183">
        <f t="shared" si="5"/>
        <v>2023.4640086464999</v>
      </c>
      <c r="L34" s="183">
        <f t="shared" si="5"/>
        <v>2559.9100000000017</v>
      </c>
      <c r="M34" s="183">
        <f t="shared" si="5"/>
        <v>4039</v>
      </c>
      <c r="N34" s="183">
        <f t="shared" si="5"/>
        <v>3323</v>
      </c>
      <c r="O34" s="183">
        <f t="shared" si="5"/>
        <v>2442</v>
      </c>
      <c r="P34" s="241">
        <f>SUM(D34:O34)</f>
        <v>17350.167743181901</v>
      </c>
    </row>
    <row r="35" spans="1:25" x14ac:dyDescent="0.25">
      <c r="B35" s="123" t="s">
        <v>145</v>
      </c>
      <c r="D35" s="253">
        <f>SUM(D33:D34)</f>
        <v>891.05999999999949</v>
      </c>
      <c r="E35" s="253">
        <f t="shared" ref="E35:O35" si="6">SUM(E32:E34)</f>
        <v>1418.6129072331996</v>
      </c>
      <c r="F35" s="253">
        <f t="shared" si="6"/>
        <v>1697.6728541268994</v>
      </c>
      <c r="G35" s="253">
        <f t="shared" si="6"/>
        <v>2012.3987677254993</v>
      </c>
      <c r="H35" s="253">
        <f t="shared" si="6"/>
        <v>2292.2188925383989</v>
      </c>
      <c r="I35" s="253">
        <f t="shared" si="6"/>
        <v>2738.7737345353989</v>
      </c>
      <c r="J35" s="253">
        <f t="shared" si="6"/>
        <v>2989.7937345353994</v>
      </c>
      <c r="K35" s="253">
        <f t="shared" si="6"/>
        <v>5020.2577431818991</v>
      </c>
      <c r="L35" s="253">
        <f t="shared" si="6"/>
        <v>7589.1677431819007</v>
      </c>
      <c r="M35" s="253">
        <f t="shared" si="6"/>
        <v>11642.167743181901</v>
      </c>
      <c r="N35" s="253">
        <f t="shared" si="6"/>
        <v>14987.167743181901</v>
      </c>
      <c r="O35" s="253">
        <f t="shared" si="6"/>
        <v>17460.167743181901</v>
      </c>
      <c r="P35" s="21"/>
    </row>
    <row r="36" spans="1:25" ht="6" customHeight="1" x14ac:dyDescent="0.25">
      <c r="B36" s="12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21"/>
    </row>
    <row r="37" spans="1:25" x14ac:dyDescent="0.25">
      <c r="B37" s="123" t="s">
        <v>149</v>
      </c>
      <c r="D37" s="254">
        <f t="shared" ref="D37:O37" si="7">AVERAGE(D33,D35)</f>
        <v>445.52999999999975</v>
      </c>
      <c r="E37" s="254">
        <f t="shared" si="7"/>
        <v>1155.3364536165996</v>
      </c>
      <c r="F37" s="254">
        <f t="shared" si="7"/>
        <v>1559.6428806800495</v>
      </c>
      <c r="G37" s="254">
        <f t="shared" si="7"/>
        <v>1857.5358109261992</v>
      </c>
      <c r="H37" s="254">
        <f t="shared" si="7"/>
        <v>2154.808830131949</v>
      </c>
      <c r="I37" s="254">
        <f t="shared" si="7"/>
        <v>2518.4963135368989</v>
      </c>
      <c r="J37" s="254">
        <f t="shared" si="7"/>
        <v>2867.7837345353992</v>
      </c>
      <c r="K37" s="254">
        <f t="shared" si="7"/>
        <v>4008.5257388586492</v>
      </c>
      <c r="L37" s="254">
        <f t="shared" si="7"/>
        <v>6309.2127431818999</v>
      </c>
      <c r="M37" s="254">
        <f t="shared" si="7"/>
        <v>9622.6677431819007</v>
      </c>
      <c r="N37" s="254">
        <f t="shared" si="7"/>
        <v>13325.667743181901</v>
      </c>
      <c r="O37" s="254">
        <f t="shared" si="7"/>
        <v>16239.167743181901</v>
      </c>
      <c r="P37" s="21"/>
    </row>
    <row r="38" spans="1:25" ht="4.5" customHeight="1" x14ac:dyDescent="0.25">
      <c r="B38" s="123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</row>
    <row r="39" spans="1:25" x14ac:dyDescent="0.25">
      <c r="B39" s="123" t="s">
        <v>155</v>
      </c>
      <c r="D39" s="210">
        <f>ROUND(D44/12,6)</f>
        <v>2.9169999999999999E-3</v>
      </c>
      <c r="E39" s="210">
        <f t="shared" ref="E39:O39" si="8">ROUND(E44/12,6)</f>
        <v>2.9169999999999999E-3</v>
      </c>
      <c r="F39" s="210">
        <f t="shared" si="8"/>
        <v>2.9169999999999999E-3</v>
      </c>
      <c r="G39" s="210">
        <f t="shared" si="8"/>
        <v>2.9169999999999999E-3</v>
      </c>
      <c r="H39" s="210">
        <f t="shared" si="8"/>
        <v>2.7079999999999999E-3</v>
      </c>
      <c r="I39" s="210">
        <f t="shared" si="8"/>
        <v>2.7079999999999999E-3</v>
      </c>
      <c r="J39" s="210">
        <f t="shared" si="8"/>
        <v>2.2920000000000002E-3</v>
      </c>
      <c r="K39" s="210">
        <f t="shared" si="8"/>
        <v>2.2920000000000002E-3</v>
      </c>
      <c r="L39" s="210">
        <f t="shared" si="8"/>
        <v>2.2920000000000002E-3</v>
      </c>
      <c r="M39" s="210">
        <f t="shared" si="8"/>
        <v>2.2920000000000002E-3</v>
      </c>
      <c r="N39" s="210">
        <f t="shared" si="8"/>
        <v>2.2920000000000002E-3</v>
      </c>
      <c r="O39" s="210">
        <f t="shared" si="8"/>
        <v>2.2920000000000002E-3</v>
      </c>
    </row>
    <row r="40" spans="1:25" x14ac:dyDescent="0.25">
      <c r="B40" s="219" t="s">
        <v>150</v>
      </c>
      <c r="C40" s="218"/>
      <c r="D40" s="242">
        <f>ROUND(D37*D39,0)</f>
        <v>1</v>
      </c>
      <c r="E40" s="242">
        <f t="shared" ref="E40:O40" si="9">ROUND(E37*E39,0)</f>
        <v>3</v>
      </c>
      <c r="F40" s="242">
        <f t="shared" si="9"/>
        <v>5</v>
      </c>
      <c r="G40" s="242">
        <f t="shared" si="9"/>
        <v>5</v>
      </c>
      <c r="H40" s="242">
        <f t="shared" si="9"/>
        <v>6</v>
      </c>
      <c r="I40" s="242">
        <f t="shared" si="9"/>
        <v>7</v>
      </c>
      <c r="J40" s="242">
        <f t="shared" si="9"/>
        <v>7</v>
      </c>
      <c r="K40" s="242">
        <f t="shared" si="9"/>
        <v>9</v>
      </c>
      <c r="L40" s="242">
        <f t="shared" si="9"/>
        <v>14</v>
      </c>
      <c r="M40" s="242">
        <f t="shared" si="9"/>
        <v>22</v>
      </c>
      <c r="N40" s="242">
        <f t="shared" si="9"/>
        <v>31</v>
      </c>
      <c r="O40" s="242">
        <f t="shared" si="9"/>
        <v>37</v>
      </c>
      <c r="P40" s="241">
        <f>SUM(D40:O40)</f>
        <v>147</v>
      </c>
    </row>
    <row r="41" spans="1:25" ht="15.75" thickBot="1" x14ac:dyDescent="0.3">
      <c r="B41" s="219" t="s">
        <v>151</v>
      </c>
      <c r="C41" s="218"/>
      <c r="D41" s="251">
        <f>D35+D40</f>
        <v>892.05999999999949</v>
      </c>
      <c r="E41" s="251">
        <f t="shared" ref="E41:O41" si="10">E35+E40</f>
        <v>1421.6129072331996</v>
      </c>
      <c r="F41" s="251">
        <f t="shared" si="10"/>
        <v>1702.6728541268994</v>
      </c>
      <c r="G41" s="251">
        <f t="shared" si="10"/>
        <v>2017.3987677254993</v>
      </c>
      <c r="H41" s="251">
        <f t="shared" si="10"/>
        <v>2298.2188925383989</v>
      </c>
      <c r="I41" s="251">
        <f t="shared" si="10"/>
        <v>2745.7737345353989</v>
      </c>
      <c r="J41" s="251">
        <f t="shared" si="10"/>
        <v>2996.7937345353994</v>
      </c>
      <c r="K41" s="251">
        <f t="shared" si="10"/>
        <v>5029.2577431818991</v>
      </c>
      <c r="L41" s="251">
        <f t="shared" si="10"/>
        <v>7603.1677431819007</v>
      </c>
      <c r="M41" s="251">
        <f t="shared" si="10"/>
        <v>11664.167743181901</v>
      </c>
      <c r="N41" s="251">
        <f t="shared" si="10"/>
        <v>15018.167743181901</v>
      </c>
      <c r="O41" s="251">
        <f t="shared" si="10"/>
        <v>17497.167743181901</v>
      </c>
      <c r="P41" s="252">
        <f>P32+P34+P40</f>
        <v>17497.167743181901</v>
      </c>
    </row>
    <row r="42" spans="1:25" ht="15.75" thickTop="1" x14ac:dyDescent="0.25"/>
    <row r="43" spans="1:25" x14ac:dyDescent="0.25">
      <c r="B43" s="123" t="s">
        <v>158</v>
      </c>
      <c r="D43" s="210">
        <v>5.5E-2</v>
      </c>
      <c r="E43" s="210">
        <v>5.5E-2</v>
      </c>
      <c r="F43" s="210">
        <v>5.5E-2</v>
      </c>
      <c r="G43" s="210">
        <v>5.5E-2</v>
      </c>
      <c r="H43" s="210">
        <v>5.2499999999999998E-2</v>
      </c>
      <c r="I43" s="210">
        <v>5.2499999999999998E-2</v>
      </c>
      <c r="J43" s="210">
        <v>4.7500000000000001E-2</v>
      </c>
      <c r="K43" s="210">
        <v>4.7500000000000001E-2</v>
      </c>
      <c r="L43" s="210">
        <v>4.7500000000000001E-2</v>
      </c>
      <c r="M43" s="210">
        <v>4.7500000000000001E-2</v>
      </c>
      <c r="N43" s="210">
        <v>4.7500000000000001E-2</v>
      </c>
      <c r="O43" s="210">
        <v>4.7500000000000001E-2</v>
      </c>
    </row>
    <row r="44" spans="1:25" x14ac:dyDescent="0.25">
      <c r="B44" s="123" t="s">
        <v>161</v>
      </c>
      <c r="D44" s="210">
        <v>3.5000000000000003E-2</v>
      </c>
      <c r="E44" s="210">
        <v>3.5000000000000003E-2</v>
      </c>
      <c r="F44" s="210">
        <v>3.5000000000000003E-2</v>
      </c>
      <c r="G44" s="210">
        <v>3.5000000000000003E-2</v>
      </c>
      <c r="H44" s="210">
        <v>3.2500000000000001E-2</v>
      </c>
      <c r="I44" s="210">
        <v>3.2500000000000001E-2</v>
      </c>
      <c r="J44" s="210">
        <v>2.75E-2</v>
      </c>
      <c r="K44" s="210">
        <v>2.75E-2</v>
      </c>
      <c r="L44" s="210">
        <v>2.75E-2</v>
      </c>
      <c r="M44" s="210">
        <v>2.75E-2</v>
      </c>
      <c r="N44" s="210">
        <v>2.75E-2</v>
      </c>
      <c r="O44" s="210">
        <v>2.75E-2</v>
      </c>
    </row>
    <row r="46" spans="1:25" x14ac:dyDescent="0.25">
      <c r="A46" s="135" t="s">
        <v>156</v>
      </c>
      <c r="B46" s="123" t="s">
        <v>157</v>
      </c>
    </row>
    <row r="47" spans="1:25" x14ac:dyDescent="0.25">
      <c r="A47" s="135" t="s">
        <v>159</v>
      </c>
      <c r="B47" s="123" t="s">
        <v>160</v>
      </c>
    </row>
    <row r="48" spans="1:25" x14ac:dyDescent="0.25">
      <c r="A48" s="135" t="s">
        <v>162</v>
      </c>
      <c r="B48" s="123" t="s">
        <v>163</v>
      </c>
    </row>
  </sheetData>
  <mergeCells count="2">
    <mergeCell ref="A1:O1"/>
    <mergeCell ref="Q31:Y31"/>
  </mergeCells>
  <pageMargins left="0.45" right="0.45" top="0.75" bottom="0.5" header="0.3" footer="0.3"/>
  <pageSetup scale="66" orientation="landscape" horizontalDpi="72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8"/>
  <sheetViews>
    <sheetView zoomScale="85" zoomScaleNormal="85" workbookViewId="0">
      <selection activeCell="Q1" sqref="Q1:Q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1.85546875" style="203" customWidth="1"/>
    <col min="16" max="16" width="14.42578125" customWidth="1"/>
  </cols>
  <sheetData>
    <row r="1" spans="1:16" ht="18.75" x14ac:dyDescent="0.3">
      <c r="A1" s="315" t="s">
        <v>172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6" x14ac:dyDescent="0.25">
      <c r="A2" s="215"/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6" ht="15.75" x14ac:dyDescent="0.25">
      <c r="A3" s="215"/>
      <c r="B3" s="215"/>
      <c r="C3" s="215"/>
      <c r="D3" s="217">
        <v>43556</v>
      </c>
      <c r="E3" s="217">
        <f>EDATE(D3,1)</f>
        <v>43586</v>
      </c>
      <c r="F3" s="217">
        <f t="shared" ref="F3:O3" si="0">EDATE(E3,1)</f>
        <v>43617</v>
      </c>
      <c r="G3" s="217">
        <f t="shared" si="0"/>
        <v>43647</v>
      </c>
      <c r="H3" s="217">
        <f t="shared" si="0"/>
        <v>43678</v>
      </c>
      <c r="I3" s="217">
        <f t="shared" si="0"/>
        <v>43709</v>
      </c>
      <c r="J3" s="217">
        <f t="shared" si="0"/>
        <v>43739</v>
      </c>
      <c r="K3" s="217">
        <f t="shared" si="0"/>
        <v>43770</v>
      </c>
      <c r="L3" s="217">
        <f t="shared" si="0"/>
        <v>43800</v>
      </c>
      <c r="M3" s="217">
        <f t="shared" si="0"/>
        <v>43831</v>
      </c>
      <c r="N3" s="217">
        <f t="shared" si="0"/>
        <v>43862</v>
      </c>
      <c r="O3" s="217">
        <f t="shared" si="0"/>
        <v>43891</v>
      </c>
      <c r="P3" t="s">
        <v>18</v>
      </c>
    </row>
    <row r="4" spans="1:16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6" x14ac:dyDescent="0.25">
      <c r="A5" s="218" t="s">
        <v>140</v>
      </c>
      <c r="B5" s="214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16" x14ac:dyDescent="0.25">
      <c r="B6" t="s">
        <v>153</v>
      </c>
      <c r="D6" s="222"/>
      <c r="E6" s="222"/>
      <c r="F6" s="222"/>
      <c r="G6" s="183">
        <v>11523.537741969645</v>
      </c>
      <c r="H6" s="183">
        <v>9759.2072553902999</v>
      </c>
      <c r="I6" s="183">
        <v>13374.340597264367</v>
      </c>
      <c r="J6" s="222"/>
      <c r="K6" s="222"/>
      <c r="L6" s="222"/>
      <c r="M6" s="183">
        <v>174753</v>
      </c>
      <c r="N6" s="183">
        <v>151587</v>
      </c>
      <c r="O6" s="183">
        <v>114780</v>
      </c>
    </row>
    <row r="7" spans="1:16" x14ac:dyDescent="0.25">
      <c r="B7" t="s">
        <v>115</v>
      </c>
      <c r="D7" s="222"/>
      <c r="E7" s="222"/>
      <c r="F7" s="222"/>
      <c r="G7" s="220">
        <v>10945.139500000001</v>
      </c>
      <c r="H7" s="220">
        <v>10808.706099999999</v>
      </c>
      <c r="I7" s="220">
        <v>10750.40905</v>
      </c>
      <c r="J7" s="222"/>
      <c r="K7" s="222"/>
      <c r="L7" s="222"/>
      <c r="M7" s="222"/>
      <c r="N7" s="222"/>
      <c r="O7" s="222"/>
    </row>
    <row r="8" spans="1:16" x14ac:dyDescent="0.25">
      <c r="B8" t="s">
        <v>164</v>
      </c>
      <c r="D8" s="222"/>
      <c r="E8" s="222"/>
      <c r="F8" s="222"/>
      <c r="G8" s="212">
        <f>G6-G7</f>
        <v>578.398241969644</v>
      </c>
      <c r="H8" s="212">
        <f>H6-H7</f>
        <v>-1049.4988446096995</v>
      </c>
      <c r="I8" s="212">
        <f>I6-I7</f>
        <v>2623.9315472643666</v>
      </c>
      <c r="J8" s="222"/>
      <c r="K8" s="222"/>
      <c r="L8" s="222"/>
      <c r="M8" s="222"/>
      <c r="N8" s="222"/>
      <c r="O8" s="222"/>
    </row>
    <row r="9" spans="1:16" x14ac:dyDescent="0.25">
      <c r="G9" s="184"/>
      <c r="H9" s="184"/>
      <c r="I9" s="184"/>
    </row>
    <row r="10" spans="1:16" x14ac:dyDescent="0.25">
      <c r="A10" s="218" t="s">
        <v>152</v>
      </c>
      <c r="B10" s="214"/>
    </row>
    <row r="11" spans="1:16" x14ac:dyDescent="0.25">
      <c r="B11" s="211">
        <v>43739</v>
      </c>
      <c r="C11" s="187" t="s">
        <v>146</v>
      </c>
      <c r="D11" s="223"/>
      <c r="E11" s="224"/>
      <c r="F11" s="224"/>
      <c r="G11" s="205">
        <v>-8.5599999999999999E-3</v>
      </c>
      <c r="H11" s="205">
        <f>G11</f>
        <v>-8.5599999999999999E-3</v>
      </c>
      <c r="I11" s="205">
        <f>H11</f>
        <v>-8.5599999999999999E-3</v>
      </c>
      <c r="J11" s="221"/>
      <c r="K11" s="221"/>
      <c r="L11" s="221"/>
      <c r="M11" s="221"/>
      <c r="N11" s="221"/>
      <c r="O11" s="221"/>
    </row>
    <row r="12" spans="1:16" x14ac:dyDescent="0.25">
      <c r="B12" s="187"/>
      <c r="C12" s="187" t="s">
        <v>125</v>
      </c>
      <c r="D12" s="223"/>
      <c r="E12" s="224"/>
      <c r="F12" s="224"/>
      <c r="G12" s="205">
        <v>0</v>
      </c>
      <c r="H12" s="205">
        <f>G12</f>
        <v>0</v>
      </c>
      <c r="I12" s="205">
        <f>H12</f>
        <v>0</v>
      </c>
      <c r="J12" s="221"/>
      <c r="K12" s="221"/>
      <c r="L12" s="221"/>
      <c r="M12" s="221"/>
      <c r="N12" s="221"/>
      <c r="O12" s="221"/>
    </row>
    <row r="13" spans="1:16" x14ac:dyDescent="0.25">
      <c r="B13" s="187"/>
      <c r="C13" s="187"/>
      <c r="D13" s="204"/>
      <c r="E13" s="205"/>
      <c r="F13" s="205"/>
      <c r="G13" s="205"/>
      <c r="H13" s="205"/>
      <c r="I13" s="205"/>
      <c r="J13" s="81"/>
      <c r="K13" s="81"/>
      <c r="L13" s="81"/>
      <c r="M13" s="81"/>
      <c r="N13" s="81"/>
      <c r="O13" s="81"/>
    </row>
    <row r="14" spans="1:16" x14ac:dyDescent="0.25">
      <c r="B14" s="211">
        <v>43556</v>
      </c>
      <c r="C14" s="187" t="s">
        <v>146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05">
        <v>-4.7699999999999999E-3</v>
      </c>
      <c r="N14" s="205">
        <f t="shared" ref="N14:O15" si="1">M14</f>
        <v>-4.7699999999999999E-3</v>
      </c>
      <c r="O14" s="205">
        <f t="shared" si="1"/>
        <v>-4.7699999999999999E-3</v>
      </c>
    </row>
    <row r="15" spans="1:16" x14ac:dyDescent="0.25">
      <c r="B15" s="187"/>
      <c r="C15" s="187" t="s">
        <v>125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05">
        <v>0</v>
      </c>
      <c r="N15" s="205">
        <f t="shared" si="1"/>
        <v>0</v>
      </c>
      <c r="O15" s="205">
        <f t="shared" si="1"/>
        <v>0</v>
      </c>
    </row>
    <row r="16" spans="1:16" x14ac:dyDescent="0.25">
      <c r="B16" s="187"/>
      <c r="C16" s="187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25" x14ac:dyDescent="0.25">
      <c r="A17" s="218" t="s">
        <v>154</v>
      </c>
      <c r="B17" s="21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5" x14ac:dyDescent="0.25">
      <c r="B18" t="str">
        <f>TEXT(B11,"MMMM YYYY")&amp;" True-up"</f>
        <v>October 2019 True-up</v>
      </c>
      <c r="C18" s="187" t="s">
        <v>27</v>
      </c>
      <c r="D18" s="221"/>
      <c r="E18" s="221"/>
      <c r="F18" s="221"/>
      <c r="G18" s="206">
        <f>ROUND(G8*G11,0)</f>
        <v>-5</v>
      </c>
      <c r="H18" s="206">
        <f>ROUND(H8*H11,0)</f>
        <v>9</v>
      </c>
      <c r="I18" s="206">
        <f>ROUND(I8*I11,0)</f>
        <v>-22</v>
      </c>
      <c r="J18" s="221"/>
      <c r="K18" s="221"/>
      <c r="L18" s="221"/>
      <c r="M18" s="221"/>
      <c r="N18" s="221"/>
      <c r="O18" s="221"/>
      <c r="P18" s="94">
        <f>SUM(D18:O18)</f>
        <v>-18</v>
      </c>
    </row>
    <row r="19" spans="1:25" x14ac:dyDescent="0.25">
      <c r="C19" s="187" t="s">
        <v>125</v>
      </c>
      <c r="D19" s="221"/>
      <c r="E19" s="221"/>
      <c r="F19" s="221"/>
      <c r="G19" s="206">
        <f>ROUND(G8*G12,0)</f>
        <v>0</v>
      </c>
      <c r="H19" s="206">
        <f>ROUND(H8*H12,0)</f>
        <v>0</v>
      </c>
      <c r="I19" s="206">
        <f>ROUND(I8*I12,0)</f>
        <v>0</v>
      </c>
      <c r="J19" s="221"/>
      <c r="K19" s="221"/>
      <c r="L19" s="221"/>
      <c r="M19" s="221"/>
      <c r="N19" s="221"/>
      <c r="O19" s="221"/>
      <c r="P19" s="94">
        <f>SUM(D19:O19)</f>
        <v>0</v>
      </c>
    </row>
    <row r="20" spans="1:25" x14ac:dyDescent="0.25">
      <c r="C20" s="187"/>
      <c r="D20" s="81"/>
      <c r="E20" s="81"/>
      <c r="F20" s="81"/>
      <c r="G20" s="206"/>
      <c r="H20" s="206"/>
      <c r="I20" s="206"/>
      <c r="J20" s="81"/>
      <c r="K20" s="81"/>
      <c r="L20" s="81"/>
      <c r="M20" s="81"/>
      <c r="N20" s="81"/>
      <c r="O20" s="81"/>
    </row>
    <row r="21" spans="1:25" x14ac:dyDescent="0.25">
      <c r="B21" t="str">
        <f>TEXT(B14,"MMMM YYYY")&amp;" Actual"</f>
        <v>April 2019 Actual</v>
      </c>
      <c r="C21" s="187" t="s">
        <v>27</v>
      </c>
      <c r="D21" s="310">
        <v>-163.31</v>
      </c>
      <c r="E21" s="310">
        <v>-88.362535184999999</v>
      </c>
      <c r="F21" s="310">
        <v>-58.430966921999996</v>
      </c>
      <c r="G21" s="310">
        <v>-52.208315415000001</v>
      </c>
      <c r="H21" s="310">
        <v>-51.557528096999995</v>
      </c>
      <c r="I21" s="310">
        <v>-51.279451168500003</v>
      </c>
      <c r="J21" s="310">
        <v>-51.100000000000072</v>
      </c>
      <c r="K21" s="310">
        <v>-476.74357028550003</v>
      </c>
      <c r="L21" s="310">
        <v>-609.76999999999919</v>
      </c>
      <c r="M21" s="245"/>
      <c r="N21" s="245"/>
      <c r="O21" s="245"/>
      <c r="P21" s="94">
        <f>SUM(D21:O21)</f>
        <v>-1602.7623670729993</v>
      </c>
    </row>
    <row r="22" spans="1:25" x14ac:dyDescent="0.25">
      <c r="C22" s="187" t="s">
        <v>125</v>
      </c>
      <c r="D22" s="206">
        <f>ROUND(D7*D15,0)</f>
        <v>0</v>
      </c>
      <c r="E22" s="206">
        <f t="shared" ref="E22:L22" si="2">ROUND(E7*E15,0)</f>
        <v>0</v>
      </c>
      <c r="F22" s="206">
        <f t="shared" si="2"/>
        <v>0</v>
      </c>
      <c r="G22" s="206">
        <f t="shared" si="2"/>
        <v>0</v>
      </c>
      <c r="H22" s="206">
        <f t="shared" si="2"/>
        <v>0</v>
      </c>
      <c r="I22" s="206">
        <f t="shared" si="2"/>
        <v>0</v>
      </c>
      <c r="J22" s="206">
        <f t="shared" si="2"/>
        <v>0</v>
      </c>
      <c r="K22" s="206">
        <f t="shared" si="2"/>
        <v>0</v>
      </c>
      <c r="L22" s="206">
        <f t="shared" si="2"/>
        <v>0</v>
      </c>
      <c r="M22" s="245"/>
      <c r="N22" s="245"/>
      <c r="O22" s="245"/>
      <c r="P22" s="94">
        <f>SUM(D22:O22)</f>
        <v>0</v>
      </c>
    </row>
    <row r="23" spans="1:25" x14ac:dyDescent="0.25">
      <c r="D23" s="207"/>
      <c r="E23" s="207"/>
      <c r="F23" s="207"/>
      <c r="G23" s="207"/>
      <c r="H23" s="207"/>
      <c r="I23" s="207"/>
      <c r="J23" s="207"/>
      <c r="K23" s="207"/>
      <c r="L23" s="207"/>
      <c r="M23" s="81"/>
      <c r="N23" s="81"/>
      <c r="O23" s="81"/>
    </row>
    <row r="24" spans="1:25" x14ac:dyDescent="0.25">
      <c r="B24" t="str">
        <f>TEXT(B14,"MMMM YYYY")&amp;" Estimates"</f>
        <v>April 2019 Estimates</v>
      </c>
      <c r="C24" s="187" t="s">
        <v>27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06">
        <f>ROUND(M6*M14,0)</f>
        <v>-834</v>
      </c>
      <c r="N24" s="206">
        <f>ROUND(N6*N14,0)</f>
        <v>-723</v>
      </c>
      <c r="O24" s="206">
        <f>ROUND(O6*O14,0)</f>
        <v>-548</v>
      </c>
      <c r="P24" s="94">
        <f>SUM(D24:O24)</f>
        <v>-2105</v>
      </c>
    </row>
    <row r="25" spans="1:25" x14ac:dyDescent="0.25">
      <c r="C25" s="187" t="s">
        <v>125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06">
        <f>ROUND(M6*M15,0)</f>
        <v>0</v>
      </c>
      <c r="N25" s="206">
        <f>ROUND(N6*N15,0)</f>
        <v>0</v>
      </c>
      <c r="O25" s="206">
        <f>ROUND(O6*O15,0)</f>
        <v>0</v>
      </c>
      <c r="P25" s="2">
        <f>SUM(D25:O25)</f>
        <v>0</v>
      </c>
    </row>
    <row r="26" spans="1:25" x14ac:dyDescent="0.25">
      <c r="C26" s="187"/>
      <c r="D26" s="81"/>
      <c r="E26" s="81"/>
      <c r="F26" s="81"/>
      <c r="G26" s="81"/>
      <c r="H26" s="81"/>
      <c r="I26" s="81"/>
      <c r="J26" s="81"/>
      <c r="K26" s="81"/>
      <c r="L26" s="81"/>
      <c r="M26" s="206"/>
      <c r="N26" s="206"/>
      <c r="O26" s="206"/>
    </row>
    <row r="27" spans="1:25" x14ac:dyDescent="0.25">
      <c r="B27" t="s">
        <v>18</v>
      </c>
      <c r="C27" s="187" t="s">
        <v>27</v>
      </c>
      <c r="D27" s="239">
        <f>D18+D21+D24</f>
        <v>-163.31</v>
      </c>
      <c r="E27" s="239">
        <f t="shared" ref="E27:O28" si="3">E18+E21+E24</f>
        <v>-88.362535184999999</v>
      </c>
      <c r="F27" s="239">
        <f t="shared" si="3"/>
        <v>-58.430966921999996</v>
      </c>
      <c r="G27" s="239">
        <f t="shared" si="3"/>
        <v>-57.208315415000001</v>
      </c>
      <c r="H27" s="239">
        <f t="shared" si="3"/>
        <v>-42.557528096999995</v>
      </c>
      <c r="I27" s="239">
        <f t="shared" si="3"/>
        <v>-73.279451168500003</v>
      </c>
      <c r="J27" s="239">
        <f t="shared" si="3"/>
        <v>-51.100000000000072</v>
      </c>
      <c r="K27" s="239">
        <f t="shared" si="3"/>
        <v>-476.74357028550003</v>
      </c>
      <c r="L27" s="239">
        <f t="shared" si="3"/>
        <v>-609.76999999999919</v>
      </c>
      <c r="M27" s="239">
        <f t="shared" si="3"/>
        <v>-834</v>
      </c>
      <c r="N27" s="239">
        <f t="shared" si="3"/>
        <v>-723</v>
      </c>
      <c r="O27" s="239">
        <f t="shared" si="3"/>
        <v>-548</v>
      </c>
      <c r="P27" s="94">
        <f>SUM(D27:O27)</f>
        <v>-3725.762367072999</v>
      </c>
    </row>
    <row r="28" spans="1:25" x14ac:dyDescent="0.25">
      <c r="C28" s="187" t="s">
        <v>125</v>
      </c>
      <c r="D28" s="239">
        <f>D19+D22+D25</f>
        <v>0</v>
      </c>
      <c r="E28" s="239">
        <f t="shared" si="3"/>
        <v>0</v>
      </c>
      <c r="F28" s="239">
        <f t="shared" si="3"/>
        <v>0</v>
      </c>
      <c r="G28" s="239">
        <f t="shared" si="3"/>
        <v>0</v>
      </c>
      <c r="H28" s="239">
        <f t="shared" si="3"/>
        <v>0</v>
      </c>
      <c r="I28" s="239">
        <f t="shared" si="3"/>
        <v>0</v>
      </c>
      <c r="J28" s="239">
        <f t="shared" si="3"/>
        <v>0</v>
      </c>
      <c r="K28" s="239">
        <f t="shared" si="3"/>
        <v>0</v>
      </c>
      <c r="L28" s="239">
        <f t="shared" si="3"/>
        <v>0</v>
      </c>
      <c r="M28" s="239">
        <f t="shared" si="3"/>
        <v>0</v>
      </c>
      <c r="N28" s="239">
        <f t="shared" si="3"/>
        <v>0</v>
      </c>
      <c r="O28" s="239">
        <f t="shared" si="3"/>
        <v>0</v>
      </c>
      <c r="P28" s="94">
        <f>SUM(D28:O28)</f>
        <v>0</v>
      </c>
    </row>
    <row r="29" spans="1:25" x14ac:dyDescent="0.25">
      <c r="A29" s="218" t="s">
        <v>168</v>
      </c>
      <c r="B29" s="214"/>
      <c r="C29" s="187"/>
    </row>
    <row r="30" spans="1:25" x14ac:dyDescent="0.25">
      <c r="A30" s="225"/>
      <c r="C30" s="187"/>
    </row>
    <row r="31" spans="1:25" ht="51" customHeight="1" x14ac:dyDescent="0.25">
      <c r="B31" s="1" t="s">
        <v>144</v>
      </c>
      <c r="D31" s="244">
        <v>0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35"/>
      <c r="Q31" s="312"/>
      <c r="R31" s="312"/>
      <c r="S31" s="312"/>
      <c r="T31" s="312"/>
      <c r="U31" s="312"/>
      <c r="V31" s="312"/>
      <c r="W31" s="312"/>
      <c r="X31" s="312"/>
      <c r="Y31" s="312"/>
    </row>
    <row r="32" spans="1:25" ht="15.75" customHeight="1" x14ac:dyDescent="0.25">
      <c r="A32" s="226"/>
      <c r="B32" s="123" t="s">
        <v>148</v>
      </c>
      <c r="D32" s="3">
        <v>0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94">
        <f>SUM(D32:O32)</f>
        <v>0</v>
      </c>
      <c r="Q32" s="202"/>
      <c r="R32" s="202"/>
      <c r="S32" s="202"/>
      <c r="T32" s="202"/>
      <c r="U32" s="202"/>
      <c r="V32" s="202"/>
      <c r="W32" s="202"/>
      <c r="X32" s="202"/>
      <c r="Y32" s="202"/>
    </row>
    <row r="33" spans="1:25" ht="15.75" customHeight="1" x14ac:dyDescent="0.25">
      <c r="A33" s="226"/>
      <c r="B33" s="123" t="s">
        <v>169</v>
      </c>
      <c r="D33" s="250">
        <f>D31+D32</f>
        <v>0</v>
      </c>
      <c r="E33" s="244">
        <f t="shared" ref="E33:O33" si="4">D41</f>
        <v>163.31</v>
      </c>
      <c r="F33" s="244">
        <f t="shared" si="4"/>
        <v>252.67253518500002</v>
      </c>
      <c r="G33" s="244">
        <f t="shared" si="4"/>
        <v>312.103502107</v>
      </c>
      <c r="H33" s="244">
        <f t="shared" si="4"/>
        <v>370.31181752200001</v>
      </c>
      <c r="I33" s="244">
        <f t="shared" si="4"/>
        <v>413.869345619</v>
      </c>
      <c r="J33" s="244">
        <f t="shared" si="4"/>
        <v>488.14879678750003</v>
      </c>
      <c r="K33" s="244">
        <f t="shared" si="4"/>
        <v>540.24879678750005</v>
      </c>
      <c r="L33" s="244">
        <f t="shared" si="4"/>
        <v>1018.9923670730001</v>
      </c>
      <c r="M33" s="244">
        <f t="shared" si="4"/>
        <v>1631.7623670729993</v>
      </c>
      <c r="N33" s="244">
        <f t="shared" si="4"/>
        <v>2470.762367072999</v>
      </c>
      <c r="O33" s="244">
        <f t="shared" si="4"/>
        <v>3199.762367072999</v>
      </c>
      <c r="P33" s="235"/>
      <c r="Q33" s="202"/>
      <c r="R33" s="202"/>
      <c r="S33" s="202"/>
      <c r="T33" s="202"/>
      <c r="U33" s="202"/>
      <c r="V33" s="202"/>
      <c r="W33" s="202"/>
      <c r="X33" s="202"/>
      <c r="Y33" s="202"/>
    </row>
    <row r="34" spans="1:25" x14ac:dyDescent="0.25">
      <c r="B34" s="123" t="s">
        <v>147</v>
      </c>
      <c r="D34" s="183">
        <f>-(D27+D28)</f>
        <v>163.31</v>
      </c>
      <c r="E34" s="183">
        <f t="shared" ref="E34:O34" si="5">-(E27+E28)</f>
        <v>88.362535184999999</v>
      </c>
      <c r="F34" s="183">
        <f t="shared" si="5"/>
        <v>58.430966921999996</v>
      </c>
      <c r="G34" s="183">
        <f t="shared" si="5"/>
        <v>57.208315415000001</v>
      </c>
      <c r="H34" s="183">
        <f t="shared" si="5"/>
        <v>42.557528096999995</v>
      </c>
      <c r="I34" s="183">
        <f t="shared" si="5"/>
        <v>73.279451168500003</v>
      </c>
      <c r="J34" s="183">
        <f t="shared" si="5"/>
        <v>51.100000000000072</v>
      </c>
      <c r="K34" s="183">
        <f t="shared" si="5"/>
        <v>476.74357028550003</v>
      </c>
      <c r="L34" s="183">
        <f t="shared" si="5"/>
        <v>609.76999999999919</v>
      </c>
      <c r="M34" s="183">
        <f t="shared" si="5"/>
        <v>834</v>
      </c>
      <c r="N34" s="183">
        <f t="shared" si="5"/>
        <v>723</v>
      </c>
      <c r="O34" s="183">
        <f t="shared" si="5"/>
        <v>548</v>
      </c>
      <c r="P34" s="94">
        <f>SUM(D34:O34)</f>
        <v>3725.762367072999</v>
      </c>
    </row>
    <row r="35" spans="1:25" x14ac:dyDescent="0.25">
      <c r="B35" s="123" t="s">
        <v>145</v>
      </c>
      <c r="D35" s="249">
        <f>SUM(D33:D34)</f>
        <v>163.31</v>
      </c>
      <c r="E35" s="249">
        <f t="shared" ref="E35:O35" si="6">SUM(E32:E34)</f>
        <v>251.67253518500002</v>
      </c>
      <c r="F35" s="249">
        <f t="shared" si="6"/>
        <v>311.103502107</v>
      </c>
      <c r="G35" s="249">
        <f t="shared" si="6"/>
        <v>369.31181752200001</v>
      </c>
      <c r="H35" s="249">
        <f t="shared" si="6"/>
        <v>412.869345619</v>
      </c>
      <c r="I35" s="249">
        <f t="shared" si="6"/>
        <v>487.14879678750003</v>
      </c>
      <c r="J35" s="249">
        <f t="shared" si="6"/>
        <v>539.24879678750005</v>
      </c>
      <c r="K35" s="249">
        <f t="shared" si="6"/>
        <v>1016.9923670730001</v>
      </c>
      <c r="L35" s="249">
        <f t="shared" si="6"/>
        <v>1628.7623670729993</v>
      </c>
      <c r="M35" s="249">
        <f t="shared" si="6"/>
        <v>2465.762367072999</v>
      </c>
      <c r="N35" s="249">
        <f t="shared" si="6"/>
        <v>3193.762367072999</v>
      </c>
      <c r="O35" s="249">
        <f t="shared" si="6"/>
        <v>3747.762367072999</v>
      </c>
      <c r="P35" s="235"/>
    </row>
    <row r="36" spans="1:25" ht="6" customHeight="1" x14ac:dyDescent="0.25">
      <c r="B36" s="123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35"/>
    </row>
    <row r="37" spans="1:25" x14ac:dyDescent="0.25">
      <c r="B37" s="123" t="s">
        <v>149</v>
      </c>
      <c r="D37" s="248">
        <f t="shared" ref="D37:O37" si="7">AVERAGE(D33,D35)</f>
        <v>81.655000000000001</v>
      </c>
      <c r="E37" s="248">
        <f t="shared" si="7"/>
        <v>207.49126759250001</v>
      </c>
      <c r="F37" s="248">
        <f t="shared" si="7"/>
        <v>281.88801864599998</v>
      </c>
      <c r="G37" s="248">
        <f t="shared" si="7"/>
        <v>340.7076598145</v>
      </c>
      <c r="H37" s="248">
        <f t="shared" si="7"/>
        <v>391.59058157050004</v>
      </c>
      <c r="I37" s="248">
        <f t="shared" si="7"/>
        <v>450.50907120325002</v>
      </c>
      <c r="J37" s="248">
        <f t="shared" si="7"/>
        <v>513.69879678749999</v>
      </c>
      <c r="K37" s="248">
        <f t="shared" si="7"/>
        <v>778.62058193025007</v>
      </c>
      <c r="L37" s="248">
        <f t="shared" si="7"/>
        <v>1323.8773670729997</v>
      </c>
      <c r="M37" s="248">
        <f t="shared" si="7"/>
        <v>2048.762367072999</v>
      </c>
      <c r="N37" s="248">
        <f t="shared" si="7"/>
        <v>2832.262367072999</v>
      </c>
      <c r="O37" s="248">
        <f t="shared" si="7"/>
        <v>3473.762367072999</v>
      </c>
      <c r="P37" s="235"/>
    </row>
    <row r="38" spans="1:25" ht="4.5" customHeight="1" x14ac:dyDescent="0.25">
      <c r="B38" s="123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</row>
    <row r="39" spans="1:25" x14ac:dyDescent="0.25">
      <c r="B39" s="123" t="s">
        <v>155</v>
      </c>
      <c r="D39" s="210">
        <f>ROUND(D44/12,6)</f>
        <v>2.9169999999999999E-3</v>
      </c>
      <c r="E39" s="210">
        <f t="shared" ref="E39:O39" si="8">ROUND(E44/12,6)</f>
        <v>2.9169999999999999E-3</v>
      </c>
      <c r="F39" s="210">
        <f t="shared" si="8"/>
        <v>2.9169999999999999E-3</v>
      </c>
      <c r="G39" s="210">
        <f t="shared" si="8"/>
        <v>2.9169999999999999E-3</v>
      </c>
      <c r="H39" s="210">
        <f t="shared" si="8"/>
        <v>2.7079999999999999E-3</v>
      </c>
      <c r="I39" s="210">
        <f t="shared" si="8"/>
        <v>2.7079999999999999E-3</v>
      </c>
      <c r="J39" s="210">
        <f t="shared" si="8"/>
        <v>2.2920000000000002E-3</v>
      </c>
      <c r="K39" s="210">
        <f t="shared" si="8"/>
        <v>2.2920000000000002E-3</v>
      </c>
      <c r="L39" s="210">
        <f t="shared" si="8"/>
        <v>2.2920000000000002E-3</v>
      </c>
      <c r="M39" s="210">
        <f t="shared" si="8"/>
        <v>2.2920000000000002E-3</v>
      </c>
      <c r="N39" s="210">
        <f t="shared" si="8"/>
        <v>2.2920000000000002E-3</v>
      </c>
      <c r="O39" s="210">
        <f t="shared" si="8"/>
        <v>2.2920000000000002E-3</v>
      </c>
    </row>
    <row r="40" spans="1:25" x14ac:dyDescent="0.25">
      <c r="B40" s="219" t="s">
        <v>150</v>
      </c>
      <c r="C40" s="218"/>
      <c r="D40" s="242">
        <f>ROUND(D37*D39,0)</f>
        <v>0</v>
      </c>
      <c r="E40" s="242">
        <f t="shared" ref="E40:O40" si="9">ROUND(E37*E39,0)</f>
        <v>1</v>
      </c>
      <c r="F40" s="242">
        <f t="shared" si="9"/>
        <v>1</v>
      </c>
      <c r="G40" s="242">
        <f t="shared" si="9"/>
        <v>1</v>
      </c>
      <c r="H40" s="242">
        <f t="shared" si="9"/>
        <v>1</v>
      </c>
      <c r="I40" s="242">
        <f t="shared" si="9"/>
        <v>1</v>
      </c>
      <c r="J40" s="242">
        <f t="shared" si="9"/>
        <v>1</v>
      </c>
      <c r="K40" s="242">
        <f t="shared" si="9"/>
        <v>2</v>
      </c>
      <c r="L40" s="242">
        <f t="shared" si="9"/>
        <v>3</v>
      </c>
      <c r="M40" s="242">
        <f t="shared" si="9"/>
        <v>5</v>
      </c>
      <c r="N40" s="242">
        <f t="shared" si="9"/>
        <v>6</v>
      </c>
      <c r="O40" s="242">
        <f t="shared" si="9"/>
        <v>8</v>
      </c>
      <c r="P40" s="94">
        <f>SUM(D40:O40)</f>
        <v>30</v>
      </c>
    </row>
    <row r="41" spans="1:25" ht="15.75" thickBot="1" x14ac:dyDescent="0.3">
      <c r="B41" s="219" t="s">
        <v>151</v>
      </c>
      <c r="C41" s="218"/>
      <c r="D41" s="251">
        <f>D35+D40</f>
        <v>163.31</v>
      </c>
      <c r="E41" s="251">
        <f t="shared" ref="E41:O41" si="10">E35+E40</f>
        <v>252.67253518500002</v>
      </c>
      <c r="F41" s="251">
        <f t="shared" si="10"/>
        <v>312.103502107</v>
      </c>
      <c r="G41" s="251">
        <f t="shared" si="10"/>
        <v>370.31181752200001</v>
      </c>
      <c r="H41" s="251">
        <f t="shared" si="10"/>
        <v>413.869345619</v>
      </c>
      <c r="I41" s="251">
        <f t="shared" si="10"/>
        <v>488.14879678750003</v>
      </c>
      <c r="J41" s="251">
        <f t="shared" si="10"/>
        <v>540.24879678750005</v>
      </c>
      <c r="K41" s="251">
        <f t="shared" si="10"/>
        <v>1018.9923670730001</v>
      </c>
      <c r="L41" s="251">
        <f t="shared" si="10"/>
        <v>1631.7623670729993</v>
      </c>
      <c r="M41" s="251">
        <f t="shared" si="10"/>
        <v>2470.762367072999</v>
      </c>
      <c r="N41" s="251">
        <f t="shared" si="10"/>
        <v>3199.762367072999</v>
      </c>
      <c r="O41" s="251">
        <f t="shared" si="10"/>
        <v>3755.762367072999</v>
      </c>
      <c r="P41" s="252">
        <f>P32+P34+P40</f>
        <v>3755.762367072999</v>
      </c>
    </row>
    <row r="42" spans="1:25" ht="15.75" thickTop="1" x14ac:dyDescent="0.25"/>
    <row r="43" spans="1:25" x14ac:dyDescent="0.25">
      <c r="B43" s="123" t="s">
        <v>158</v>
      </c>
      <c r="D43" s="210">
        <v>5.5E-2</v>
      </c>
      <c r="E43" s="210">
        <v>5.5E-2</v>
      </c>
      <c r="F43" s="210">
        <v>5.5E-2</v>
      </c>
      <c r="G43" s="210">
        <v>5.5E-2</v>
      </c>
      <c r="H43" s="210">
        <v>5.2499999999999998E-2</v>
      </c>
      <c r="I43" s="210">
        <v>5.2499999999999998E-2</v>
      </c>
      <c r="J43" s="210">
        <v>4.7500000000000001E-2</v>
      </c>
      <c r="K43" s="210">
        <v>4.7500000000000001E-2</v>
      </c>
      <c r="L43" s="210">
        <v>4.7500000000000001E-2</v>
      </c>
      <c r="M43" s="210">
        <v>4.7500000000000001E-2</v>
      </c>
      <c r="N43" s="210">
        <v>4.7500000000000001E-2</v>
      </c>
      <c r="O43" s="210">
        <v>4.7500000000000001E-2</v>
      </c>
    </row>
    <row r="44" spans="1:25" x14ac:dyDescent="0.25">
      <c r="B44" s="123" t="s">
        <v>161</v>
      </c>
      <c r="D44" s="210">
        <v>3.5000000000000003E-2</v>
      </c>
      <c r="E44" s="210">
        <v>3.5000000000000003E-2</v>
      </c>
      <c r="F44" s="210">
        <v>3.5000000000000003E-2</v>
      </c>
      <c r="G44" s="210">
        <v>3.5000000000000003E-2</v>
      </c>
      <c r="H44" s="210">
        <v>3.2500000000000001E-2</v>
      </c>
      <c r="I44" s="210">
        <v>3.2500000000000001E-2</v>
      </c>
      <c r="J44" s="210">
        <v>2.75E-2</v>
      </c>
      <c r="K44" s="210">
        <v>2.75E-2</v>
      </c>
      <c r="L44" s="210">
        <v>2.75E-2</v>
      </c>
      <c r="M44" s="210">
        <v>2.75E-2</v>
      </c>
      <c r="N44" s="210">
        <v>2.75E-2</v>
      </c>
      <c r="O44" s="210">
        <v>2.75E-2</v>
      </c>
    </row>
    <row r="46" spans="1:25" x14ac:dyDescent="0.25">
      <c r="A46" s="135" t="s">
        <v>156</v>
      </c>
      <c r="B46" s="123" t="s">
        <v>157</v>
      </c>
    </row>
    <row r="47" spans="1:25" x14ac:dyDescent="0.25">
      <c r="A47" s="135" t="s">
        <v>159</v>
      </c>
      <c r="B47" s="123" t="s">
        <v>160</v>
      </c>
    </row>
    <row r="48" spans="1:25" x14ac:dyDescent="0.25">
      <c r="A48" s="135" t="s">
        <v>162</v>
      </c>
      <c r="B48" s="123" t="s">
        <v>163</v>
      </c>
    </row>
  </sheetData>
  <mergeCells count="2">
    <mergeCell ref="A1:O1"/>
    <mergeCell ref="Q31:Y31"/>
  </mergeCells>
  <pageMargins left="0.45" right="0.45" top="0.75" bottom="0.5" header="0.3" footer="0.3"/>
  <pageSetup scale="70" orientation="landscape" horizontalDpi="72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8"/>
  <sheetViews>
    <sheetView zoomScale="85" zoomScaleNormal="85" workbookViewId="0">
      <selection activeCell="Q1" sqref="Q1:Q1048576"/>
    </sheetView>
  </sheetViews>
  <sheetFormatPr defaultRowHeight="15" x14ac:dyDescent="0.25"/>
  <cols>
    <col min="1" max="1" width="5.7109375" customWidth="1"/>
    <col min="2" max="2" width="25.85546875" customWidth="1"/>
    <col min="3" max="3" width="9.5703125" customWidth="1"/>
    <col min="4" max="15" width="12.42578125" style="203" customWidth="1"/>
    <col min="16" max="16" width="14.42578125" customWidth="1"/>
  </cols>
  <sheetData>
    <row r="1" spans="1:16" ht="18.75" x14ac:dyDescent="0.3">
      <c r="A1" s="315" t="s">
        <v>165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6" x14ac:dyDescent="0.25">
      <c r="A2" s="215"/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6" ht="15.75" x14ac:dyDescent="0.25">
      <c r="A3" s="215"/>
      <c r="B3" s="215"/>
      <c r="C3" s="215"/>
      <c r="D3" s="217">
        <v>43556</v>
      </c>
      <c r="E3" s="217">
        <f>EDATE(D3,1)</f>
        <v>43586</v>
      </c>
      <c r="F3" s="217">
        <f t="shared" ref="F3:O3" si="0">EDATE(E3,1)</f>
        <v>43617</v>
      </c>
      <c r="G3" s="217">
        <f t="shared" si="0"/>
        <v>43647</v>
      </c>
      <c r="H3" s="217">
        <f t="shared" si="0"/>
        <v>43678</v>
      </c>
      <c r="I3" s="217">
        <f t="shared" si="0"/>
        <v>43709</v>
      </c>
      <c r="J3" s="217">
        <f t="shared" si="0"/>
        <v>43739</v>
      </c>
      <c r="K3" s="217">
        <f t="shared" si="0"/>
        <v>43770</v>
      </c>
      <c r="L3" s="217">
        <f t="shared" si="0"/>
        <v>43800</v>
      </c>
      <c r="M3" s="217">
        <f t="shared" si="0"/>
        <v>43831</v>
      </c>
      <c r="N3" s="217">
        <f t="shared" si="0"/>
        <v>43862</v>
      </c>
      <c r="O3" s="217">
        <f t="shared" si="0"/>
        <v>43891</v>
      </c>
      <c r="P3" t="s">
        <v>18</v>
      </c>
    </row>
    <row r="4" spans="1:16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6" x14ac:dyDescent="0.25">
      <c r="A5" s="218" t="s">
        <v>140</v>
      </c>
      <c r="B5" s="214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16" x14ac:dyDescent="0.25">
      <c r="B6" t="s">
        <v>153</v>
      </c>
      <c r="C6" s="227"/>
      <c r="D6" s="222"/>
      <c r="E6" s="222"/>
      <c r="F6" s="222"/>
      <c r="G6" s="183">
        <v>269323.09325032018</v>
      </c>
      <c r="H6" s="183">
        <v>254266.77534775386</v>
      </c>
      <c r="I6" s="183">
        <v>323819.35236396908</v>
      </c>
      <c r="J6" s="222"/>
      <c r="K6" s="222"/>
      <c r="L6" s="222"/>
      <c r="M6" s="183">
        <v>3437383</v>
      </c>
      <c r="N6" s="183">
        <v>2885041</v>
      </c>
      <c r="O6" s="183">
        <v>2268398</v>
      </c>
    </row>
    <row r="7" spans="1:16" x14ac:dyDescent="0.25">
      <c r="B7" t="s">
        <v>115</v>
      </c>
      <c r="C7" s="227"/>
      <c r="D7" s="222"/>
      <c r="E7" s="222"/>
      <c r="F7" s="222"/>
      <c r="G7" s="220">
        <v>270449.35744999989</v>
      </c>
      <c r="H7" s="220">
        <v>237044.0753</v>
      </c>
      <c r="I7" s="220">
        <v>247529.75405000008</v>
      </c>
      <c r="J7" s="222"/>
      <c r="K7" s="222"/>
      <c r="L7" s="222"/>
      <c r="M7" s="222"/>
      <c r="N7" s="222"/>
      <c r="O7" s="222"/>
    </row>
    <row r="8" spans="1:16" x14ac:dyDescent="0.25">
      <c r="B8" t="s">
        <v>164</v>
      </c>
      <c r="C8" s="227"/>
      <c r="D8" s="222"/>
      <c r="E8" s="222"/>
      <c r="F8" s="222"/>
      <c r="G8" s="212">
        <f>G6-G7</f>
        <v>-1126.2641996797174</v>
      </c>
      <c r="H8" s="212">
        <f>H6-H7</f>
        <v>17222.700047753868</v>
      </c>
      <c r="I8" s="212">
        <f>I6-I7</f>
        <v>76289.598313969007</v>
      </c>
      <c r="J8" s="222"/>
      <c r="K8" s="222"/>
      <c r="L8" s="222"/>
      <c r="M8" s="222"/>
      <c r="N8" s="222"/>
      <c r="O8" s="222"/>
    </row>
    <row r="9" spans="1:16" x14ac:dyDescent="0.25">
      <c r="G9" s="184"/>
      <c r="H9" s="184"/>
      <c r="I9" s="184"/>
    </row>
    <row r="10" spans="1:16" x14ac:dyDescent="0.25">
      <c r="A10" s="218" t="s">
        <v>152</v>
      </c>
      <c r="B10" s="214"/>
    </row>
    <row r="11" spans="1:16" x14ac:dyDescent="0.25">
      <c r="B11" s="211">
        <v>43739</v>
      </c>
      <c r="C11" s="187" t="s">
        <v>146</v>
      </c>
      <c r="D11" s="223"/>
      <c r="E11" s="224"/>
      <c r="F11" s="224"/>
      <c r="G11" s="205">
        <v>2.3700000000000001E-3</v>
      </c>
      <c r="H11" s="205">
        <f>G11</f>
        <v>2.3700000000000001E-3</v>
      </c>
      <c r="I11" s="205">
        <f>H11</f>
        <v>2.3700000000000001E-3</v>
      </c>
      <c r="J11" s="221"/>
      <c r="K11" s="221"/>
      <c r="L11" s="221"/>
      <c r="M11" s="221"/>
      <c r="N11" s="221"/>
      <c r="O11" s="221"/>
    </row>
    <row r="12" spans="1:16" x14ac:dyDescent="0.25">
      <c r="B12" s="187"/>
      <c r="C12" s="187" t="s">
        <v>125</v>
      </c>
      <c r="D12" s="223"/>
      <c r="E12" s="224"/>
      <c r="F12" s="224"/>
      <c r="G12" s="205">
        <v>0</v>
      </c>
      <c r="H12" s="205">
        <f>G12</f>
        <v>0</v>
      </c>
      <c r="I12" s="205">
        <f>H12</f>
        <v>0</v>
      </c>
      <c r="J12" s="221"/>
      <c r="K12" s="221"/>
      <c r="L12" s="221"/>
      <c r="M12" s="221"/>
      <c r="N12" s="221"/>
      <c r="O12" s="221"/>
    </row>
    <row r="13" spans="1:16" x14ac:dyDescent="0.25">
      <c r="B13" s="187"/>
      <c r="C13" s="187"/>
      <c r="D13" s="204"/>
      <c r="E13" s="205"/>
      <c r="F13" s="205"/>
      <c r="G13" s="205"/>
      <c r="H13" s="205"/>
      <c r="I13" s="205"/>
      <c r="J13" s="81"/>
      <c r="K13" s="81"/>
      <c r="L13" s="81"/>
      <c r="M13" s="81"/>
      <c r="N13" s="81"/>
      <c r="O13" s="81"/>
    </row>
    <row r="14" spans="1:16" x14ac:dyDescent="0.25">
      <c r="B14" s="211">
        <v>43556</v>
      </c>
      <c r="C14" s="187" t="s">
        <v>146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05">
        <v>-1.5900000000000001E-3</v>
      </c>
      <c r="N14" s="309">
        <f t="shared" ref="N14:O15" si="1">M14</f>
        <v>-1.5900000000000001E-3</v>
      </c>
      <c r="O14" s="309">
        <f t="shared" si="1"/>
        <v>-1.5900000000000001E-3</v>
      </c>
    </row>
    <row r="15" spans="1:16" x14ac:dyDescent="0.25">
      <c r="B15" s="187"/>
      <c r="C15" s="187" t="s">
        <v>125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05">
        <v>0</v>
      </c>
      <c r="N15" s="205">
        <f t="shared" si="1"/>
        <v>0</v>
      </c>
      <c r="O15" s="205">
        <f t="shared" si="1"/>
        <v>0</v>
      </c>
    </row>
    <row r="16" spans="1:16" x14ac:dyDescent="0.25">
      <c r="B16" s="187"/>
      <c r="C16" s="187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25" x14ac:dyDescent="0.25">
      <c r="A17" s="218" t="s">
        <v>154</v>
      </c>
      <c r="B17" s="21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5" x14ac:dyDescent="0.25">
      <c r="B18" t="str">
        <f>TEXT(B11,"MMMM YYYY")&amp;" True-up"</f>
        <v>October 2019 True-up</v>
      </c>
      <c r="C18" s="187" t="s">
        <v>27</v>
      </c>
      <c r="D18" s="221"/>
      <c r="E18" s="221"/>
      <c r="F18" s="221"/>
      <c r="G18" s="206">
        <f>ROUND(G8*G11,0)</f>
        <v>-3</v>
      </c>
      <c r="H18" s="206">
        <f>ROUND(H8*H11,0)</f>
        <v>41</v>
      </c>
      <c r="I18" s="206">
        <f>ROUND(I8*I11,0)</f>
        <v>181</v>
      </c>
      <c r="J18" s="221"/>
      <c r="K18" s="221"/>
      <c r="L18" s="221"/>
      <c r="M18" s="221"/>
      <c r="N18" s="221"/>
      <c r="O18" s="221"/>
      <c r="P18" s="94">
        <f>SUM(D18:O18)</f>
        <v>219</v>
      </c>
    </row>
    <row r="19" spans="1:25" x14ac:dyDescent="0.25">
      <c r="C19" s="187" t="s">
        <v>125</v>
      </c>
      <c r="D19" s="221"/>
      <c r="E19" s="221"/>
      <c r="F19" s="221"/>
      <c r="G19" s="206">
        <f>ROUND(G8*G12,0)</f>
        <v>0</v>
      </c>
      <c r="H19" s="206">
        <f>ROUND(H8*H12,0)</f>
        <v>0</v>
      </c>
      <c r="I19" s="206">
        <f>ROUND(I8*I12,0)</f>
        <v>0</v>
      </c>
      <c r="J19" s="221"/>
      <c r="K19" s="221"/>
      <c r="L19" s="221"/>
      <c r="M19" s="221"/>
      <c r="N19" s="221"/>
      <c r="O19" s="221"/>
      <c r="P19" s="94">
        <f>SUM(D19:O19)</f>
        <v>0</v>
      </c>
    </row>
    <row r="20" spans="1:25" x14ac:dyDescent="0.25">
      <c r="C20" s="187"/>
      <c r="D20" s="81"/>
      <c r="E20" s="81"/>
      <c r="F20" s="81"/>
      <c r="G20" s="206"/>
      <c r="H20" s="206"/>
      <c r="I20" s="206"/>
      <c r="J20" s="81"/>
      <c r="K20" s="81"/>
      <c r="L20" s="81"/>
      <c r="M20" s="81"/>
      <c r="N20" s="81"/>
      <c r="O20" s="81"/>
    </row>
    <row r="21" spans="1:25" x14ac:dyDescent="0.25">
      <c r="B21" t="str">
        <f>TEXT(B14,"MMMM YYYY")&amp;" Actual"</f>
        <v>April 2019 Actual</v>
      </c>
      <c r="C21" s="187" t="s">
        <v>27</v>
      </c>
      <c r="D21" s="310">
        <v>-1411.7899999995518</v>
      </c>
      <c r="E21" s="310">
        <v>-621.49001902199996</v>
      </c>
      <c r="F21" s="310">
        <v>-399.59136460350004</v>
      </c>
      <c r="G21" s="310">
        <v>-430.01447834549987</v>
      </c>
      <c r="H21" s="310">
        <v>-376.90007972699999</v>
      </c>
      <c r="I21" s="310">
        <v>-393.57230893950015</v>
      </c>
      <c r="J21" s="310">
        <v>-389.30999999991309</v>
      </c>
      <c r="K21" s="310">
        <v>-3427.3088947065021</v>
      </c>
      <c r="L21" s="310">
        <v>-4091.6500000000292</v>
      </c>
      <c r="M21" s="245"/>
      <c r="N21" s="245"/>
      <c r="O21" s="245"/>
      <c r="P21" s="94">
        <f>SUM(D21:O21)</f>
        <v>-11541.627145343497</v>
      </c>
    </row>
    <row r="22" spans="1:25" x14ac:dyDescent="0.25">
      <c r="C22" s="187" t="s">
        <v>125</v>
      </c>
      <c r="D22" s="206">
        <f>ROUND(D7*D15,0)</f>
        <v>0</v>
      </c>
      <c r="E22" s="206">
        <f t="shared" ref="E22:L22" si="2">ROUND(E7*E15,0)</f>
        <v>0</v>
      </c>
      <c r="F22" s="206">
        <f t="shared" si="2"/>
        <v>0</v>
      </c>
      <c r="G22" s="206">
        <f t="shared" si="2"/>
        <v>0</v>
      </c>
      <c r="H22" s="206">
        <f t="shared" si="2"/>
        <v>0</v>
      </c>
      <c r="I22" s="206">
        <f t="shared" si="2"/>
        <v>0</v>
      </c>
      <c r="J22" s="206">
        <f t="shared" si="2"/>
        <v>0</v>
      </c>
      <c r="K22" s="206">
        <f t="shared" si="2"/>
        <v>0</v>
      </c>
      <c r="L22" s="206">
        <f t="shared" si="2"/>
        <v>0</v>
      </c>
      <c r="M22" s="245"/>
      <c r="N22" s="245"/>
      <c r="O22" s="245"/>
      <c r="P22" s="94">
        <f>SUM(D22:O22)</f>
        <v>0</v>
      </c>
    </row>
    <row r="23" spans="1:25" x14ac:dyDescent="0.25">
      <c r="D23" s="207"/>
      <c r="E23" s="207"/>
      <c r="F23" s="207"/>
      <c r="G23" s="207"/>
      <c r="H23" s="207"/>
      <c r="I23" s="207"/>
      <c r="J23" s="207"/>
      <c r="K23" s="207"/>
      <c r="L23" s="207"/>
      <c r="M23" s="81"/>
      <c r="N23" s="81"/>
      <c r="O23" s="81"/>
    </row>
    <row r="24" spans="1:25" x14ac:dyDescent="0.25">
      <c r="B24" t="str">
        <f>TEXT(B14,"MMMM YYYY")&amp;" Estimates"</f>
        <v>April 2019 Estimates</v>
      </c>
      <c r="C24" s="187" t="s">
        <v>27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06">
        <f>ROUND(M6*M14,0)</f>
        <v>-5465</v>
      </c>
      <c r="N24" s="206">
        <f>ROUND(N6*N14,0)</f>
        <v>-4587</v>
      </c>
      <c r="O24" s="206">
        <f>ROUND(O6*O14,0)</f>
        <v>-3607</v>
      </c>
      <c r="P24" s="94">
        <f>SUM(D24:O24)</f>
        <v>-13659</v>
      </c>
    </row>
    <row r="25" spans="1:25" x14ac:dyDescent="0.25">
      <c r="C25" s="187" t="s">
        <v>125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06">
        <f>ROUND(M6*M15,0)</f>
        <v>0</v>
      </c>
      <c r="N25" s="206">
        <f>ROUND(N6*N15,0)</f>
        <v>0</v>
      </c>
      <c r="O25" s="206">
        <f>ROUND(O6*O15,0)</f>
        <v>0</v>
      </c>
      <c r="P25" s="2">
        <f>SUM(D25:O25)</f>
        <v>0</v>
      </c>
    </row>
    <row r="26" spans="1:25" x14ac:dyDescent="0.25">
      <c r="C26" s="187"/>
      <c r="D26" s="81"/>
      <c r="E26" s="81"/>
      <c r="F26" s="81"/>
      <c r="G26" s="81"/>
      <c r="H26" s="81"/>
      <c r="I26" s="81"/>
      <c r="J26" s="81"/>
      <c r="K26" s="81"/>
      <c r="L26" s="81"/>
      <c r="M26" s="206"/>
      <c r="N26" s="206"/>
      <c r="O26" s="206"/>
    </row>
    <row r="27" spans="1:25" x14ac:dyDescent="0.25">
      <c r="B27" t="s">
        <v>18</v>
      </c>
      <c r="C27" s="187" t="s">
        <v>27</v>
      </c>
      <c r="D27" s="239">
        <f>D18+D21+D24</f>
        <v>-1411.7899999995518</v>
      </c>
      <c r="E27" s="239">
        <f t="shared" ref="E27:O28" si="3">E18+E21+E24</f>
        <v>-621.49001902199996</v>
      </c>
      <c r="F27" s="239">
        <f t="shared" si="3"/>
        <v>-399.59136460350004</v>
      </c>
      <c r="G27" s="239">
        <f t="shared" si="3"/>
        <v>-433.01447834549987</v>
      </c>
      <c r="H27" s="239">
        <f t="shared" si="3"/>
        <v>-335.90007972699999</v>
      </c>
      <c r="I27" s="239">
        <f t="shared" si="3"/>
        <v>-212.57230893950015</v>
      </c>
      <c r="J27" s="239">
        <f t="shared" si="3"/>
        <v>-389.30999999991309</v>
      </c>
      <c r="K27" s="239">
        <f t="shared" si="3"/>
        <v>-3427.3088947065021</v>
      </c>
      <c r="L27" s="239">
        <f t="shared" si="3"/>
        <v>-4091.6500000000292</v>
      </c>
      <c r="M27" s="239">
        <f t="shared" si="3"/>
        <v>-5465</v>
      </c>
      <c r="N27" s="239">
        <f t="shared" si="3"/>
        <v>-4587</v>
      </c>
      <c r="O27" s="239">
        <f t="shared" si="3"/>
        <v>-3607</v>
      </c>
      <c r="P27" s="94">
        <f>SUM(D27:O27)</f>
        <v>-24981.627145343497</v>
      </c>
    </row>
    <row r="28" spans="1:25" x14ac:dyDescent="0.25">
      <c r="C28" s="187" t="s">
        <v>125</v>
      </c>
      <c r="D28" s="239">
        <f>D19+D22+D25</f>
        <v>0</v>
      </c>
      <c r="E28" s="239">
        <f t="shared" si="3"/>
        <v>0</v>
      </c>
      <c r="F28" s="239">
        <f t="shared" si="3"/>
        <v>0</v>
      </c>
      <c r="G28" s="239">
        <f t="shared" si="3"/>
        <v>0</v>
      </c>
      <c r="H28" s="239">
        <f t="shared" si="3"/>
        <v>0</v>
      </c>
      <c r="I28" s="239">
        <f t="shared" si="3"/>
        <v>0</v>
      </c>
      <c r="J28" s="239">
        <f t="shared" si="3"/>
        <v>0</v>
      </c>
      <c r="K28" s="239">
        <f t="shared" si="3"/>
        <v>0</v>
      </c>
      <c r="L28" s="239">
        <f t="shared" si="3"/>
        <v>0</v>
      </c>
      <c r="M28" s="239">
        <f t="shared" si="3"/>
        <v>0</v>
      </c>
      <c r="N28" s="239">
        <f t="shared" si="3"/>
        <v>0</v>
      </c>
      <c r="O28" s="239">
        <f t="shared" si="3"/>
        <v>0</v>
      </c>
      <c r="P28" s="94">
        <f>SUM(D28:O28)</f>
        <v>0</v>
      </c>
    </row>
    <row r="29" spans="1:25" x14ac:dyDescent="0.25">
      <c r="A29" s="218" t="s">
        <v>168</v>
      </c>
      <c r="B29" s="214"/>
      <c r="C29" s="187"/>
    </row>
    <row r="30" spans="1:25" x14ac:dyDescent="0.25">
      <c r="A30" s="225"/>
      <c r="C30" s="187"/>
    </row>
    <row r="31" spans="1:25" ht="51" customHeight="1" x14ac:dyDescent="0.25">
      <c r="B31" s="1" t="s">
        <v>144</v>
      </c>
      <c r="D31" s="244">
        <v>0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35"/>
      <c r="Q31" s="312"/>
      <c r="R31" s="312"/>
      <c r="S31" s="312"/>
      <c r="T31" s="312"/>
      <c r="U31" s="312"/>
      <c r="V31" s="312"/>
      <c r="W31" s="312"/>
      <c r="X31" s="312"/>
      <c r="Y31" s="312"/>
    </row>
    <row r="32" spans="1:25" ht="15.75" customHeight="1" x14ac:dyDescent="0.25">
      <c r="A32" s="226"/>
      <c r="B32" s="123" t="s">
        <v>148</v>
      </c>
      <c r="D32" s="3">
        <v>0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94">
        <f>SUM(D32:O32)</f>
        <v>0</v>
      </c>
      <c r="Q32" s="202"/>
      <c r="R32" s="202"/>
      <c r="S32" s="202"/>
      <c r="T32" s="202"/>
      <c r="U32" s="202"/>
      <c r="V32" s="202"/>
      <c r="W32" s="202"/>
      <c r="X32" s="202"/>
      <c r="Y32" s="202"/>
    </row>
    <row r="33" spans="1:25" ht="15.75" customHeight="1" x14ac:dyDescent="0.25">
      <c r="A33" s="226"/>
      <c r="B33" s="123" t="s">
        <v>169</v>
      </c>
      <c r="D33" s="250">
        <f>D31+D32</f>
        <v>0</v>
      </c>
      <c r="E33" s="244">
        <f t="shared" ref="E33:O33" si="4">D41</f>
        <v>1413.7899999995518</v>
      </c>
      <c r="F33" s="244">
        <f t="shared" si="4"/>
        <v>2040.2800190215517</v>
      </c>
      <c r="G33" s="244">
        <f t="shared" si="4"/>
        <v>2446.8713836250517</v>
      </c>
      <c r="H33" s="244">
        <f t="shared" si="4"/>
        <v>2887.8858619705516</v>
      </c>
      <c r="I33" s="244">
        <f t="shared" si="4"/>
        <v>3231.7859416975516</v>
      </c>
      <c r="J33" s="244">
        <f t="shared" si="4"/>
        <v>3453.3582506370517</v>
      </c>
      <c r="K33" s="244">
        <f t="shared" si="4"/>
        <v>3850.6682506369648</v>
      </c>
      <c r="L33" s="244">
        <f t="shared" si="4"/>
        <v>7290.9771453434669</v>
      </c>
      <c r="M33" s="244">
        <f t="shared" si="4"/>
        <v>11403.627145343497</v>
      </c>
      <c r="N33" s="244">
        <f t="shared" si="4"/>
        <v>16900.627145343497</v>
      </c>
      <c r="O33" s="244">
        <f t="shared" si="4"/>
        <v>21531.627145343497</v>
      </c>
      <c r="P33" s="235"/>
      <c r="Q33" s="202"/>
      <c r="R33" s="202"/>
      <c r="S33" s="202"/>
      <c r="T33" s="202"/>
      <c r="U33" s="202"/>
      <c r="V33" s="202"/>
      <c r="W33" s="202"/>
      <c r="X33" s="202"/>
      <c r="Y33" s="202"/>
    </row>
    <row r="34" spans="1:25" x14ac:dyDescent="0.25">
      <c r="B34" s="123" t="s">
        <v>147</v>
      </c>
      <c r="D34" s="183">
        <f>-(D27+D28)</f>
        <v>1411.7899999995518</v>
      </c>
      <c r="E34" s="183">
        <f t="shared" ref="E34:O34" si="5">-(E27+E28)</f>
        <v>621.49001902199996</v>
      </c>
      <c r="F34" s="183">
        <f t="shared" si="5"/>
        <v>399.59136460350004</v>
      </c>
      <c r="G34" s="183">
        <f t="shared" si="5"/>
        <v>433.01447834549987</v>
      </c>
      <c r="H34" s="183">
        <f t="shared" si="5"/>
        <v>335.90007972699999</v>
      </c>
      <c r="I34" s="183">
        <f t="shared" si="5"/>
        <v>212.57230893950015</v>
      </c>
      <c r="J34" s="183">
        <f t="shared" si="5"/>
        <v>389.30999999991309</v>
      </c>
      <c r="K34" s="183">
        <f t="shared" si="5"/>
        <v>3427.3088947065021</v>
      </c>
      <c r="L34" s="183">
        <f t="shared" si="5"/>
        <v>4091.6500000000292</v>
      </c>
      <c r="M34" s="183">
        <f t="shared" si="5"/>
        <v>5465</v>
      </c>
      <c r="N34" s="183">
        <f t="shared" si="5"/>
        <v>4587</v>
      </c>
      <c r="O34" s="183">
        <f t="shared" si="5"/>
        <v>3607</v>
      </c>
      <c r="P34" s="3">
        <f>SUM(D34:O34)</f>
        <v>24981.627145343497</v>
      </c>
    </row>
    <row r="35" spans="1:25" x14ac:dyDescent="0.25">
      <c r="B35" s="123" t="s">
        <v>145</v>
      </c>
      <c r="D35" s="253">
        <f>SUM(D33:D34)</f>
        <v>1411.7899999995518</v>
      </c>
      <c r="E35" s="253">
        <f t="shared" ref="E35:O35" si="6">SUM(E32:E34)</f>
        <v>2035.2800190215517</v>
      </c>
      <c r="F35" s="253">
        <f t="shared" si="6"/>
        <v>2439.8713836250517</v>
      </c>
      <c r="G35" s="253">
        <f t="shared" si="6"/>
        <v>2879.8858619705516</v>
      </c>
      <c r="H35" s="253">
        <f t="shared" si="6"/>
        <v>3223.7859416975516</v>
      </c>
      <c r="I35" s="253">
        <f t="shared" si="6"/>
        <v>3444.3582506370517</v>
      </c>
      <c r="J35" s="253">
        <f t="shared" si="6"/>
        <v>3842.6682506369648</v>
      </c>
      <c r="K35" s="253">
        <f t="shared" si="6"/>
        <v>7277.9771453434669</v>
      </c>
      <c r="L35" s="253">
        <f t="shared" si="6"/>
        <v>11382.627145343497</v>
      </c>
      <c r="M35" s="253">
        <f t="shared" si="6"/>
        <v>16868.627145343497</v>
      </c>
      <c r="N35" s="253">
        <f t="shared" si="6"/>
        <v>21487.627145343497</v>
      </c>
      <c r="O35" s="253">
        <f t="shared" si="6"/>
        <v>25138.627145343497</v>
      </c>
      <c r="P35" s="17"/>
    </row>
    <row r="36" spans="1:25" ht="6" customHeight="1" x14ac:dyDescent="0.25">
      <c r="B36" s="12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</row>
    <row r="37" spans="1:25" x14ac:dyDescent="0.25">
      <c r="B37" s="123" t="s">
        <v>149</v>
      </c>
      <c r="D37" s="254">
        <f t="shared" ref="D37:O37" si="7">AVERAGE(D33,D35)</f>
        <v>705.89499999977591</v>
      </c>
      <c r="E37" s="254">
        <f t="shared" si="7"/>
        <v>1724.5350095105518</v>
      </c>
      <c r="F37" s="254">
        <f t="shared" si="7"/>
        <v>2240.0757013233015</v>
      </c>
      <c r="G37" s="254">
        <f t="shared" si="7"/>
        <v>2663.3786227978017</v>
      </c>
      <c r="H37" s="254">
        <f t="shared" si="7"/>
        <v>3055.8359018340516</v>
      </c>
      <c r="I37" s="254">
        <f t="shared" si="7"/>
        <v>3338.0720961673014</v>
      </c>
      <c r="J37" s="254">
        <f t="shared" si="7"/>
        <v>3648.0132506370082</v>
      </c>
      <c r="K37" s="254">
        <f t="shared" si="7"/>
        <v>5564.3226979902156</v>
      </c>
      <c r="L37" s="254">
        <f t="shared" si="7"/>
        <v>9336.8021453434812</v>
      </c>
      <c r="M37" s="254">
        <f t="shared" si="7"/>
        <v>14136.127145343497</v>
      </c>
      <c r="N37" s="254">
        <f t="shared" si="7"/>
        <v>19194.127145343497</v>
      </c>
      <c r="O37" s="254">
        <f t="shared" si="7"/>
        <v>23335.127145343497</v>
      </c>
    </row>
    <row r="38" spans="1:25" ht="4.5" customHeight="1" x14ac:dyDescent="0.25">
      <c r="B38" s="123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</row>
    <row r="39" spans="1:25" x14ac:dyDescent="0.25">
      <c r="B39" s="123" t="s">
        <v>155</v>
      </c>
      <c r="D39" s="210">
        <f>ROUND(D44/12,6)</f>
        <v>2.9169999999999999E-3</v>
      </c>
      <c r="E39" s="210">
        <f t="shared" ref="E39:O39" si="8">ROUND(E44/12,6)</f>
        <v>2.9169999999999999E-3</v>
      </c>
      <c r="F39" s="210">
        <f t="shared" si="8"/>
        <v>2.9169999999999999E-3</v>
      </c>
      <c r="G39" s="210">
        <f t="shared" si="8"/>
        <v>2.9169999999999999E-3</v>
      </c>
      <c r="H39" s="210">
        <f t="shared" si="8"/>
        <v>2.7079999999999999E-3</v>
      </c>
      <c r="I39" s="210">
        <f t="shared" si="8"/>
        <v>2.7079999999999999E-3</v>
      </c>
      <c r="J39" s="210">
        <f t="shared" si="8"/>
        <v>2.2920000000000002E-3</v>
      </c>
      <c r="K39" s="210">
        <f t="shared" si="8"/>
        <v>2.2920000000000002E-3</v>
      </c>
      <c r="L39" s="210">
        <f t="shared" si="8"/>
        <v>2.2920000000000002E-3</v>
      </c>
      <c r="M39" s="210">
        <f t="shared" si="8"/>
        <v>2.2920000000000002E-3</v>
      </c>
      <c r="N39" s="210">
        <f t="shared" si="8"/>
        <v>2.2920000000000002E-3</v>
      </c>
      <c r="O39" s="210">
        <f t="shared" si="8"/>
        <v>2.2920000000000002E-3</v>
      </c>
    </row>
    <row r="40" spans="1:25" x14ac:dyDescent="0.25">
      <c r="B40" s="219" t="s">
        <v>150</v>
      </c>
      <c r="C40" s="218"/>
      <c r="D40" s="242">
        <f>ROUND(D37*D39,0)</f>
        <v>2</v>
      </c>
      <c r="E40" s="242">
        <f t="shared" ref="E40:O40" si="9">ROUND(E37*E39,0)</f>
        <v>5</v>
      </c>
      <c r="F40" s="242">
        <f t="shared" si="9"/>
        <v>7</v>
      </c>
      <c r="G40" s="242">
        <f t="shared" si="9"/>
        <v>8</v>
      </c>
      <c r="H40" s="242">
        <f t="shared" si="9"/>
        <v>8</v>
      </c>
      <c r="I40" s="242">
        <f t="shared" si="9"/>
        <v>9</v>
      </c>
      <c r="J40" s="242">
        <f t="shared" si="9"/>
        <v>8</v>
      </c>
      <c r="K40" s="242">
        <f t="shared" si="9"/>
        <v>13</v>
      </c>
      <c r="L40" s="242">
        <f t="shared" si="9"/>
        <v>21</v>
      </c>
      <c r="M40" s="242">
        <f t="shared" si="9"/>
        <v>32</v>
      </c>
      <c r="N40" s="242">
        <f t="shared" si="9"/>
        <v>44</v>
      </c>
      <c r="O40" s="242">
        <f t="shared" si="9"/>
        <v>53</v>
      </c>
      <c r="P40" s="3">
        <f>SUM(D40:O40)</f>
        <v>210</v>
      </c>
    </row>
    <row r="41" spans="1:25" ht="15.75" thickBot="1" x14ac:dyDescent="0.3">
      <c r="B41" s="219" t="s">
        <v>151</v>
      </c>
      <c r="C41" s="218"/>
      <c r="D41" s="251">
        <f>D35+D40</f>
        <v>1413.7899999995518</v>
      </c>
      <c r="E41" s="251">
        <f t="shared" ref="E41:O41" si="10">E35+E40</f>
        <v>2040.2800190215517</v>
      </c>
      <c r="F41" s="251">
        <f t="shared" si="10"/>
        <v>2446.8713836250517</v>
      </c>
      <c r="G41" s="251">
        <f t="shared" si="10"/>
        <v>2887.8858619705516</v>
      </c>
      <c r="H41" s="251">
        <f t="shared" si="10"/>
        <v>3231.7859416975516</v>
      </c>
      <c r="I41" s="251">
        <f t="shared" si="10"/>
        <v>3453.3582506370517</v>
      </c>
      <c r="J41" s="251">
        <f t="shared" si="10"/>
        <v>3850.6682506369648</v>
      </c>
      <c r="K41" s="251">
        <f t="shared" si="10"/>
        <v>7290.9771453434669</v>
      </c>
      <c r="L41" s="251">
        <f t="shared" si="10"/>
        <v>11403.627145343497</v>
      </c>
      <c r="M41" s="251">
        <f t="shared" si="10"/>
        <v>16900.627145343497</v>
      </c>
      <c r="N41" s="251">
        <f t="shared" si="10"/>
        <v>21531.627145343497</v>
      </c>
      <c r="O41" s="251">
        <f t="shared" si="10"/>
        <v>25191.627145343497</v>
      </c>
      <c r="P41" s="252">
        <f>P32+P34+P40</f>
        <v>25191.627145343497</v>
      </c>
    </row>
    <row r="42" spans="1:25" ht="15.75" thickTop="1" x14ac:dyDescent="0.25"/>
    <row r="43" spans="1:25" x14ac:dyDescent="0.25">
      <c r="B43" s="123" t="s">
        <v>158</v>
      </c>
      <c r="D43" s="210">
        <v>5.5E-2</v>
      </c>
      <c r="E43" s="210">
        <v>5.5E-2</v>
      </c>
      <c r="F43" s="210">
        <v>5.5E-2</v>
      </c>
      <c r="G43" s="210">
        <v>5.5E-2</v>
      </c>
      <c r="H43" s="210">
        <v>5.2499999999999998E-2</v>
      </c>
      <c r="I43" s="210">
        <v>5.2499999999999998E-2</v>
      </c>
      <c r="J43" s="210">
        <v>4.7500000000000001E-2</v>
      </c>
      <c r="K43" s="210">
        <v>4.7500000000000001E-2</v>
      </c>
      <c r="L43" s="210">
        <v>4.7500000000000001E-2</v>
      </c>
      <c r="M43" s="210">
        <v>4.7500000000000001E-2</v>
      </c>
      <c r="N43" s="210">
        <v>4.7500000000000001E-2</v>
      </c>
      <c r="O43" s="210">
        <v>4.7500000000000001E-2</v>
      </c>
    </row>
    <row r="44" spans="1:25" x14ac:dyDescent="0.25">
      <c r="B44" s="123" t="s">
        <v>161</v>
      </c>
      <c r="D44" s="210">
        <v>3.5000000000000003E-2</v>
      </c>
      <c r="E44" s="210">
        <v>3.5000000000000003E-2</v>
      </c>
      <c r="F44" s="210">
        <v>3.5000000000000003E-2</v>
      </c>
      <c r="G44" s="210">
        <v>3.5000000000000003E-2</v>
      </c>
      <c r="H44" s="210">
        <v>3.2500000000000001E-2</v>
      </c>
      <c r="I44" s="210">
        <v>3.2500000000000001E-2</v>
      </c>
      <c r="J44" s="210">
        <v>2.75E-2</v>
      </c>
      <c r="K44" s="210">
        <v>2.75E-2</v>
      </c>
      <c r="L44" s="210">
        <v>2.75E-2</v>
      </c>
      <c r="M44" s="210">
        <v>2.75E-2</v>
      </c>
      <c r="N44" s="210">
        <v>2.75E-2</v>
      </c>
      <c r="O44" s="210">
        <v>2.75E-2</v>
      </c>
    </row>
    <row r="46" spans="1:25" x14ac:dyDescent="0.25">
      <c r="A46" s="135" t="s">
        <v>156</v>
      </c>
      <c r="B46" s="123" t="s">
        <v>157</v>
      </c>
    </row>
    <row r="47" spans="1:25" x14ac:dyDescent="0.25">
      <c r="A47" s="135" t="s">
        <v>159</v>
      </c>
      <c r="B47" s="123" t="s">
        <v>160</v>
      </c>
    </row>
    <row r="48" spans="1:25" x14ac:dyDescent="0.25">
      <c r="A48" s="135" t="s">
        <v>162</v>
      </c>
      <c r="B48" s="123" t="s">
        <v>163</v>
      </c>
    </row>
  </sheetData>
  <mergeCells count="2">
    <mergeCell ref="A1:O1"/>
    <mergeCell ref="Q31:Y31"/>
  </mergeCells>
  <pageMargins left="0.45" right="0.45" top="0.75" bottom="0.5" header="0.3" footer="0.3"/>
  <pageSetup scale="67" orientation="landscape" horizontalDpi="72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48"/>
  <sheetViews>
    <sheetView zoomScale="85" zoomScaleNormal="85" workbookViewId="0">
      <selection activeCell="Q1" sqref="Q1:Q1048576"/>
    </sheetView>
  </sheetViews>
  <sheetFormatPr defaultRowHeight="15" x14ac:dyDescent="0.25"/>
  <cols>
    <col min="1" max="1" width="5.140625" customWidth="1"/>
    <col min="2" max="2" width="25.85546875" customWidth="1"/>
    <col min="3" max="3" width="9.5703125" customWidth="1"/>
    <col min="4" max="15" width="12.28515625" style="203" customWidth="1"/>
    <col min="16" max="16" width="14.42578125" customWidth="1"/>
  </cols>
  <sheetData>
    <row r="1" spans="1:16" ht="18.75" x14ac:dyDescent="0.3">
      <c r="A1" s="315" t="s">
        <v>166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6" x14ac:dyDescent="0.25">
      <c r="A2" s="215"/>
      <c r="B2" s="215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</row>
    <row r="3" spans="1:16" ht="15.75" x14ac:dyDescent="0.25">
      <c r="A3" s="215"/>
      <c r="B3" s="215"/>
      <c r="C3" s="215"/>
      <c r="D3" s="217">
        <v>43556</v>
      </c>
      <c r="E3" s="217">
        <f>EDATE(D3,1)</f>
        <v>43586</v>
      </c>
      <c r="F3" s="217">
        <f t="shared" ref="F3:O3" si="0">EDATE(E3,1)</f>
        <v>43617</v>
      </c>
      <c r="G3" s="217">
        <f t="shared" si="0"/>
        <v>43647</v>
      </c>
      <c r="H3" s="217">
        <f t="shared" si="0"/>
        <v>43678</v>
      </c>
      <c r="I3" s="217">
        <f t="shared" si="0"/>
        <v>43709</v>
      </c>
      <c r="J3" s="217">
        <f t="shared" si="0"/>
        <v>43739</v>
      </c>
      <c r="K3" s="217">
        <f t="shared" si="0"/>
        <v>43770</v>
      </c>
      <c r="L3" s="217">
        <f t="shared" si="0"/>
        <v>43800</v>
      </c>
      <c r="M3" s="217">
        <f t="shared" si="0"/>
        <v>43831</v>
      </c>
      <c r="N3" s="217">
        <f t="shared" si="0"/>
        <v>43862</v>
      </c>
      <c r="O3" s="217">
        <f t="shared" si="0"/>
        <v>43891</v>
      </c>
      <c r="P3" t="s">
        <v>18</v>
      </c>
    </row>
    <row r="4" spans="1:16" x14ac:dyDescent="0.25"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1:16" x14ac:dyDescent="0.25">
      <c r="A5" s="218" t="s">
        <v>140</v>
      </c>
      <c r="B5" s="214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1:16" x14ac:dyDescent="0.25">
      <c r="B6" t="s">
        <v>153</v>
      </c>
      <c r="C6" s="222"/>
      <c r="D6" s="222"/>
      <c r="E6" s="222"/>
      <c r="F6" s="222"/>
      <c r="G6" s="183">
        <v>74156.124613050139</v>
      </c>
      <c r="H6" s="183">
        <v>76185.880563596904</v>
      </c>
      <c r="I6" s="183">
        <v>89386.141109482589</v>
      </c>
      <c r="J6" s="222"/>
      <c r="K6" s="222"/>
      <c r="L6" s="222"/>
      <c r="M6" s="183">
        <v>1024543</v>
      </c>
      <c r="N6" s="183">
        <v>828989</v>
      </c>
      <c r="O6" s="183">
        <v>617967</v>
      </c>
    </row>
    <row r="7" spans="1:16" x14ac:dyDescent="0.25">
      <c r="B7" t="s">
        <v>115</v>
      </c>
      <c r="C7" s="222"/>
      <c r="D7" s="222"/>
      <c r="E7" s="222"/>
      <c r="F7" s="222"/>
      <c r="G7" s="220">
        <v>78479.188249999992</v>
      </c>
      <c r="H7" s="220">
        <v>72040.43802999999</v>
      </c>
      <c r="I7" s="220">
        <v>72884.660779999991</v>
      </c>
      <c r="J7" s="222"/>
      <c r="K7" s="222"/>
      <c r="L7" s="222"/>
      <c r="M7" s="222"/>
      <c r="N7" s="222"/>
      <c r="O7" s="222"/>
    </row>
    <row r="8" spans="1:16" x14ac:dyDescent="0.25">
      <c r="B8" t="s">
        <v>164</v>
      </c>
      <c r="C8" s="222"/>
      <c r="D8" s="222"/>
      <c r="E8" s="222"/>
      <c r="F8" s="222"/>
      <c r="G8" s="212">
        <f>G6-G7</f>
        <v>-4323.0636369498534</v>
      </c>
      <c r="H8" s="212">
        <f>H6-H7</f>
        <v>4145.4425335969136</v>
      </c>
      <c r="I8" s="212">
        <f>I6-I7</f>
        <v>16501.480329482598</v>
      </c>
      <c r="J8" s="222"/>
      <c r="K8" s="222"/>
      <c r="L8" s="222"/>
      <c r="M8" s="222"/>
      <c r="N8" s="222"/>
      <c r="O8" s="222"/>
    </row>
    <row r="9" spans="1:16" x14ac:dyDescent="0.25">
      <c r="G9" s="184"/>
      <c r="H9" s="184"/>
      <c r="I9" s="184"/>
    </row>
    <row r="10" spans="1:16" x14ac:dyDescent="0.25">
      <c r="A10" s="218" t="s">
        <v>152</v>
      </c>
      <c r="B10" s="214"/>
    </row>
    <row r="11" spans="1:16" x14ac:dyDescent="0.25">
      <c r="B11" s="211">
        <v>43739</v>
      </c>
      <c r="C11" s="187" t="s">
        <v>146</v>
      </c>
      <c r="D11" s="223"/>
      <c r="E11" s="224"/>
      <c r="F11" s="224"/>
      <c r="G11" s="205">
        <v>8.0000000000000004E-4</v>
      </c>
      <c r="H11" s="205">
        <f>G11</f>
        <v>8.0000000000000004E-4</v>
      </c>
      <c r="I11" s="205">
        <f>H11</f>
        <v>8.0000000000000004E-4</v>
      </c>
      <c r="J11" s="221"/>
      <c r="K11" s="221"/>
      <c r="L11" s="221"/>
      <c r="M11" s="221"/>
      <c r="N11" s="221"/>
      <c r="O11" s="221"/>
    </row>
    <row r="12" spans="1:16" x14ac:dyDescent="0.25">
      <c r="B12" s="187"/>
      <c r="C12" s="187" t="s">
        <v>125</v>
      </c>
      <c r="D12" s="223"/>
      <c r="E12" s="224"/>
      <c r="F12" s="224"/>
      <c r="G12" s="205">
        <v>0</v>
      </c>
      <c r="H12" s="205">
        <f>G12</f>
        <v>0</v>
      </c>
      <c r="I12" s="205">
        <f>H12</f>
        <v>0</v>
      </c>
      <c r="J12" s="221"/>
      <c r="K12" s="221"/>
      <c r="L12" s="221"/>
      <c r="M12" s="221"/>
      <c r="N12" s="221"/>
      <c r="O12" s="221"/>
    </row>
    <row r="13" spans="1:16" x14ac:dyDescent="0.25">
      <c r="B13" s="187"/>
      <c r="C13" s="187"/>
      <c r="D13" s="204"/>
      <c r="E13" s="205"/>
      <c r="F13" s="205"/>
      <c r="G13" s="205"/>
      <c r="H13" s="205"/>
      <c r="I13" s="205"/>
      <c r="J13" s="81"/>
      <c r="K13" s="81"/>
      <c r="L13" s="81"/>
      <c r="M13" s="81"/>
      <c r="N13" s="81"/>
      <c r="O13" s="81"/>
    </row>
    <row r="14" spans="1:16" x14ac:dyDescent="0.25">
      <c r="B14" s="211">
        <v>43556</v>
      </c>
      <c r="C14" s="187" t="s">
        <v>146</v>
      </c>
      <c r="D14" s="222"/>
      <c r="E14" s="222"/>
      <c r="F14" s="222"/>
      <c r="G14" s="222"/>
      <c r="H14" s="222"/>
      <c r="I14" s="222"/>
      <c r="J14" s="222"/>
      <c r="K14" s="222"/>
      <c r="L14" s="222"/>
      <c r="M14" s="205">
        <v>-5.5000000000000003E-4</v>
      </c>
      <c r="N14" s="205">
        <f t="shared" ref="N14:O15" si="1">M14</f>
        <v>-5.5000000000000003E-4</v>
      </c>
      <c r="O14" s="205">
        <f t="shared" si="1"/>
        <v>-5.5000000000000003E-4</v>
      </c>
    </row>
    <row r="15" spans="1:16" x14ac:dyDescent="0.25">
      <c r="B15" s="187"/>
      <c r="C15" s="187" t="s">
        <v>125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05">
        <v>0</v>
      </c>
      <c r="N15" s="205">
        <f t="shared" si="1"/>
        <v>0</v>
      </c>
      <c r="O15" s="205">
        <f t="shared" si="1"/>
        <v>0</v>
      </c>
    </row>
    <row r="16" spans="1:16" x14ac:dyDescent="0.25">
      <c r="B16" s="187"/>
      <c r="C16" s="187"/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</row>
    <row r="17" spans="1:25" x14ac:dyDescent="0.25">
      <c r="A17" s="218" t="s">
        <v>154</v>
      </c>
      <c r="B17" s="21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25" x14ac:dyDescent="0.25">
      <c r="B18" t="str">
        <f>TEXT(B11,"MMMM YYYY")&amp;" True-up"</f>
        <v>October 2019 True-up</v>
      </c>
      <c r="C18" s="187" t="s">
        <v>27</v>
      </c>
      <c r="D18" s="221"/>
      <c r="E18" s="221"/>
      <c r="F18" s="221"/>
      <c r="G18" s="206">
        <f>ROUND(G8*G11,0)</f>
        <v>-3</v>
      </c>
      <c r="H18" s="206">
        <f>ROUND(H8*H11,0)</f>
        <v>3</v>
      </c>
      <c r="I18" s="206">
        <f>ROUND(I8*I11,0)</f>
        <v>13</v>
      </c>
      <c r="J18" s="221"/>
      <c r="K18" s="221"/>
      <c r="L18" s="221"/>
      <c r="M18" s="221"/>
      <c r="N18" s="221"/>
      <c r="O18" s="221"/>
      <c r="P18" s="94">
        <f>SUM(D18:O18)</f>
        <v>13</v>
      </c>
    </row>
    <row r="19" spans="1:25" x14ac:dyDescent="0.25">
      <c r="C19" s="187" t="s">
        <v>125</v>
      </c>
      <c r="D19" s="221"/>
      <c r="E19" s="221"/>
      <c r="F19" s="221"/>
      <c r="G19" s="206">
        <f>ROUND(G8*G12,0)</f>
        <v>0</v>
      </c>
      <c r="H19" s="206">
        <f>ROUND(H8*H12,0)</f>
        <v>0</v>
      </c>
      <c r="I19" s="206">
        <f>ROUND(I8*I12,0)</f>
        <v>0</v>
      </c>
      <c r="J19" s="221"/>
      <c r="K19" s="221"/>
      <c r="L19" s="221"/>
      <c r="M19" s="221"/>
      <c r="N19" s="221"/>
      <c r="O19" s="221"/>
      <c r="P19" s="94">
        <f>SUM(D19:O19)</f>
        <v>0</v>
      </c>
    </row>
    <row r="20" spans="1:25" x14ac:dyDescent="0.25">
      <c r="C20" s="187"/>
      <c r="D20" s="81"/>
      <c r="E20" s="81"/>
      <c r="F20" s="81"/>
      <c r="G20" s="206"/>
      <c r="H20" s="206"/>
      <c r="I20" s="206"/>
      <c r="J20" s="81"/>
      <c r="K20" s="81"/>
      <c r="L20" s="81"/>
      <c r="M20" s="81"/>
      <c r="N20" s="81"/>
      <c r="O20" s="81"/>
      <c r="P20" s="235"/>
    </row>
    <row r="21" spans="1:25" x14ac:dyDescent="0.25">
      <c r="B21" t="str">
        <f>TEXT(B14,"MMMM YYYY")&amp;" Actual"</f>
        <v>April 2019 Actual</v>
      </c>
      <c r="C21" s="187" t="s">
        <v>27</v>
      </c>
      <c r="D21" s="310">
        <v>-111.66000000000145</v>
      </c>
      <c r="E21" s="310">
        <v>-51.583518997999967</v>
      </c>
      <c r="F21" s="310">
        <v>-38.359508280500009</v>
      </c>
      <c r="G21" s="310">
        <v>-43.1635535375</v>
      </c>
      <c r="H21" s="310">
        <v>-39.622240916499997</v>
      </c>
      <c r="I21" s="310">
        <v>-40.086563428999995</v>
      </c>
      <c r="J21" s="310">
        <v>-38.440000000000133</v>
      </c>
      <c r="K21" s="310">
        <v>-308.04984567499997</v>
      </c>
      <c r="L21" s="310">
        <v>-382.84999999999911</v>
      </c>
      <c r="M21" s="221"/>
      <c r="N21" s="221"/>
      <c r="O21" s="221"/>
      <c r="P21" s="94">
        <f>SUM(D21:O21)</f>
        <v>-1053.8152308365006</v>
      </c>
    </row>
    <row r="22" spans="1:25" x14ac:dyDescent="0.25">
      <c r="C22" s="187" t="s">
        <v>125</v>
      </c>
      <c r="D22" s="206">
        <f>ROUND(D7*D15,0)</f>
        <v>0</v>
      </c>
      <c r="E22" s="206">
        <f t="shared" ref="E22:L22" si="2">ROUND(E7*E15,0)</f>
        <v>0</v>
      </c>
      <c r="F22" s="206">
        <f t="shared" si="2"/>
        <v>0</v>
      </c>
      <c r="G22" s="206">
        <f t="shared" si="2"/>
        <v>0</v>
      </c>
      <c r="H22" s="206">
        <f t="shared" si="2"/>
        <v>0</v>
      </c>
      <c r="I22" s="206">
        <f t="shared" si="2"/>
        <v>0</v>
      </c>
      <c r="J22" s="206">
        <f t="shared" si="2"/>
        <v>0</v>
      </c>
      <c r="K22" s="206">
        <f t="shared" si="2"/>
        <v>0</v>
      </c>
      <c r="L22" s="206">
        <f t="shared" si="2"/>
        <v>0</v>
      </c>
      <c r="M22" s="221"/>
      <c r="N22" s="221"/>
      <c r="O22" s="221"/>
      <c r="P22" s="94">
        <f>SUM(D22:O22)</f>
        <v>0</v>
      </c>
    </row>
    <row r="23" spans="1:25" x14ac:dyDescent="0.25">
      <c r="D23" s="207"/>
      <c r="E23" s="207"/>
      <c r="F23" s="207"/>
      <c r="G23" s="207"/>
      <c r="H23" s="207"/>
      <c r="I23" s="207"/>
      <c r="J23" s="207"/>
      <c r="K23" s="207"/>
      <c r="L23" s="207"/>
      <c r="M23" s="81"/>
      <c r="N23" s="81"/>
      <c r="O23" s="81"/>
      <c r="P23" s="235"/>
    </row>
    <row r="24" spans="1:25" x14ac:dyDescent="0.25">
      <c r="B24" t="str">
        <f>TEXT(B14,"MMMM YYYY")&amp;" Estimates"</f>
        <v>April 2019 Estimates</v>
      </c>
      <c r="C24" s="187" t="s">
        <v>27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06">
        <f>ROUND(M6*M14,0)</f>
        <v>-563</v>
      </c>
      <c r="N24" s="206">
        <f>ROUND(N6*N14,0)</f>
        <v>-456</v>
      </c>
      <c r="O24" s="206">
        <f>ROUND(O6*O14,0)</f>
        <v>-340</v>
      </c>
      <c r="P24" s="94">
        <f>SUM(D24:O24)</f>
        <v>-1359</v>
      </c>
    </row>
    <row r="25" spans="1:25" x14ac:dyDescent="0.25">
      <c r="C25" s="187" t="s">
        <v>125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06">
        <f>ROUND(M6*M15,0)</f>
        <v>0</v>
      </c>
      <c r="N25" s="206">
        <f>ROUND(N6*N15,0)</f>
        <v>0</v>
      </c>
      <c r="O25" s="206">
        <f>ROUND(O6*O15,0)</f>
        <v>0</v>
      </c>
      <c r="P25" s="94">
        <f>SUM(D25:O25)</f>
        <v>0</v>
      </c>
    </row>
    <row r="26" spans="1:25" x14ac:dyDescent="0.25">
      <c r="C26" s="187"/>
      <c r="D26" s="81"/>
      <c r="E26" s="81"/>
      <c r="F26" s="81"/>
      <c r="G26" s="81"/>
      <c r="H26" s="81"/>
      <c r="I26" s="81"/>
      <c r="J26" s="81"/>
      <c r="K26" s="81"/>
      <c r="L26" s="81"/>
      <c r="M26" s="206"/>
      <c r="N26" s="206"/>
      <c r="O26" s="206"/>
      <c r="P26" s="235"/>
    </row>
    <row r="27" spans="1:25" x14ac:dyDescent="0.25">
      <c r="B27" t="s">
        <v>18</v>
      </c>
      <c r="C27" s="187" t="s">
        <v>27</v>
      </c>
      <c r="D27" s="239">
        <f>D18+D21+D24</f>
        <v>-111.66000000000145</v>
      </c>
      <c r="E27" s="239">
        <f t="shared" ref="E27:O28" si="3">E18+E21+E24</f>
        <v>-51.583518997999967</v>
      </c>
      <c r="F27" s="239">
        <f t="shared" si="3"/>
        <v>-38.359508280500009</v>
      </c>
      <c r="G27" s="239">
        <f t="shared" si="3"/>
        <v>-46.1635535375</v>
      </c>
      <c r="H27" s="239">
        <f t="shared" si="3"/>
        <v>-36.622240916499997</v>
      </c>
      <c r="I27" s="239">
        <f t="shared" si="3"/>
        <v>-27.086563428999995</v>
      </c>
      <c r="J27" s="239">
        <f t="shared" si="3"/>
        <v>-38.440000000000133</v>
      </c>
      <c r="K27" s="239">
        <f t="shared" si="3"/>
        <v>-308.04984567499997</v>
      </c>
      <c r="L27" s="239">
        <f t="shared" si="3"/>
        <v>-382.84999999999911</v>
      </c>
      <c r="M27" s="239">
        <f t="shared" si="3"/>
        <v>-563</v>
      </c>
      <c r="N27" s="239">
        <f t="shared" si="3"/>
        <v>-456</v>
      </c>
      <c r="O27" s="239">
        <f t="shared" si="3"/>
        <v>-340</v>
      </c>
      <c r="P27" s="94">
        <f>SUM(D27:O27)</f>
        <v>-2399.8152308365006</v>
      </c>
    </row>
    <row r="28" spans="1:25" x14ac:dyDescent="0.25">
      <c r="C28" s="187" t="s">
        <v>125</v>
      </c>
      <c r="D28" s="239">
        <f>D19+D22+D25</f>
        <v>0</v>
      </c>
      <c r="E28" s="239">
        <f t="shared" si="3"/>
        <v>0</v>
      </c>
      <c r="F28" s="239">
        <f t="shared" si="3"/>
        <v>0</v>
      </c>
      <c r="G28" s="239">
        <f t="shared" si="3"/>
        <v>0</v>
      </c>
      <c r="H28" s="239">
        <f t="shared" si="3"/>
        <v>0</v>
      </c>
      <c r="I28" s="239">
        <f t="shared" si="3"/>
        <v>0</v>
      </c>
      <c r="J28" s="239">
        <f t="shared" si="3"/>
        <v>0</v>
      </c>
      <c r="K28" s="239">
        <f t="shared" si="3"/>
        <v>0</v>
      </c>
      <c r="L28" s="239">
        <f t="shared" si="3"/>
        <v>0</v>
      </c>
      <c r="M28" s="239">
        <f t="shared" si="3"/>
        <v>0</v>
      </c>
      <c r="N28" s="239">
        <f t="shared" si="3"/>
        <v>0</v>
      </c>
      <c r="O28" s="239">
        <f t="shared" si="3"/>
        <v>0</v>
      </c>
      <c r="P28" s="94">
        <f>SUM(D28:O28)</f>
        <v>0</v>
      </c>
    </row>
    <row r="29" spans="1:25" x14ac:dyDescent="0.25">
      <c r="A29" s="218" t="s">
        <v>168</v>
      </c>
      <c r="B29" s="214"/>
      <c r="C29" s="187"/>
    </row>
    <row r="30" spans="1:25" x14ac:dyDescent="0.25">
      <c r="A30" s="225"/>
      <c r="C30" s="187"/>
    </row>
    <row r="31" spans="1:25" ht="51" customHeight="1" x14ac:dyDescent="0.25">
      <c r="B31" s="1" t="s">
        <v>144</v>
      </c>
      <c r="D31" s="244">
        <v>0</v>
      </c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35"/>
      <c r="Q31" s="312"/>
      <c r="R31" s="312"/>
      <c r="S31" s="312"/>
      <c r="T31" s="312"/>
      <c r="U31" s="312"/>
      <c r="V31" s="312"/>
      <c r="W31" s="312"/>
      <c r="X31" s="312"/>
      <c r="Y31" s="312"/>
    </row>
    <row r="32" spans="1:25" ht="15.75" customHeight="1" x14ac:dyDescent="0.25">
      <c r="A32" s="226"/>
      <c r="B32" s="123" t="s">
        <v>148</v>
      </c>
      <c r="D32" s="247">
        <v>0</v>
      </c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94">
        <f>SUM(D32:O32)</f>
        <v>0</v>
      </c>
      <c r="Q32" s="202"/>
      <c r="R32" s="202"/>
      <c r="S32" s="202"/>
      <c r="T32" s="202"/>
      <c r="U32" s="202"/>
      <c r="V32" s="202"/>
      <c r="W32" s="202"/>
      <c r="X32" s="202"/>
      <c r="Y32" s="202"/>
    </row>
    <row r="33" spans="1:25" ht="15.75" customHeight="1" x14ac:dyDescent="0.25">
      <c r="A33" s="226"/>
      <c r="B33" s="123" t="s">
        <v>169</v>
      </c>
      <c r="D33" s="250">
        <f>D31+D32</f>
        <v>0</v>
      </c>
      <c r="E33" s="244">
        <f t="shared" ref="E33:O33" si="4">D41</f>
        <v>111.66000000000145</v>
      </c>
      <c r="F33" s="244">
        <f t="shared" si="4"/>
        <v>163.24351899800141</v>
      </c>
      <c r="G33" s="244">
        <f t="shared" si="4"/>
        <v>202.60302727850143</v>
      </c>
      <c r="H33" s="244">
        <f t="shared" si="4"/>
        <v>249.76658081600144</v>
      </c>
      <c r="I33" s="244">
        <f t="shared" si="4"/>
        <v>287.38882173250141</v>
      </c>
      <c r="J33" s="244">
        <f t="shared" si="4"/>
        <v>315.47538516150144</v>
      </c>
      <c r="K33" s="244">
        <f t="shared" si="4"/>
        <v>354.91538516150155</v>
      </c>
      <c r="L33" s="244">
        <f t="shared" si="4"/>
        <v>663.96523083650152</v>
      </c>
      <c r="M33" s="244">
        <f t="shared" si="4"/>
        <v>1048.8152308365006</v>
      </c>
      <c r="N33" s="244">
        <f t="shared" si="4"/>
        <v>1614.8152308365006</v>
      </c>
      <c r="O33" s="244">
        <f t="shared" si="4"/>
        <v>2074.8152308365006</v>
      </c>
      <c r="P33" s="235"/>
      <c r="Q33" s="202"/>
      <c r="R33" s="202"/>
      <c r="S33" s="202"/>
      <c r="T33" s="202"/>
      <c r="U33" s="202"/>
      <c r="V33" s="202"/>
      <c r="W33" s="202"/>
      <c r="X33" s="202"/>
      <c r="Y33" s="202"/>
    </row>
    <row r="34" spans="1:25" x14ac:dyDescent="0.25">
      <c r="B34" s="123" t="s">
        <v>147</v>
      </c>
      <c r="D34" s="183">
        <f>-(D27+D28)</f>
        <v>111.66000000000145</v>
      </c>
      <c r="E34" s="183">
        <f t="shared" ref="E34:O34" si="5">-(E27+E28)</f>
        <v>51.583518997999967</v>
      </c>
      <c r="F34" s="183">
        <f t="shared" si="5"/>
        <v>38.359508280500009</v>
      </c>
      <c r="G34" s="183">
        <f t="shared" si="5"/>
        <v>46.1635535375</v>
      </c>
      <c r="H34" s="183">
        <f t="shared" si="5"/>
        <v>36.622240916499997</v>
      </c>
      <c r="I34" s="183">
        <f t="shared" si="5"/>
        <v>27.086563428999995</v>
      </c>
      <c r="J34" s="183">
        <f t="shared" si="5"/>
        <v>38.440000000000133</v>
      </c>
      <c r="K34" s="183">
        <f t="shared" si="5"/>
        <v>308.04984567499997</v>
      </c>
      <c r="L34" s="183">
        <f t="shared" si="5"/>
        <v>382.84999999999911</v>
      </c>
      <c r="M34" s="183">
        <f t="shared" si="5"/>
        <v>563</v>
      </c>
      <c r="N34" s="183">
        <f t="shared" si="5"/>
        <v>456</v>
      </c>
      <c r="O34" s="183">
        <f t="shared" si="5"/>
        <v>340</v>
      </c>
      <c r="P34" s="94">
        <f>SUM(D34:O34)</f>
        <v>2399.8152308365006</v>
      </c>
    </row>
    <row r="35" spans="1:25" x14ac:dyDescent="0.25">
      <c r="B35" s="123" t="s">
        <v>145</v>
      </c>
      <c r="D35" s="249">
        <f>SUM(D33:D34)</f>
        <v>111.66000000000145</v>
      </c>
      <c r="E35" s="249">
        <f t="shared" ref="E35:O35" si="6">SUM(E32:E34)</f>
        <v>163.24351899800141</v>
      </c>
      <c r="F35" s="249">
        <f t="shared" si="6"/>
        <v>201.60302727850143</v>
      </c>
      <c r="G35" s="249">
        <f t="shared" si="6"/>
        <v>248.76658081600144</v>
      </c>
      <c r="H35" s="249">
        <f t="shared" si="6"/>
        <v>286.38882173250141</v>
      </c>
      <c r="I35" s="249">
        <f t="shared" si="6"/>
        <v>314.47538516150144</v>
      </c>
      <c r="J35" s="249">
        <f t="shared" si="6"/>
        <v>353.91538516150155</v>
      </c>
      <c r="K35" s="249">
        <f t="shared" si="6"/>
        <v>662.96523083650152</v>
      </c>
      <c r="L35" s="249">
        <f t="shared" si="6"/>
        <v>1046.8152308365006</v>
      </c>
      <c r="M35" s="249">
        <f t="shared" si="6"/>
        <v>1611.8152308365006</v>
      </c>
      <c r="N35" s="249">
        <f t="shared" si="6"/>
        <v>2070.8152308365006</v>
      </c>
      <c r="O35" s="249">
        <f t="shared" si="6"/>
        <v>2414.8152308365006</v>
      </c>
      <c r="P35" s="235"/>
    </row>
    <row r="36" spans="1:25" ht="6" customHeight="1" x14ac:dyDescent="0.25">
      <c r="B36" s="123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35"/>
    </row>
    <row r="37" spans="1:25" x14ac:dyDescent="0.25">
      <c r="B37" s="123" t="s">
        <v>149</v>
      </c>
      <c r="D37" s="248">
        <f t="shared" ref="D37:O37" si="7">AVERAGE(D33,D35)</f>
        <v>55.830000000000723</v>
      </c>
      <c r="E37" s="248">
        <f t="shared" si="7"/>
        <v>137.45175949900141</v>
      </c>
      <c r="F37" s="248">
        <f t="shared" si="7"/>
        <v>182.42327313825143</v>
      </c>
      <c r="G37" s="248">
        <f t="shared" si="7"/>
        <v>225.68480404725142</v>
      </c>
      <c r="H37" s="248">
        <f t="shared" si="7"/>
        <v>268.07770127425141</v>
      </c>
      <c r="I37" s="248">
        <f t="shared" si="7"/>
        <v>300.9321034470014</v>
      </c>
      <c r="J37" s="248">
        <f t="shared" si="7"/>
        <v>334.69538516150146</v>
      </c>
      <c r="K37" s="248">
        <f t="shared" si="7"/>
        <v>508.94030799900156</v>
      </c>
      <c r="L37" s="248">
        <f t="shared" si="7"/>
        <v>855.39023083650113</v>
      </c>
      <c r="M37" s="248">
        <f t="shared" si="7"/>
        <v>1330.3152308365006</v>
      </c>
      <c r="N37" s="248">
        <f t="shared" si="7"/>
        <v>1842.8152308365006</v>
      </c>
      <c r="O37" s="248">
        <f t="shared" si="7"/>
        <v>2244.8152308365006</v>
      </c>
      <c r="P37" s="235"/>
    </row>
    <row r="38" spans="1:25" ht="4.5" customHeight="1" x14ac:dyDescent="0.25">
      <c r="B38" s="123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</row>
    <row r="39" spans="1:25" x14ac:dyDescent="0.25">
      <c r="B39" s="123" t="s">
        <v>155</v>
      </c>
      <c r="D39" s="210">
        <f>ROUND(D44/12,6)</f>
        <v>2.9169999999999999E-3</v>
      </c>
      <c r="E39" s="210">
        <f t="shared" ref="E39:O39" si="8">ROUND(E44/12,6)</f>
        <v>2.9169999999999999E-3</v>
      </c>
      <c r="F39" s="210">
        <f t="shared" si="8"/>
        <v>2.9169999999999999E-3</v>
      </c>
      <c r="G39" s="210">
        <f t="shared" si="8"/>
        <v>2.9169999999999999E-3</v>
      </c>
      <c r="H39" s="210">
        <f t="shared" si="8"/>
        <v>2.7079999999999999E-3</v>
      </c>
      <c r="I39" s="210">
        <f t="shared" si="8"/>
        <v>2.7079999999999999E-3</v>
      </c>
      <c r="J39" s="210">
        <f t="shared" si="8"/>
        <v>2.2920000000000002E-3</v>
      </c>
      <c r="K39" s="210">
        <f t="shared" si="8"/>
        <v>2.2920000000000002E-3</v>
      </c>
      <c r="L39" s="210">
        <f t="shared" si="8"/>
        <v>2.2920000000000002E-3</v>
      </c>
      <c r="M39" s="210">
        <f t="shared" si="8"/>
        <v>2.2920000000000002E-3</v>
      </c>
      <c r="N39" s="210">
        <f t="shared" si="8"/>
        <v>2.2920000000000002E-3</v>
      </c>
      <c r="O39" s="210">
        <f t="shared" si="8"/>
        <v>2.2920000000000002E-3</v>
      </c>
    </row>
    <row r="40" spans="1:25" x14ac:dyDescent="0.25">
      <c r="B40" s="219" t="s">
        <v>150</v>
      </c>
      <c r="C40" s="218"/>
      <c r="D40" s="242">
        <f>ROUND(D37*D39,0)</f>
        <v>0</v>
      </c>
      <c r="E40" s="242">
        <f t="shared" ref="E40:O40" si="9">ROUND(E37*E39,0)</f>
        <v>0</v>
      </c>
      <c r="F40" s="242">
        <f t="shared" si="9"/>
        <v>1</v>
      </c>
      <c r="G40" s="242">
        <f t="shared" si="9"/>
        <v>1</v>
      </c>
      <c r="H40" s="242">
        <f t="shared" si="9"/>
        <v>1</v>
      </c>
      <c r="I40" s="242">
        <f t="shared" si="9"/>
        <v>1</v>
      </c>
      <c r="J40" s="242">
        <f t="shared" si="9"/>
        <v>1</v>
      </c>
      <c r="K40" s="242">
        <f t="shared" si="9"/>
        <v>1</v>
      </c>
      <c r="L40" s="242">
        <f t="shared" si="9"/>
        <v>2</v>
      </c>
      <c r="M40" s="242">
        <f t="shared" si="9"/>
        <v>3</v>
      </c>
      <c r="N40" s="242">
        <f t="shared" si="9"/>
        <v>4</v>
      </c>
      <c r="O40" s="242">
        <f t="shared" si="9"/>
        <v>5</v>
      </c>
      <c r="P40" s="241">
        <f>SUM(D40:O40)</f>
        <v>20</v>
      </c>
    </row>
    <row r="41" spans="1:25" ht="15.75" thickBot="1" x14ac:dyDescent="0.3">
      <c r="B41" s="219" t="s">
        <v>151</v>
      </c>
      <c r="C41" s="218"/>
      <c r="D41" s="243">
        <f>D35+D40</f>
        <v>111.66000000000145</v>
      </c>
      <c r="E41" s="243">
        <f t="shared" ref="E41:O41" si="10">E35+E40</f>
        <v>163.24351899800141</v>
      </c>
      <c r="F41" s="243">
        <f t="shared" si="10"/>
        <v>202.60302727850143</v>
      </c>
      <c r="G41" s="243">
        <f t="shared" si="10"/>
        <v>249.76658081600144</v>
      </c>
      <c r="H41" s="243">
        <f t="shared" si="10"/>
        <v>287.38882173250141</v>
      </c>
      <c r="I41" s="243">
        <f t="shared" si="10"/>
        <v>315.47538516150144</v>
      </c>
      <c r="J41" s="243">
        <f t="shared" si="10"/>
        <v>354.91538516150155</v>
      </c>
      <c r="K41" s="243">
        <f t="shared" si="10"/>
        <v>663.96523083650152</v>
      </c>
      <c r="L41" s="243">
        <f t="shared" si="10"/>
        <v>1048.8152308365006</v>
      </c>
      <c r="M41" s="243">
        <f t="shared" si="10"/>
        <v>1614.8152308365006</v>
      </c>
      <c r="N41" s="243">
        <f t="shared" si="10"/>
        <v>2074.8152308365006</v>
      </c>
      <c r="O41" s="243">
        <f t="shared" si="10"/>
        <v>2419.8152308365006</v>
      </c>
      <c r="P41" s="252">
        <f>P32+P34+P40</f>
        <v>2419.8152308365006</v>
      </c>
    </row>
    <row r="42" spans="1:25" ht="15.75" thickTop="1" x14ac:dyDescent="0.25"/>
    <row r="43" spans="1:25" x14ac:dyDescent="0.25">
      <c r="B43" s="123" t="s">
        <v>158</v>
      </c>
      <c r="D43" s="210">
        <v>5.5E-2</v>
      </c>
      <c r="E43" s="210">
        <v>5.5E-2</v>
      </c>
      <c r="F43" s="210">
        <v>5.5E-2</v>
      </c>
      <c r="G43" s="210">
        <v>5.5E-2</v>
      </c>
      <c r="H43" s="210">
        <v>5.2499999999999998E-2</v>
      </c>
      <c r="I43" s="210">
        <v>5.2499999999999998E-2</v>
      </c>
      <c r="J43" s="210">
        <v>4.7500000000000001E-2</v>
      </c>
      <c r="K43" s="210">
        <v>4.7500000000000001E-2</v>
      </c>
      <c r="L43" s="210">
        <v>4.7500000000000001E-2</v>
      </c>
      <c r="M43" s="210">
        <v>4.7500000000000001E-2</v>
      </c>
      <c r="N43" s="210">
        <v>4.7500000000000001E-2</v>
      </c>
      <c r="O43" s="210">
        <v>4.7500000000000001E-2</v>
      </c>
    </row>
    <row r="44" spans="1:25" x14ac:dyDescent="0.25">
      <c r="B44" s="123" t="s">
        <v>161</v>
      </c>
      <c r="D44" s="210">
        <v>3.5000000000000003E-2</v>
      </c>
      <c r="E44" s="210">
        <v>3.5000000000000003E-2</v>
      </c>
      <c r="F44" s="210">
        <v>3.5000000000000003E-2</v>
      </c>
      <c r="G44" s="210">
        <v>3.5000000000000003E-2</v>
      </c>
      <c r="H44" s="210">
        <v>3.2500000000000001E-2</v>
      </c>
      <c r="I44" s="210">
        <v>3.2500000000000001E-2</v>
      </c>
      <c r="J44" s="210">
        <v>2.75E-2</v>
      </c>
      <c r="K44" s="210">
        <v>2.75E-2</v>
      </c>
      <c r="L44" s="210">
        <v>2.75E-2</v>
      </c>
      <c r="M44" s="210">
        <v>2.75E-2</v>
      </c>
      <c r="N44" s="210">
        <v>2.75E-2</v>
      </c>
      <c r="O44" s="210">
        <v>2.75E-2</v>
      </c>
    </row>
    <row r="46" spans="1:25" x14ac:dyDescent="0.25">
      <c r="A46" s="135" t="s">
        <v>156</v>
      </c>
      <c r="B46" s="123" t="s">
        <v>157</v>
      </c>
    </row>
    <row r="47" spans="1:25" x14ac:dyDescent="0.25">
      <c r="A47" s="135" t="s">
        <v>159</v>
      </c>
      <c r="B47" s="123" t="s">
        <v>160</v>
      </c>
    </row>
    <row r="48" spans="1:25" x14ac:dyDescent="0.25">
      <c r="A48" s="135" t="s">
        <v>162</v>
      </c>
      <c r="B48" s="123" t="s">
        <v>163</v>
      </c>
    </row>
  </sheetData>
  <mergeCells count="2">
    <mergeCell ref="A1:O1"/>
    <mergeCell ref="Q31:Y31"/>
  </mergeCells>
  <pageMargins left="0.45" right="0.45" top="0.75" bottom="0.5" header="0.3" footer="0.3"/>
  <pageSetup scale="68" orientation="landscape" horizontalDpi="72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zoomScaleNormal="100" workbookViewId="0">
      <selection activeCell="I22" sqref="I22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J6" sqref="J6"/>
    </sheetView>
  </sheetViews>
  <sheetFormatPr defaultColWidth="12.7109375" defaultRowHeight="15" x14ac:dyDescent="0.25"/>
  <cols>
    <col min="1" max="3" width="10.140625" style="63" customWidth="1"/>
    <col min="4" max="5" width="12.7109375" style="32"/>
    <col min="6" max="6" width="12.7109375" style="32" customWidth="1"/>
    <col min="7" max="7" width="12.7109375" style="63" customWidth="1"/>
    <col min="8" max="8" width="12.7109375" style="32"/>
    <col min="9" max="9" width="12.7109375" style="32" customWidth="1"/>
    <col min="10" max="11" width="12.7109375" customWidth="1"/>
    <col min="12" max="12" width="22.5703125" style="32" bestFit="1" customWidth="1"/>
    <col min="17" max="16384" width="12.7109375" style="32"/>
  </cols>
  <sheetData>
    <row r="1" spans="1:16" x14ac:dyDescent="0.25">
      <c r="A1" s="65"/>
      <c r="B1" s="65"/>
      <c r="C1" s="65"/>
      <c r="D1" s="65"/>
      <c r="E1" s="65"/>
      <c r="F1" s="65"/>
      <c r="G1" s="65"/>
      <c r="H1" s="65"/>
      <c r="I1" s="65" t="s">
        <v>121</v>
      </c>
      <c r="J1" s="65" t="s">
        <v>121</v>
      </c>
    </row>
    <row r="2" spans="1:16" x14ac:dyDescent="0.25">
      <c r="A2" s="69" t="s">
        <v>30</v>
      </c>
      <c r="B2" s="69"/>
      <c r="C2" s="69"/>
      <c r="D2" s="69" t="s">
        <v>31</v>
      </c>
      <c r="E2" s="69" t="s">
        <v>31</v>
      </c>
      <c r="F2" s="69" t="s">
        <v>32</v>
      </c>
      <c r="G2" s="69" t="s">
        <v>34</v>
      </c>
      <c r="H2" s="69" t="s">
        <v>33</v>
      </c>
      <c r="I2" s="69" t="s">
        <v>20</v>
      </c>
      <c r="J2" s="69" t="s">
        <v>75</v>
      </c>
    </row>
    <row r="3" spans="1:16" s="67" customFormat="1" ht="14.45" customHeight="1" x14ac:dyDescent="0.25">
      <c r="A3" s="66" t="s">
        <v>35</v>
      </c>
      <c r="B3" s="66" t="s">
        <v>117</v>
      </c>
      <c r="C3" s="66" t="s">
        <v>184</v>
      </c>
      <c r="D3" s="66" t="s">
        <v>37</v>
      </c>
      <c r="E3" s="66" t="s">
        <v>38</v>
      </c>
      <c r="F3" s="66" t="s">
        <v>39</v>
      </c>
      <c r="G3" s="66" t="s">
        <v>41</v>
      </c>
      <c r="H3" s="66" t="s">
        <v>40</v>
      </c>
      <c r="I3" s="66" t="s">
        <v>74</v>
      </c>
      <c r="J3" s="66" t="s">
        <v>74</v>
      </c>
      <c r="K3"/>
      <c r="M3"/>
      <c r="N3"/>
      <c r="O3"/>
      <c r="P3"/>
    </row>
    <row r="4" spans="1:16" customFormat="1" ht="14.45" customHeight="1" x14ac:dyDescent="0.25">
      <c r="A4" s="61"/>
      <c r="B4" s="61"/>
      <c r="C4" s="142"/>
      <c r="I4" s="3"/>
      <c r="J4" s="3"/>
    </row>
    <row r="5" spans="1:16" customFormat="1" ht="14.45" customHeight="1" x14ac:dyDescent="0.25">
      <c r="A5" s="316" t="str">
        <f>'CSWNA Summary'!A8&amp;" Billing Cycle"</f>
        <v>August 2019 Billing Cycle</v>
      </c>
      <c r="B5" s="317"/>
      <c r="C5" s="317"/>
      <c r="I5" s="3"/>
      <c r="J5" s="3"/>
    </row>
    <row r="6" spans="1:16" x14ac:dyDescent="0.25">
      <c r="A6" s="261" t="s">
        <v>142</v>
      </c>
      <c r="B6" s="63">
        <v>2019</v>
      </c>
      <c r="C6" s="63">
        <v>8</v>
      </c>
      <c r="D6" s="33">
        <f>HLOOKUP((C6)&amp;B6,'Meter Reading_NEMO'!$B$4:$AX$10,7,FALSE)</f>
        <v>43671</v>
      </c>
      <c r="E6" s="33">
        <f>HLOOKUP(C6+1&amp;B6,'Meter Reading_NEMO'!$B$4:$AX$10,7,FALSE)</f>
        <v>43702</v>
      </c>
      <c r="F6" s="32">
        <f>E6-D6</f>
        <v>31</v>
      </c>
      <c r="G6" s="34">
        <f>SUMIFS(HDD_Summary!$E$4:$E$399,HDD_Summary!$D$4:$D$399,"&lt;"&amp;$E6,HDD_Summary!$D$4:$D$399,"&gt;="&amp;$D6)</f>
        <v>0</v>
      </c>
      <c r="H6" s="34">
        <f>SUMIFS(HDD_Summary!$F$4:$F$399,HDD_Summary!$D$4:$D$399,"&lt;"&amp;$E6,HDD_Summary!$D$4:$D$399,"&gt;="&amp;$D6)</f>
        <v>0</v>
      </c>
      <c r="I6" s="152">
        <f>SUM('Customer Count by Cycle'!C27:D27)</f>
        <v>15083</v>
      </c>
      <c r="J6" s="153">
        <f>SUM('Customer Count by Cycle'!E27:F27)</f>
        <v>2067</v>
      </c>
    </row>
    <row r="7" spans="1:16" x14ac:dyDescent="0.25">
      <c r="D7" s="33"/>
      <c r="E7" s="33"/>
      <c r="G7" s="62"/>
      <c r="H7" s="34"/>
      <c r="I7" s="152"/>
      <c r="J7" s="153"/>
    </row>
    <row r="8" spans="1:16" x14ac:dyDescent="0.25">
      <c r="A8" s="196" t="str">
        <f>'CSWNA Summary'!A9&amp;" Billing Cycle"</f>
        <v>September 2019 Billing Cycle</v>
      </c>
      <c r="B8" s="82"/>
      <c r="C8" s="145"/>
      <c r="D8" s="33"/>
      <c r="E8" s="33"/>
      <c r="G8" s="62"/>
      <c r="H8" s="34"/>
      <c r="I8" s="152"/>
      <c r="J8" s="153"/>
    </row>
    <row r="9" spans="1:16" x14ac:dyDescent="0.25">
      <c r="A9" s="63" t="str">
        <f>A6</f>
        <v>1-19</v>
      </c>
      <c r="B9" s="63">
        <f>IF(C6=12,B6+1,B6)</f>
        <v>2019</v>
      </c>
      <c r="C9" s="63">
        <f>IF(C6=12,1,C6+1)</f>
        <v>9</v>
      </c>
      <c r="D9" s="33">
        <f>HLOOKUP((C9)&amp;B9,'Meter Reading_NEMO'!$B$4:$AX$10,7,FALSE)</f>
        <v>43702</v>
      </c>
      <c r="E9" s="33">
        <f>HLOOKUP(C9+1&amp;B9,'Meter Reading_NEMO'!$B$4:$AX$10,7,FALSE)</f>
        <v>43733</v>
      </c>
      <c r="F9" s="32">
        <f>E9-D9</f>
        <v>31</v>
      </c>
      <c r="G9" s="34">
        <f>SUMIFS(HDD_Summary!$E$4:$E$399,HDD_Summary!$D$4:$D$399,"&lt;"&amp;$E9,HDD_Summary!$D$4:$D$399,"&gt;="&amp;$D9)</f>
        <v>3</v>
      </c>
      <c r="H9" s="34">
        <f>SUMIFS(HDD_Summary!$F$4:$F$399,HDD_Summary!$D$4:$D$399,"&lt;"&amp;$E9,HDD_Summary!$D$4:$D$399,"&gt;="&amp;$D9)</f>
        <v>74.3892891278375</v>
      </c>
      <c r="I9" s="152">
        <f>SUM('Customer Count by Cycle'!C49:D49)</f>
        <v>15044</v>
      </c>
      <c r="J9" s="153">
        <f>SUM('Customer Count by Cycle'!E49:F49)</f>
        <v>2058</v>
      </c>
    </row>
    <row r="10" spans="1:16" x14ac:dyDescent="0.25">
      <c r="D10" s="33"/>
      <c r="E10" s="33"/>
      <c r="G10" s="62"/>
      <c r="H10" s="34"/>
      <c r="I10" s="152"/>
      <c r="J10" s="153"/>
    </row>
    <row r="11" spans="1:16" x14ac:dyDescent="0.25">
      <c r="A11" s="196" t="str">
        <f>'CSWNA Summary'!A10&amp;" Billing Cycle"</f>
        <v>October 2019 Billing Cycle</v>
      </c>
      <c r="B11" s="82"/>
      <c r="C11" s="145"/>
      <c r="D11" s="33"/>
      <c r="E11" s="33"/>
      <c r="G11" s="62"/>
      <c r="H11" s="34"/>
      <c r="I11" s="152"/>
      <c r="J11" s="153"/>
    </row>
    <row r="12" spans="1:16" x14ac:dyDescent="0.25">
      <c r="A12" s="63" t="str">
        <f>A9</f>
        <v>1-19</v>
      </c>
      <c r="B12" s="63">
        <f>IF(C9=12,B9+1,B9)</f>
        <v>2019</v>
      </c>
      <c r="C12" s="63">
        <f>IF(C9=12,1,C9+1)</f>
        <v>10</v>
      </c>
      <c r="D12" s="33">
        <f>HLOOKUP((C12)&amp;B12,'Meter Reading_NEMO'!$B$4:$AX$10,7,FALSE)</f>
        <v>43733</v>
      </c>
      <c r="E12" s="33">
        <f>HLOOKUP(C12+1&amp;B12,'Meter Reading_NEMO'!$B$4:$AX$10,7,FALSE)</f>
        <v>43763</v>
      </c>
      <c r="F12" s="32">
        <f>E12-D12</f>
        <v>30</v>
      </c>
      <c r="G12" s="34">
        <f>SUMIFS(HDD_Summary!$E$4:$E$399,HDD_Summary!$D$4:$D$399,"&lt;"&amp;$E12,HDD_Summary!$D$4:$D$399,"&gt;="&amp;$D12)</f>
        <v>305</v>
      </c>
      <c r="H12" s="34">
        <f>SUMIFS(HDD_Summary!$F$4:$F$399,HDD_Summary!$D$4:$D$399,"&lt;"&amp;$E12,HDD_Summary!$D$4:$D$399,"&gt;="&amp;$D12)</f>
        <v>230.60305854241344</v>
      </c>
      <c r="I12" s="152">
        <f>SUM('Customer Count by Cycle'!C71:D71)</f>
        <v>15019</v>
      </c>
      <c r="J12" s="153">
        <f>SUM('Customer Count by Cycle'!E71:F71)</f>
        <v>2052</v>
      </c>
    </row>
    <row r="13" spans="1:16" x14ac:dyDescent="0.25">
      <c r="D13" s="33"/>
      <c r="E13" s="33"/>
      <c r="G13" s="62"/>
      <c r="H13" s="34"/>
      <c r="I13" s="152"/>
      <c r="J13" s="153"/>
    </row>
    <row r="14" spans="1:16" x14ac:dyDescent="0.25">
      <c r="A14" s="196" t="str">
        <f>'CSWNA Summary'!A11&amp;" Billing Cycle"</f>
        <v>November 2019 Billing Cycle</v>
      </c>
      <c r="B14" s="82"/>
      <c r="C14" s="145"/>
      <c r="D14" s="33"/>
      <c r="E14" s="33"/>
      <c r="G14" s="62"/>
      <c r="H14" s="34"/>
      <c r="I14" s="152"/>
      <c r="J14" s="153"/>
    </row>
    <row r="15" spans="1:16" x14ac:dyDescent="0.25">
      <c r="A15" s="63" t="str">
        <f>A12</f>
        <v>1-19</v>
      </c>
      <c r="B15" s="63">
        <f>IF(C12=12,B12+1,B12)</f>
        <v>2019</v>
      </c>
      <c r="C15" s="63">
        <f>IF(C12=12,1,C12+1)</f>
        <v>11</v>
      </c>
      <c r="D15" s="33">
        <f>HLOOKUP((C15)&amp;B15,'Meter Reading_NEMO'!$B$4:$AX$10,7,FALSE)</f>
        <v>43763</v>
      </c>
      <c r="E15" s="33">
        <f>HLOOKUP(C18&amp;B18,'Meter Reading_NEMO'!$B$4:$AX$10,7,FALSE)</f>
        <v>43794</v>
      </c>
      <c r="F15" s="32">
        <f>E15-D15</f>
        <v>31</v>
      </c>
      <c r="G15" s="34">
        <f>SUMIFS(HDD_Summary!$E$4:$E$399,HDD_Summary!$D$4:$D$399,"&lt;"&amp;$E15,HDD_Summary!$D$4:$D$399,"&gt;="&amp;$D15)</f>
        <v>903</v>
      </c>
      <c r="H15" s="34">
        <f>SUMIFS(HDD_Summary!$F$4:$F$399,HDD_Summary!$D$4:$D$399,"&lt;"&amp;$E15,HDD_Summary!$D$4:$D$399,"&gt;="&amp;$D15)</f>
        <v>936.24275985663087</v>
      </c>
      <c r="I15" s="152">
        <f>SUM('Customer Count by Cycle'!C93:D93)</f>
        <v>15254</v>
      </c>
      <c r="J15" s="152">
        <f>SUM('Customer Count by Cycle'!E93:F93)</f>
        <v>2092</v>
      </c>
    </row>
    <row r="16" spans="1:16" x14ac:dyDescent="0.25">
      <c r="D16" s="33"/>
      <c r="E16" s="33"/>
      <c r="G16" s="62"/>
      <c r="H16" s="34"/>
      <c r="I16" s="152"/>
      <c r="J16" s="153"/>
    </row>
    <row r="17" spans="1:10" x14ac:dyDescent="0.25">
      <c r="A17" s="196" t="str">
        <f>'CSWNA Summary'!A12&amp;" Billing Cycle"</f>
        <v>December 2019 Billing Cycle</v>
      </c>
      <c r="B17" s="82"/>
      <c r="C17" s="145"/>
      <c r="D17" s="33"/>
      <c r="E17" s="33"/>
      <c r="G17" s="62"/>
      <c r="H17" s="34"/>
      <c r="I17" s="152"/>
      <c r="J17" s="153"/>
    </row>
    <row r="18" spans="1:10" x14ac:dyDescent="0.25">
      <c r="A18" s="63" t="str">
        <f>A15</f>
        <v>1-19</v>
      </c>
      <c r="B18" s="63">
        <f>IF(C15=12,B15+1,B15)</f>
        <v>2019</v>
      </c>
      <c r="C18" s="63">
        <f>IF(C15=12,1,C15+1)</f>
        <v>12</v>
      </c>
      <c r="D18" s="33">
        <f>HLOOKUP(C18&amp;B18,'Meter Reading_NEMO'!$B$4:$AX$10,7,FALSE)</f>
        <v>43794</v>
      </c>
      <c r="E18" s="33">
        <f>HLOOKUP(C21&amp;B21,'Meter Reading_NEMO'!$B$4:$AX$10,7,FALSE)</f>
        <v>43824</v>
      </c>
      <c r="F18" s="32">
        <f>E18-D18</f>
        <v>30</v>
      </c>
      <c r="G18" s="34">
        <f>SUMIFS(HDD_Summary!$E$4:$E$399,HDD_Summary!$D$4:$D$399,"&lt;"&amp;$E18,HDD_Summary!$D$4:$D$399,"&gt;="&amp;$D18)</f>
        <v>907.5</v>
      </c>
      <c r="H18" s="34">
        <f>SUMIFS(HDD_Summary!$F$4:$F$399,HDD_Summary!$D$4:$D$399,"&lt;"&amp;$E18,HDD_Summary!$D$4:$D$399,"&gt;="&amp;$D18)</f>
        <v>1130.8110454002392</v>
      </c>
      <c r="I18" s="152">
        <f>SUM('Customer Count by Cycle'!C115:D115)</f>
        <v>15949</v>
      </c>
      <c r="J18" s="153">
        <f>SUM('Customer Count by Cycle'!E115:F115)</f>
        <v>2164</v>
      </c>
    </row>
    <row r="19" spans="1:10" x14ac:dyDescent="0.25">
      <c r="D19" s="33"/>
      <c r="E19" s="33"/>
      <c r="G19" s="62"/>
      <c r="H19" s="34"/>
      <c r="I19" s="152"/>
      <c r="J19" s="153"/>
    </row>
    <row r="20" spans="1:10" x14ac:dyDescent="0.25">
      <c r="A20" s="196" t="str">
        <f>'CSWNA Summary'!A13&amp;" Billing Cycle"</f>
        <v>January 2020 Billing Cycle</v>
      </c>
      <c r="B20" s="82"/>
      <c r="C20" s="145"/>
      <c r="D20" s="33"/>
      <c r="E20" s="33"/>
      <c r="G20" s="62"/>
      <c r="H20" s="34"/>
      <c r="I20" s="152"/>
      <c r="J20" s="153"/>
    </row>
    <row r="21" spans="1:10" x14ac:dyDescent="0.25">
      <c r="A21" s="63" t="str">
        <f>A18</f>
        <v>1-19</v>
      </c>
      <c r="B21" s="63">
        <f>IF(C18=12,B18+1,B18)</f>
        <v>2020</v>
      </c>
      <c r="C21" s="63">
        <f>IF(C18=12,1,C18+1)</f>
        <v>1</v>
      </c>
      <c r="D21" s="33">
        <f>HLOOKUP((C21)&amp;B21,'Meter Reading_NEMO'!$B$4:$AX$10,7,FALSE)</f>
        <v>43824</v>
      </c>
      <c r="E21" s="33">
        <f>HLOOKUP(IF(C21=12,1,C21+1)&amp;IF(C21=12,B21+1,B21),'Meter Reading_NEMO'!$B$4:$AZ$10,7,FALSE)</f>
        <v>43861</v>
      </c>
      <c r="F21" s="32">
        <f>E21-D21</f>
        <v>37</v>
      </c>
      <c r="G21" s="34">
        <f>SUMIFS(HDD_Summary!$E$4:$E$399,HDD_Summary!$D$4:$D$399,"&lt;"&amp;$E21,HDD_Summary!$D$4:$D$399,"&gt;="&amp;$D21)</f>
        <v>1298</v>
      </c>
      <c r="H21" s="34">
        <f>SUMIFS(HDD_Summary!$F$4:$F$399,HDD_Summary!$D$4:$D$399,"&lt;"&amp;$E21,HDD_Summary!$D$4:$D$399,"&gt;="&amp;$D21)</f>
        <v>1385.4123476702509</v>
      </c>
      <c r="I21" s="152">
        <f>SUM('Customer Count by Cycle'!C137:D137)</f>
        <v>16060</v>
      </c>
      <c r="J21" s="153">
        <f>SUM('Customer Count by Cycle'!E137:F137)</f>
        <v>2195</v>
      </c>
    </row>
    <row r="22" spans="1:10" x14ac:dyDescent="0.25">
      <c r="H22" s="95"/>
    </row>
  </sheetData>
  <mergeCells count="1">
    <mergeCell ref="A5:C5"/>
  </mergeCells>
  <pageMargins left="0.45" right="0.45" top="0.75" bottom="0.5" header="0.3" footer="0.3"/>
  <pageSetup scale="69" orientation="landscape" horizontalDpi="72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7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63" customWidth="1"/>
    <col min="4" max="5" width="12.7109375" style="32"/>
    <col min="6" max="6" width="12.7109375" style="32" customWidth="1"/>
    <col min="7" max="7" width="12.7109375" style="63" customWidth="1"/>
    <col min="8" max="8" width="12.7109375" style="32"/>
    <col min="9" max="9" width="12.7109375" style="32" customWidth="1"/>
    <col min="10" max="11" width="12.7109375" customWidth="1"/>
    <col min="16" max="16384" width="12.7109375" style="32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65" t="s">
        <v>122</v>
      </c>
      <c r="J1" s="65" t="s">
        <v>122</v>
      </c>
    </row>
    <row r="2" spans="1:15" x14ac:dyDescent="0.25">
      <c r="A2" s="69" t="s">
        <v>30</v>
      </c>
      <c r="B2" s="69"/>
      <c r="C2" s="69"/>
      <c r="D2" s="69" t="s">
        <v>31</v>
      </c>
      <c r="E2" s="69" t="s">
        <v>31</v>
      </c>
      <c r="F2" s="69" t="s">
        <v>32</v>
      </c>
      <c r="G2" s="69" t="s">
        <v>34</v>
      </c>
      <c r="H2" s="69" t="s">
        <v>33</v>
      </c>
      <c r="I2" s="69" t="s">
        <v>20</v>
      </c>
      <c r="J2" s="69" t="s">
        <v>75</v>
      </c>
    </row>
    <row r="3" spans="1:15" s="67" customFormat="1" ht="14.45" customHeight="1" x14ac:dyDescent="0.25">
      <c r="A3" s="66" t="s">
        <v>35</v>
      </c>
      <c r="B3" s="66" t="s">
        <v>117</v>
      </c>
      <c r="C3" s="66" t="s">
        <v>36</v>
      </c>
      <c r="D3" s="66" t="s">
        <v>37</v>
      </c>
      <c r="E3" s="66" t="s">
        <v>38</v>
      </c>
      <c r="F3" s="66" t="s">
        <v>39</v>
      </c>
      <c r="G3" s="66" t="s">
        <v>41</v>
      </c>
      <c r="H3" s="66" t="s">
        <v>40</v>
      </c>
      <c r="I3" s="66" t="s">
        <v>74</v>
      </c>
      <c r="J3" s="66" t="s">
        <v>74</v>
      </c>
      <c r="K3"/>
      <c r="L3"/>
      <c r="M3"/>
      <c r="N3"/>
      <c r="O3"/>
    </row>
    <row r="4" spans="1:15" customFormat="1" ht="14.45" customHeight="1" x14ac:dyDescent="0.25">
      <c r="A4" s="61"/>
      <c r="B4" s="61"/>
      <c r="C4" s="142"/>
      <c r="I4" s="3"/>
      <c r="J4" s="3"/>
    </row>
    <row r="5" spans="1:15" customFormat="1" ht="14.45" customHeight="1" x14ac:dyDescent="0.25">
      <c r="A5" s="196" t="str">
        <f>'CSWNA Summary'!A8&amp;" Billing Cycle"</f>
        <v>August 2019 Billing Cycle</v>
      </c>
      <c r="B5" s="82"/>
      <c r="C5" s="145"/>
      <c r="I5" s="3"/>
      <c r="J5" s="3"/>
    </row>
    <row r="6" spans="1:15" x14ac:dyDescent="0.25">
      <c r="A6" s="261" t="s">
        <v>142</v>
      </c>
      <c r="B6" s="63">
        <v>2019</v>
      </c>
      <c r="C6" s="63">
        <v>8</v>
      </c>
      <c r="D6" s="33">
        <f>HLOOKUP((C6)&amp;B6,'Meter Reading_WEMO'!$B$4:$AZ$10,7,FALSE)</f>
        <v>43671</v>
      </c>
      <c r="E6" s="33">
        <f>HLOOKUP(C6+1&amp;B6,'Meter Reading_WEMO'!$B$4:$AZ$10,7,FALSE)</f>
        <v>43702</v>
      </c>
      <c r="F6" s="32">
        <f>E6-D6</f>
        <v>31</v>
      </c>
      <c r="G6" s="34">
        <f>SUMIFS(HDD_Summary!$E$4:$E$399,HDD_Summary!$D$4:$D$399,"&lt;"&amp;$E6,HDD_Summary!$D$4:$D$399,"&gt;="&amp;$D6)</f>
        <v>0</v>
      </c>
      <c r="H6" s="34">
        <f>SUMIFS(HDD_Summary!$F$4:$F$399,HDD_Summary!$D$4:$D$399,"&lt;"&amp;$E6,HDD_Summary!$D$4:$D$399,"&gt;="&amp;$D6)</f>
        <v>0</v>
      </c>
      <c r="I6" s="152">
        <f>SUM('Customer Count by Cycle'!G27)</f>
        <v>3162</v>
      </c>
      <c r="J6" s="3">
        <f>SUM('Customer Count by Cycle'!H27)</f>
        <v>517</v>
      </c>
    </row>
    <row r="7" spans="1:15" x14ac:dyDescent="0.25">
      <c r="D7" s="33"/>
      <c r="E7" s="33"/>
      <c r="G7" s="62"/>
      <c r="H7" s="34"/>
      <c r="I7" s="152"/>
      <c r="J7" s="3"/>
    </row>
    <row r="8" spans="1:15" x14ac:dyDescent="0.25">
      <c r="A8" s="196" t="str">
        <f>'CSWNA Summary'!A9&amp;" Billing Cycle"</f>
        <v>September 2019 Billing Cycle</v>
      </c>
      <c r="B8" s="82"/>
      <c r="C8" s="145"/>
      <c r="D8" s="33"/>
      <c r="E8" s="33"/>
      <c r="G8" s="62"/>
      <c r="H8" s="34"/>
      <c r="I8" s="152"/>
      <c r="J8" s="3"/>
    </row>
    <row r="9" spans="1:15" x14ac:dyDescent="0.25">
      <c r="A9" s="63" t="str">
        <f>A6</f>
        <v>1-19</v>
      </c>
      <c r="B9" s="63">
        <f>IF(C6=12,B6+1,B6)</f>
        <v>2019</v>
      </c>
      <c r="C9" s="63">
        <f>IF(C6=12,1,C6+1)</f>
        <v>9</v>
      </c>
      <c r="D9" s="33">
        <f>HLOOKUP((C9)&amp;B9,'Meter Reading_WEMO'!$B$4:$AZ$10,7,FALSE)</f>
        <v>43702</v>
      </c>
      <c r="E9" s="33">
        <f>HLOOKUP(C9+1&amp;B9,'Meter Reading_WEMO'!$B$4:$AZ$10,7,FALSE)</f>
        <v>43733</v>
      </c>
      <c r="F9" s="32">
        <f>E9-D9</f>
        <v>31</v>
      </c>
      <c r="G9" s="34">
        <f>SUMIFS(HDD_Summary!$E$4:$E$399,HDD_Summary!$D$4:$D$399,"&lt;"&amp;$E9,HDD_Summary!$D$4:$D$399,"&gt;="&amp;$D9)</f>
        <v>3</v>
      </c>
      <c r="H9" s="34">
        <f>SUMIFS(HDD_Summary!$F$4:$F$399,HDD_Summary!$D$4:$D$399,"&lt;"&amp;$E9,HDD_Summary!$D$4:$D$399,"&gt;="&amp;$D9)</f>
        <v>74.3892891278375</v>
      </c>
      <c r="I9" s="152">
        <f>SUM('Customer Count by Cycle'!G49)</f>
        <v>3119</v>
      </c>
      <c r="J9" s="3">
        <f>SUM('Customer Count by Cycle'!H49)</f>
        <v>516</v>
      </c>
    </row>
    <row r="10" spans="1:15" x14ac:dyDescent="0.25">
      <c r="D10" s="33"/>
      <c r="E10" s="33"/>
      <c r="G10" s="62"/>
      <c r="H10" s="34"/>
      <c r="I10" s="152"/>
      <c r="J10" s="3"/>
    </row>
    <row r="11" spans="1:15" x14ac:dyDescent="0.25">
      <c r="A11" s="196" t="str">
        <f>'CSWNA Summary'!A10&amp;" Billing Cycle"</f>
        <v>October 2019 Billing Cycle</v>
      </c>
      <c r="B11" s="82"/>
      <c r="C11" s="145"/>
      <c r="D11" s="33"/>
      <c r="E11" s="33"/>
      <c r="G11" s="62"/>
      <c r="H11" s="34"/>
      <c r="I11" s="152"/>
      <c r="J11" s="3"/>
    </row>
    <row r="12" spans="1:15" x14ac:dyDescent="0.25">
      <c r="A12" s="63" t="str">
        <f>A9</f>
        <v>1-19</v>
      </c>
      <c r="B12" s="63">
        <f>IF(C9=12,B9+1,B9)</f>
        <v>2019</v>
      </c>
      <c r="C12" s="63">
        <f>IF(C9=12,1,C9+1)</f>
        <v>10</v>
      </c>
      <c r="D12" s="33">
        <f>HLOOKUP((C12)&amp;B12,'Meter Reading_WEMO'!$B$4:$AZ$10,7,FALSE)</f>
        <v>43733</v>
      </c>
      <c r="E12" s="33">
        <f>HLOOKUP(C12+1&amp;B12,'Meter Reading_WEMO'!$B$4:$AZ$10,7,FALSE)</f>
        <v>43763</v>
      </c>
      <c r="F12" s="32">
        <f>E12-D12</f>
        <v>30</v>
      </c>
      <c r="G12" s="34">
        <f>SUMIFS(HDD_Summary!$E$4:$E$399,HDD_Summary!$D$4:$D$399,"&lt;"&amp;$E12,HDD_Summary!$D$4:$D$399,"&gt;="&amp;$D12)</f>
        <v>305</v>
      </c>
      <c r="H12" s="34">
        <f>SUMIFS(HDD_Summary!$F$4:$F$399,HDD_Summary!$D$4:$D$399,"&lt;"&amp;$E12,HDD_Summary!$D$4:$D$399,"&gt;="&amp;$D12)</f>
        <v>230.60305854241344</v>
      </c>
      <c r="I12" s="152">
        <f>SUM('Customer Count by Cycle'!G71)</f>
        <v>3122</v>
      </c>
      <c r="J12" s="3">
        <f>SUM('Customer Count by Cycle'!H71)</f>
        <v>509</v>
      </c>
    </row>
    <row r="13" spans="1:15" x14ac:dyDescent="0.25">
      <c r="D13" s="33"/>
      <c r="E13" s="33"/>
      <c r="G13" s="62"/>
      <c r="H13" s="34"/>
      <c r="I13" s="152"/>
      <c r="J13" s="3"/>
    </row>
    <row r="14" spans="1:15" x14ac:dyDescent="0.25">
      <c r="A14" s="196" t="str">
        <f>'CSWNA Summary'!A11&amp;" Billing Cycle"</f>
        <v>November 2019 Billing Cycle</v>
      </c>
      <c r="B14" s="82"/>
      <c r="C14" s="145"/>
      <c r="D14" s="33"/>
      <c r="E14" s="33"/>
      <c r="G14" s="62"/>
      <c r="H14" s="34"/>
      <c r="I14" s="152"/>
      <c r="J14" s="3"/>
    </row>
    <row r="15" spans="1:15" x14ac:dyDescent="0.25">
      <c r="A15" s="63" t="str">
        <f>A12</f>
        <v>1-19</v>
      </c>
      <c r="B15" s="63">
        <f>IF(C12=12,B12+1,B12)</f>
        <v>2019</v>
      </c>
      <c r="C15" s="63">
        <f>IF(C12=12,1,C12+1)</f>
        <v>11</v>
      </c>
      <c r="D15" s="33">
        <f>HLOOKUP((C15)&amp;B15,'Meter Reading_WEMO'!$B$4:$AZ$10,7,FALSE)</f>
        <v>43763</v>
      </c>
      <c r="E15" s="33">
        <f>HLOOKUP(C18&amp;B18,'Meter Reading_WEMO'!$B$4:$AZ$10,7,FALSE)</f>
        <v>43794</v>
      </c>
      <c r="F15" s="32">
        <f>E15-D15</f>
        <v>31</v>
      </c>
      <c r="G15" s="34">
        <f>SUMIFS(HDD_Summary!$E$4:$E$399,HDD_Summary!$D$4:$D$399,"&lt;"&amp;$E15,HDD_Summary!$D$4:$D$399,"&gt;="&amp;$D15)</f>
        <v>903</v>
      </c>
      <c r="H15" s="34">
        <f>SUMIFS(HDD_Summary!$F$4:$F$399,HDD_Summary!$D$4:$D$399,"&lt;"&amp;$E15,HDD_Summary!$D$4:$D$399,"&gt;="&amp;$D15)</f>
        <v>936.24275985663087</v>
      </c>
      <c r="I15" s="152">
        <f>SUM('Customer Count by Cycle'!G93)</f>
        <v>3178</v>
      </c>
      <c r="J15" s="3">
        <f>SUM('Customer Count by Cycle'!H93)</f>
        <v>515</v>
      </c>
    </row>
    <row r="16" spans="1:15" x14ac:dyDescent="0.25">
      <c r="D16" s="33"/>
      <c r="E16" s="33"/>
      <c r="G16" s="62"/>
      <c r="H16" s="34"/>
      <c r="I16" s="152"/>
      <c r="J16" s="3"/>
    </row>
    <row r="17" spans="1:10" x14ac:dyDescent="0.25">
      <c r="A17" s="196" t="str">
        <f>'CSWNA Summary'!A12&amp;" Billing Cycle"</f>
        <v>December 2019 Billing Cycle</v>
      </c>
      <c r="B17" s="82"/>
      <c r="C17" s="145"/>
      <c r="D17" s="33"/>
      <c r="E17" s="33"/>
      <c r="G17" s="62"/>
      <c r="H17" s="34"/>
      <c r="I17" s="152"/>
      <c r="J17" s="3"/>
    </row>
    <row r="18" spans="1:10" x14ac:dyDescent="0.25">
      <c r="A18" s="63" t="str">
        <f>A15</f>
        <v>1-19</v>
      </c>
      <c r="B18" s="63">
        <f>IF(C15=12,B15+1,B15)</f>
        <v>2019</v>
      </c>
      <c r="C18" s="63">
        <f>IF(C15=12,1,C15+1)</f>
        <v>12</v>
      </c>
      <c r="D18" s="33">
        <f>HLOOKUP((C18)&amp;B18,'Meter Reading_WEMO'!$B$4:$AZ$10,7,FALSE)</f>
        <v>43794</v>
      </c>
      <c r="E18" s="33">
        <f>HLOOKUP(C21&amp;B21,'Meter Reading_WEMO'!$B$4:$AZ$10,7,FALSE)</f>
        <v>43825</v>
      </c>
      <c r="F18" s="32">
        <f>E18-D18</f>
        <v>31</v>
      </c>
      <c r="G18" s="34">
        <f>SUMIFS(HDD_Summary!$E$4:$E$399,HDD_Summary!$D$4:$D$399,"&lt;"&amp;$E18,HDD_Summary!$D$4:$D$399,"&gt;="&amp;$D18)</f>
        <v>925</v>
      </c>
      <c r="H18" s="34">
        <f>SUMIFS(HDD_Summary!$F$4:$F$399,HDD_Summary!$D$4:$D$399,"&lt;"&amp;$E18,HDD_Summary!$D$4:$D$399,"&gt;="&amp;$D18)</f>
        <v>1149.0361350059741</v>
      </c>
      <c r="I18" s="152">
        <f>SUM('Customer Count by Cycle'!G115)</f>
        <v>3285</v>
      </c>
      <c r="J18" s="3">
        <f>SUM('Customer Count by Cycle'!H115)</f>
        <v>522</v>
      </c>
    </row>
    <row r="19" spans="1:10" x14ac:dyDescent="0.25">
      <c r="D19" s="33"/>
      <c r="E19" s="33"/>
      <c r="G19" s="62"/>
      <c r="H19" s="34"/>
      <c r="I19" s="152"/>
      <c r="J19" s="3"/>
    </row>
    <row r="20" spans="1:10" x14ac:dyDescent="0.25">
      <c r="A20" s="196" t="str">
        <f>'CSWNA Summary'!A13&amp;" Billing Cycle"</f>
        <v>January 2020 Billing Cycle</v>
      </c>
      <c r="B20" s="82"/>
      <c r="C20" s="145"/>
      <c r="D20" s="33"/>
      <c r="E20" s="33"/>
      <c r="G20" s="62"/>
      <c r="H20" s="34"/>
      <c r="I20" s="152"/>
      <c r="J20" s="3"/>
    </row>
    <row r="21" spans="1:10" x14ac:dyDescent="0.25">
      <c r="A21" s="63" t="str">
        <f>A18</f>
        <v>1-19</v>
      </c>
      <c r="B21" s="63">
        <f>IF(C18=12,B18+1,B18)</f>
        <v>2020</v>
      </c>
      <c r="C21" s="63">
        <f>IF(C18=12,1,C18+1)</f>
        <v>1</v>
      </c>
      <c r="D21" s="33">
        <f>HLOOKUP((C21)&amp;B21,'Meter Reading_WEMO'!$B$4:$AZ$10,7,FALSE)</f>
        <v>43825</v>
      </c>
      <c r="E21" s="33">
        <f>HLOOKUP(IF(C21=12,1,C21+1)&amp;IF(C21=12,B21+1,B21),'Meter Reading_WEMO'!$B$4:$AZ$10,7,FALSE)</f>
        <v>43856</v>
      </c>
      <c r="F21" s="32">
        <f>E21-D21</f>
        <v>31</v>
      </c>
      <c r="G21" s="34">
        <f>SUMIFS(HDD_Summary!$E$4:$E$399,HDD_Summary!$D$4:$D$399,"&lt;"&amp;$E21,HDD_Summary!$D$4:$D$399,"&gt;="&amp;$D21)</f>
        <v>1078.5</v>
      </c>
      <c r="H21" s="34">
        <f>SUMIFS(HDD_Summary!$F$4:$F$399,HDD_Summary!$D$4:$D$399,"&lt;"&amp;$E21,HDD_Summary!$D$4:$D$399,"&gt;="&amp;$D21)</f>
        <v>1146.4671146953403</v>
      </c>
      <c r="I21" s="152">
        <f>SUM('Customer Count by Cycle'!G137)</f>
        <v>3312</v>
      </c>
      <c r="J21" s="3">
        <f>SUM('Customer Count by Cycle'!H137)</f>
        <v>523</v>
      </c>
    </row>
    <row r="22" spans="1:10" hidden="1" x14ac:dyDescent="0.25">
      <c r="D22" s="33"/>
      <c r="E22" s="33"/>
      <c r="G22" s="62"/>
      <c r="H22" s="34"/>
      <c r="I22" s="68"/>
      <c r="J22" s="3"/>
    </row>
    <row r="23" spans="1:10" hidden="1" x14ac:dyDescent="0.25">
      <c r="A23" s="83" t="s">
        <v>17</v>
      </c>
      <c r="B23" s="82"/>
      <c r="C23" s="145"/>
      <c r="D23" s="33"/>
      <c r="E23" s="33"/>
      <c r="G23" s="62"/>
      <c r="H23" s="34"/>
      <c r="I23" s="68"/>
      <c r="J23" s="3"/>
    </row>
    <row r="24" spans="1:10" hidden="1" x14ac:dyDescent="0.25">
      <c r="A24" s="63" t="str">
        <f>A21</f>
        <v>1-19</v>
      </c>
      <c r="B24" s="63">
        <v>7</v>
      </c>
      <c r="D24" s="33" t="e">
        <f>VLOOKUP($C24-1&amp;"-"&amp;$B24,'Meter Reading_WEMO'!$BD$12:$BE$24,2,FALSE)</f>
        <v>#N/A</v>
      </c>
      <c r="E24" s="33" t="e">
        <f>VLOOKUP($C24&amp;"-"&amp;$B24,'Meter Reading_WEMO'!$BD$12:$BE$24,2,FALSE)</f>
        <v>#N/A</v>
      </c>
      <c r="G24" s="62"/>
      <c r="H24" s="34"/>
      <c r="I24" s="68"/>
      <c r="J24" s="68"/>
    </row>
    <row r="25" spans="1:10" hidden="1" x14ac:dyDescent="0.25">
      <c r="D25" s="33"/>
      <c r="E25" s="33"/>
      <c r="G25" s="62"/>
      <c r="H25" s="34"/>
      <c r="I25" s="68"/>
      <c r="J25" s="3"/>
    </row>
    <row r="26" spans="1:10" hidden="1" x14ac:dyDescent="0.25">
      <c r="A26" s="83" t="s">
        <v>19</v>
      </c>
      <c r="B26" s="82"/>
      <c r="C26" s="145"/>
      <c r="D26" s="33"/>
      <c r="E26" s="33"/>
      <c r="G26" s="62"/>
      <c r="H26" s="34"/>
      <c r="I26" s="68"/>
      <c r="J26" s="3"/>
    </row>
    <row r="27" spans="1:10" hidden="1" x14ac:dyDescent="0.25">
      <c r="A27" s="63" t="str">
        <f>A24</f>
        <v>1-19</v>
      </c>
      <c r="B27" s="63">
        <v>8</v>
      </c>
      <c r="D27" s="33">
        <f>SUMIFS('Meter Reading_WEMO'!AF$15:AF$242,'Meter Reading_WEMO'!$AE$15:$AE$242,$A27,'Meter Reading_WEMO'!$AD$15:$AD$242,$B27)</f>
        <v>0</v>
      </c>
      <c r="E27" s="33">
        <f>SUMIFS('Meter Reading_WEMO'!AG$15:AG$242,'Meter Reading_WEMO'!$AE$15:$AE$242,$A27,'Meter Reading_WEMO'!$AD$15:$AD$242,$B27)</f>
        <v>0</v>
      </c>
      <c r="F27" s="32">
        <f>E27-D27</f>
        <v>0</v>
      </c>
      <c r="G27" s="34">
        <f>SUMIFS(HDD_Summary!$E$4:$E$399,HDD_Summary!$D$4:$D$399,"&lt;"&amp;$E27,HDD_Summary!$D$4:$D$399,"&gt;="&amp;$D27)</f>
        <v>0</v>
      </c>
      <c r="H27" s="34">
        <f>SUMIFS(HDD_Summary!$F$4:$F$399,HDD_Summary!$D$4:$D$399,"&lt;"&amp;$E27,HDD_Summary!$D$4:$D$399,"&gt;="&amp;$D27)</f>
        <v>0</v>
      </c>
      <c r="I27" s="68">
        <f>SUM('Customer Count by Cycle'!G8:G8)</f>
        <v>146</v>
      </c>
      <c r="J27" s="68">
        <f>SUM('Customer Count by Cycle'!H8:H8)</f>
        <v>89</v>
      </c>
    </row>
    <row r="28" spans="1:10" hidden="1" x14ac:dyDescent="0.25">
      <c r="D28" s="33"/>
      <c r="E28" s="33"/>
      <c r="G28" s="62"/>
      <c r="H28" s="34"/>
      <c r="I28" s="68"/>
      <c r="J28" s="68"/>
    </row>
    <row r="29" spans="1:10" hidden="1" x14ac:dyDescent="0.25">
      <c r="A29" s="83" t="s">
        <v>80</v>
      </c>
      <c r="B29" s="82"/>
      <c r="C29" s="145"/>
      <c r="D29" s="33"/>
      <c r="E29" s="33"/>
      <c r="G29" s="62"/>
      <c r="H29" s="34"/>
      <c r="I29" s="68"/>
      <c r="J29" s="68"/>
    </row>
    <row r="30" spans="1:10" hidden="1" x14ac:dyDescent="0.25">
      <c r="A30" s="63" t="str">
        <f>A27</f>
        <v>1-19</v>
      </c>
      <c r="B30" s="63">
        <v>9</v>
      </c>
      <c r="D30" s="33">
        <f>SUMIFS('Meter Reading_WEMO'!AF$15:AF$242,'Meter Reading_WEMO'!$AE$15:$AE$242,$A30,'Meter Reading_WEMO'!$AD$15:$AD$242,$B30)</f>
        <v>0</v>
      </c>
      <c r="E30" s="33">
        <f>SUMIFS('Meter Reading_WEMO'!AG$15:AG$242,'Meter Reading_WEMO'!$AE$15:$AE$242,$A30,'Meter Reading_WEMO'!$AD$15:$AD$242,$B30)</f>
        <v>0</v>
      </c>
      <c r="F30" s="32">
        <f>E30-D30</f>
        <v>0</v>
      </c>
      <c r="G30" s="34">
        <f>SUMIFS(HDD_Summary!$E$4:$E$399,HDD_Summary!$D$4:$D$399,"&lt;"&amp;$E30,HDD_Summary!$D$4:$D$399,"&gt;="&amp;$D30)</f>
        <v>0</v>
      </c>
      <c r="H30" s="34">
        <f>SUMIFS(HDD_Summary!$F$4:$F$399,HDD_Summary!$D$4:$D$399,"&lt;"&amp;$E30,HDD_Summary!$D$4:$D$399,"&gt;="&amp;$D30)</f>
        <v>0</v>
      </c>
      <c r="I30" s="68">
        <f>SUM('Customer Count by Cycle'!G30:G30)</f>
        <v>148</v>
      </c>
      <c r="J30" s="68">
        <f>SUM('Customer Count by Cycle'!H30:H30)</f>
        <v>93</v>
      </c>
    </row>
    <row r="31" spans="1:10" hidden="1" x14ac:dyDescent="0.25">
      <c r="D31" s="33"/>
      <c r="E31" s="33"/>
      <c r="G31" s="62"/>
      <c r="H31" s="34"/>
      <c r="I31" s="68"/>
      <c r="J31" s="68"/>
    </row>
    <row r="32" spans="1:10" hidden="1" x14ac:dyDescent="0.25">
      <c r="A32" s="83" t="s">
        <v>79</v>
      </c>
      <c r="B32" s="82"/>
      <c r="C32" s="145"/>
      <c r="D32" s="33"/>
      <c r="E32" s="33"/>
      <c r="G32" s="62"/>
      <c r="H32" s="34"/>
      <c r="I32" s="68"/>
      <c r="J32" s="68"/>
    </row>
    <row r="33" spans="1:10" hidden="1" x14ac:dyDescent="0.25">
      <c r="A33" s="63" t="str">
        <f>A30</f>
        <v>1-19</v>
      </c>
      <c r="B33" s="63">
        <v>10</v>
      </c>
      <c r="D33" s="33">
        <f>SUMIFS('Meter Reading_WEMO'!AF$15:AF$242,'Meter Reading_WEMO'!$AE$15:$AE$242,$A33,'Meter Reading_WEMO'!$AD$15:$AD$242,$B33)</f>
        <v>0</v>
      </c>
      <c r="E33" s="33">
        <f>SUMIFS('Meter Reading_WEMO'!AG$15:AG$242,'Meter Reading_WEMO'!$AE$15:$AE$242,$A33,'Meter Reading_WEMO'!$AD$15:$AD$242,$B33)</f>
        <v>0</v>
      </c>
      <c r="F33" s="32">
        <f>E33-D33</f>
        <v>0</v>
      </c>
      <c r="G33" s="34">
        <f>SUM(HDD_Summary!E307:E334)</f>
        <v>809.5</v>
      </c>
      <c r="H33" s="34">
        <f>SUM(HDD_Summary!F307:F334)</f>
        <v>844.02176224611719</v>
      </c>
      <c r="I33" s="68">
        <f>SUM('Customer Count by Cycle'!G52:G70)</f>
        <v>3122</v>
      </c>
      <c r="J33" s="68">
        <f>SUM('Customer Count by Cycle'!H52:H70)</f>
        <v>509</v>
      </c>
    </row>
    <row r="34" spans="1:10" hidden="1" x14ac:dyDescent="0.25">
      <c r="D34" s="33"/>
      <c r="E34" s="33"/>
      <c r="G34" s="62"/>
      <c r="H34" s="34"/>
      <c r="I34" s="68"/>
      <c r="J34" s="68"/>
    </row>
    <row r="35" spans="1:10" hidden="1" x14ac:dyDescent="0.25">
      <c r="A35" s="83" t="s">
        <v>78</v>
      </c>
      <c r="B35" s="82"/>
      <c r="C35" s="145"/>
      <c r="D35" s="33"/>
      <c r="E35" s="33"/>
      <c r="G35" s="62"/>
      <c r="H35" s="34"/>
      <c r="I35" s="68"/>
      <c r="J35" s="68"/>
    </row>
    <row r="36" spans="1:10" hidden="1" x14ac:dyDescent="0.25">
      <c r="A36" s="63" t="str">
        <f>A33</f>
        <v>1-19</v>
      </c>
      <c r="B36" s="63">
        <v>11</v>
      </c>
      <c r="D36" s="33">
        <f>SUMIFS('Meter Reading_WEMO'!AF$15:AF$242,'Meter Reading_WEMO'!$AE$15:$AE$242,$A36,'Meter Reading_WEMO'!$AD$15:$AD$242,$B36)</f>
        <v>0</v>
      </c>
      <c r="E36" s="33">
        <f>SUMIFS('Meter Reading_WEMO'!AG$15:AG$242,'Meter Reading_WEMO'!$AE$15:$AE$242,$A36,'Meter Reading_WEMO'!$AD$15:$AD$242,$B36)</f>
        <v>0</v>
      </c>
      <c r="F36" s="32">
        <f>E36-D36</f>
        <v>0</v>
      </c>
      <c r="G36" s="34">
        <f>SUM(HDD_Summary!E335:E362)</f>
        <v>864</v>
      </c>
      <c r="H36" s="34">
        <f>SUM(HDD_Summary!F335:F362)</f>
        <v>1110.959283154122</v>
      </c>
      <c r="I36" s="68">
        <f>SUM('Customer Count by Cycle'!G74:G92)</f>
        <v>3178</v>
      </c>
      <c r="J36" s="68">
        <f>SUM('Customer Count by Cycle'!H74:H92)</f>
        <v>515</v>
      </c>
    </row>
    <row r="37" spans="1:10" hidden="1" x14ac:dyDescent="0.25">
      <c r="D37" s="33"/>
      <c r="E37" s="33"/>
      <c r="G37" s="62"/>
      <c r="H37" s="34"/>
      <c r="I37" s="68"/>
      <c r="J37" s="68"/>
    </row>
    <row r="38" spans="1:10" hidden="1" x14ac:dyDescent="0.25">
      <c r="A38" s="83" t="s">
        <v>77</v>
      </c>
      <c r="B38" s="82"/>
      <c r="C38" s="145"/>
      <c r="D38" s="33"/>
      <c r="E38" s="33"/>
      <c r="G38" s="62"/>
      <c r="H38" s="34"/>
      <c r="I38" s="68"/>
      <c r="J38" s="68"/>
    </row>
    <row r="39" spans="1:10" hidden="1" x14ac:dyDescent="0.25">
      <c r="A39" s="63" t="str">
        <f>A36</f>
        <v>1-19</v>
      </c>
      <c r="B39" s="63">
        <v>12</v>
      </c>
      <c r="D39" s="33">
        <f>SUMIFS('Meter Reading_WEMO'!AF$15:AF$242,'Meter Reading_WEMO'!$AE$15:$AE$242,$A39,'Meter Reading_WEMO'!$AD$15:$AD$242,$B39)</f>
        <v>0</v>
      </c>
      <c r="E39" s="33">
        <f>SUMIFS('Meter Reading_WEMO'!AG$15:AG$242,'Meter Reading_WEMO'!$AE$15:$AE$242,$A39,'Meter Reading_WEMO'!$AD$15:$AD$242,$B39)</f>
        <v>0</v>
      </c>
      <c r="F39" s="32">
        <f>E39-D39</f>
        <v>0</v>
      </c>
      <c r="G39" s="34">
        <f>SUM(HDD_Summary!E363:E392)</f>
        <v>1043</v>
      </c>
      <c r="H39" s="34">
        <f>SUM(HDD_Summary!F363:F392)</f>
        <v>1110.9118458781361</v>
      </c>
      <c r="I39" s="68">
        <f>SUM('Customer Count by Cycle'!G96:G114)</f>
        <v>3285</v>
      </c>
      <c r="J39" s="68">
        <f>SUM('Customer Count by Cycle'!H96:H114)</f>
        <v>522</v>
      </c>
    </row>
    <row r="40" spans="1:10" hidden="1" x14ac:dyDescent="0.25">
      <c r="I40" s="68"/>
      <c r="J40" s="68"/>
    </row>
    <row r="41" spans="1:10" customFormat="1" ht="14.45" hidden="1" customHeight="1" x14ac:dyDescent="0.25">
      <c r="A41" s="83" t="s">
        <v>76</v>
      </c>
      <c r="B41" s="82"/>
      <c r="C41" s="145"/>
      <c r="I41" s="68"/>
      <c r="J41" s="68"/>
    </row>
    <row r="42" spans="1:10" hidden="1" x14ac:dyDescent="0.25">
      <c r="A42" s="63">
        <v>1</v>
      </c>
      <c r="B42" s="63">
        <v>1</v>
      </c>
      <c r="D42" s="33">
        <f>SUMIFS('Meter Reading_WEMO'!AF$243:AF$261,'Meter Reading_WEMO'!$AE$243:$AE$261,$A42,'Meter Reading_WEMO'!$AD$243:$AD$261,$B42)</f>
        <v>0</v>
      </c>
      <c r="E42" s="33">
        <f>SUMIFS('Meter Reading_WEMO'!AG$243:AG$261,'Meter Reading_WEMO'!$AE$243:$AE$261,$A42,'Meter Reading_WEMO'!$AD$243:$AD$261,$B42)</f>
        <v>0</v>
      </c>
      <c r="F42" s="32">
        <f>E42-D42</f>
        <v>0</v>
      </c>
      <c r="G42" s="34">
        <f>SUM(HDD_Summary!E393:E399)</f>
        <v>275.5</v>
      </c>
      <c r="H42" s="34">
        <f>SUM(HDD_Summary!F393:F399)</f>
        <v>295.87786738351247</v>
      </c>
      <c r="I42" s="68" t="e">
        <f>SUM('Customer Count by Cycle'!#REF!)</f>
        <v>#REF!</v>
      </c>
      <c r="J42" s="68" t="e">
        <f>SUM('Customer Count by Cycle'!#REF!)</f>
        <v>#REF!</v>
      </c>
    </row>
    <row r="43" spans="1:10" hidden="1" x14ac:dyDescent="0.25">
      <c r="J43" s="32"/>
    </row>
    <row r="44" spans="1:10" hidden="1" x14ac:dyDescent="0.25">
      <c r="H44" s="95"/>
    </row>
    <row r="45" spans="1:10" hidden="1" x14ac:dyDescent="0.25"/>
    <row r="46" spans="1:10" hidden="1" x14ac:dyDescent="0.25"/>
    <row r="47" spans="1:10" hidden="1" x14ac:dyDescent="0.25"/>
  </sheetData>
  <pageMargins left="0.45" right="0.45" top="0.75" bottom="0.5" header="0.3" footer="0.3"/>
  <pageSetup scale="65" orientation="landscape" horizontalDpi="72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63" customWidth="1"/>
    <col min="4" max="5" width="12.7109375" style="32"/>
    <col min="6" max="6" width="12.7109375" style="32" customWidth="1"/>
    <col min="7" max="7" width="12.7109375" style="63" customWidth="1"/>
    <col min="8" max="8" width="12.7109375" style="32"/>
    <col min="9" max="9" width="12.7109375" style="32" customWidth="1"/>
    <col min="10" max="11" width="12.7109375" customWidth="1"/>
    <col min="16" max="16384" width="12.7109375" style="32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65" t="s">
        <v>21</v>
      </c>
      <c r="J1" s="65" t="s">
        <v>21</v>
      </c>
    </row>
    <row r="2" spans="1:15" x14ac:dyDescent="0.25">
      <c r="A2" s="69" t="s">
        <v>30</v>
      </c>
      <c r="B2" s="69"/>
      <c r="C2" s="69"/>
      <c r="D2" s="69" t="s">
        <v>31</v>
      </c>
      <c r="E2" s="69" t="s">
        <v>31</v>
      </c>
      <c r="F2" s="69" t="s">
        <v>32</v>
      </c>
      <c r="G2" s="69" t="s">
        <v>34</v>
      </c>
      <c r="H2" s="69" t="s">
        <v>33</v>
      </c>
      <c r="I2" s="69" t="s">
        <v>20</v>
      </c>
      <c r="J2" s="69" t="s">
        <v>75</v>
      </c>
    </row>
    <row r="3" spans="1:15" s="67" customFormat="1" ht="14.45" customHeight="1" x14ac:dyDescent="0.25">
      <c r="A3" s="66" t="s">
        <v>35</v>
      </c>
      <c r="B3" s="66" t="s">
        <v>117</v>
      </c>
      <c r="C3" s="66" t="s">
        <v>36</v>
      </c>
      <c r="D3" s="66" t="s">
        <v>37</v>
      </c>
      <c r="E3" s="66" t="s">
        <v>38</v>
      </c>
      <c r="F3" s="66" t="s">
        <v>39</v>
      </c>
      <c r="G3" s="66" t="s">
        <v>41</v>
      </c>
      <c r="H3" s="66" t="s">
        <v>40</v>
      </c>
      <c r="I3" s="66" t="s">
        <v>74</v>
      </c>
      <c r="J3" s="66" t="s">
        <v>74</v>
      </c>
      <c r="K3"/>
      <c r="L3"/>
      <c r="M3"/>
      <c r="N3"/>
      <c r="O3"/>
    </row>
    <row r="4" spans="1:15" customFormat="1" ht="14.45" customHeight="1" x14ac:dyDescent="0.25">
      <c r="A4" s="61"/>
      <c r="B4" s="61"/>
      <c r="C4" s="143"/>
      <c r="I4" s="3"/>
      <c r="J4" s="3"/>
    </row>
    <row r="5" spans="1:15" customFormat="1" ht="14.45" customHeight="1" x14ac:dyDescent="0.25">
      <c r="A5" s="196" t="str">
        <f>'CSWNA Summary'!A8&amp;" Billing Cycle"</f>
        <v>August 2019 Billing Cycle</v>
      </c>
      <c r="B5" s="82"/>
      <c r="C5" s="145"/>
      <c r="I5" s="3"/>
      <c r="J5" s="3"/>
    </row>
    <row r="6" spans="1:15" x14ac:dyDescent="0.25">
      <c r="A6" s="261" t="s">
        <v>142</v>
      </c>
      <c r="B6" s="63">
        <v>2019</v>
      </c>
      <c r="C6" s="63">
        <v>8</v>
      </c>
      <c r="D6" s="33">
        <f>HLOOKUP((C6)&amp;B6,'Meter Reading_WEMO'!$B$4:$AZ$10,7,FALSE)</f>
        <v>43671</v>
      </c>
      <c r="E6" s="33">
        <f>HLOOKUP(C6+1&amp;B6,'Meter Reading_WEMO'!$B$4:$AZ$10,7,FALSE)</f>
        <v>43702</v>
      </c>
      <c r="F6" s="32">
        <f>E6-D6</f>
        <v>31</v>
      </c>
      <c r="G6" s="34">
        <f>SUMIFS(HDD_Summary!$J$4:$J$399,HDD_Summary!$D$4:$D$399,"&lt;"&amp;$E6,HDD_Summary!$D$4:$D$399,"&gt;="&amp;$D6)</f>
        <v>0</v>
      </c>
      <c r="H6" s="34">
        <f>SUMIFS(HDD_Summary!$K$4:$K$399,HDD_Summary!$D$4:$D$399,"&lt;"&amp;$E6,HDD_Summary!$D$4:$D$399,"&gt;="&amp;$D6)</f>
        <v>0</v>
      </c>
      <c r="I6" s="182">
        <f>SUM('Customer Count by Cycle'!I27)</f>
        <v>26636</v>
      </c>
      <c r="J6" s="3">
        <f>SUM('Customer Count by Cycle'!J27)</f>
        <v>3190</v>
      </c>
    </row>
    <row r="7" spans="1:15" customFormat="1" x14ac:dyDescent="0.25">
      <c r="A7" s="63"/>
      <c r="B7" s="63"/>
      <c r="C7" s="63"/>
      <c r="D7" s="33"/>
      <c r="E7" s="33"/>
      <c r="F7" s="32"/>
      <c r="G7" s="62"/>
      <c r="H7" s="34"/>
      <c r="I7" s="182"/>
      <c r="J7" s="3"/>
    </row>
    <row r="8" spans="1:15" customFormat="1" x14ac:dyDescent="0.25">
      <c r="A8" s="196" t="str">
        <f>'CSWNA Summary'!A9&amp;" Billing Cycle"</f>
        <v>September 2019 Billing Cycle</v>
      </c>
      <c r="B8" s="82"/>
      <c r="C8" s="145"/>
      <c r="D8" s="33"/>
      <c r="E8" s="33"/>
      <c r="F8" s="32"/>
      <c r="G8" s="62"/>
      <c r="H8" s="34"/>
      <c r="I8" s="182"/>
      <c r="J8" s="3"/>
    </row>
    <row r="9" spans="1:15" customFormat="1" x14ac:dyDescent="0.25">
      <c r="A9" s="63" t="str">
        <f>A6</f>
        <v>1-19</v>
      </c>
      <c r="B9" s="63">
        <f>IF(C6=12,B6+1,B6)</f>
        <v>2019</v>
      </c>
      <c r="C9" s="63">
        <f>IF(C6=12,1,C6+1)</f>
        <v>9</v>
      </c>
      <c r="D9" s="33">
        <f>HLOOKUP((C9)&amp;B9,'Meter Reading_WEMO'!$B$4:$AZ$10,7,FALSE)</f>
        <v>43702</v>
      </c>
      <c r="E9" s="33">
        <f>HLOOKUP(C9+1&amp;B9,'Meter Reading_WEMO'!$B$4:$AZ$10,7,FALSE)</f>
        <v>43733</v>
      </c>
      <c r="F9" s="32">
        <f>E9-D9</f>
        <v>31</v>
      </c>
      <c r="G9" s="34">
        <f>SUMIFS(HDD_Summary!$J$4:$J$399,HDD_Summary!$D$4:$D$399,"&lt;"&amp;$E9,HDD_Summary!$D$4:$D$399,"&gt;="&amp;$D9)</f>
        <v>0</v>
      </c>
      <c r="H9" s="34">
        <f>SUMIFS(HDD_Summary!$K$4:$K$399,HDD_Summary!$D$4:$D$399,"&lt;"&amp;$E9,HDD_Summary!$D$4:$D$399,"&gt;="&amp;$D9)</f>
        <v>32.473596176821971</v>
      </c>
      <c r="I9" s="182">
        <f>SUM('Customer Count by Cycle'!I49)</f>
        <v>26399</v>
      </c>
      <c r="J9" s="3">
        <f>SUM('Customer Count by Cycle'!J49)</f>
        <v>3178</v>
      </c>
    </row>
    <row r="10" spans="1:15" customFormat="1" x14ac:dyDescent="0.25">
      <c r="A10" s="63"/>
      <c r="B10" s="63"/>
      <c r="C10" s="63"/>
      <c r="D10" s="33"/>
      <c r="E10" s="33"/>
      <c r="F10" s="32"/>
      <c r="G10" s="62"/>
      <c r="H10" s="34"/>
      <c r="I10" s="182"/>
      <c r="J10" s="3"/>
    </row>
    <row r="11" spans="1:15" customFormat="1" x14ac:dyDescent="0.25">
      <c r="A11" s="196" t="str">
        <f>'CSWNA Summary'!A10&amp;" Billing Cycle"</f>
        <v>October 2019 Billing Cycle</v>
      </c>
      <c r="B11" s="82"/>
      <c r="C11" s="145"/>
      <c r="D11" s="33"/>
      <c r="E11" s="33"/>
      <c r="F11" s="32"/>
      <c r="G11" s="62"/>
      <c r="H11" s="34"/>
      <c r="I11" s="182"/>
      <c r="J11" s="3"/>
    </row>
    <row r="12" spans="1:15" customFormat="1" x14ac:dyDescent="0.25">
      <c r="A12" s="63" t="str">
        <f>A9</f>
        <v>1-19</v>
      </c>
      <c r="B12" s="63">
        <f>IF(C9=12,B9+1,B9)</f>
        <v>2019</v>
      </c>
      <c r="C12" s="63">
        <f>IF(C9=12,1,C9+1)</f>
        <v>10</v>
      </c>
      <c r="D12" s="33">
        <f>HLOOKUP((C12)&amp;B12,'Meter Reading_WEMO'!$B$4:$AZ$10,7,FALSE)</f>
        <v>43733</v>
      </c>
      <c r="E12" s="33">
        <f>HLOOKUP(C12+1&amp;B12,'Meter Reading_WEMO'!$B$4:$AZ$10,7,FALSE)</f>
        <v>43763</v>
      </c>
      <c r="F12" s="32">
        <f>E12-D12</f>
        <v>30</v>
      </c>
      <c r="G12" s="34">
        <f>SUMIFS(HDD_Summary!$J$4:$J$399,HDD_Summary!$D$4:$D$399,"&lt;"&amp;$E12,HDD_Summary!$D$4:$D$399,"&gt;="&amp;$D12)</f>
        <v>164</v>
      </c>
      <c r="H12" s="34">
        <f>SUMIFS(HDD_Summary!$K$4:$K$399,HDD_Summary!$D$4:$D$399,"&lt;"&amp;$E12,HDD_Summary!$D$4:$D$399,"&gt;="&amp;$D12)</f>
        <v>167.1554420549582</v>
      </c>
      <c r="I12" s="182">
        <f>SUM('Customer Count by Cycle'!I71)</f>
        <v>26362</v>
      </c>
      <c r="J12" s="3">
        <f>SUM('Customer Count by Cycle'!J71)</f>
        <v>3168</v>
      </c>
    </row>
    <row r="13" spans="1:15" customFormat="1" x14ac:dyDescent="0.25">
      <c r="A13" s="63"/>
      <c r="B13" s="63"/>
      <c r="C13" s="63"/>
      <c r="D13" s="33"/>
      <c r="E13" s="33"/>
      <c r="F13" s="32"/>
      <c r="G13" s="62"/>
      <c r="H13" s="34"/>
      <c r="I13" s="182"/>
      <c r="J13" s="3"/>
    </row>
    <row r="14" spans="1:15" customFormat="1" x14ac:dyDescent="0.25">
      <c r="A14" s="196" t="str">
        <f>'CSWNA Summary'!A11&amp;" Billing Cycle"</f>
        <v>November 2019 Billing Cycle</v>
      </c>
      <c r="B14" s="82"/>
      <c r="C14" s="145"/>
      <c r="D14" s="33"/>
      <c r="E14" s="33"/>
      <c r="F14" s="32"/>
      <c r="G14" s="62"/>
      <c r="H14" s="34"/>
      <c r="I14" s="182"/>
      <c r="J14" s="3"/>
    </row>
    <row r="15" spans="1:15" customFormat="1" x14ac:dyDescent="0.25">
      <c r="A15" s="63" t="str">
        <f>A12</f>
        <v>1-19</v>
      </c>
      <c r="B15" s="63">
        <f>IF(C12=12,B12+1,B12)</f>
        <v>2019</v>
      </c>
      <c r="C15" s="63">
        <f>IF(C12=12,1,C12+1)</f>
        <v>11</v>
      </c>
      <c r="D15" s="33">
        <f>HLOOKUP((C15)&amp;B15,'Meter Reading_WEMO'!$B$4:$AZ$10,7,FALSE)</f>
        <v>43763</v>
      </c>
      <c r="E15" s="33">
        <f>HLOOKUP(C15+1&amp;B15,'Meter Reading_WEMO'!$B$4:$AZ$10,7,FALSE)</f>
        <v>43794</v>
      </c>
      <c r="F15" s="32">
        <f>E15-D15</f>
        <v>31</v>
      </c>
      <c r="G15" s="34">
        <f>SUMIFS(HDD_Summary!$J$4:$J$399,HDD_Summary!$D$4:$D$399,"&lt;"&amp;$E15,HDD_Summary!$D$4:$D$399,"&gt;="&amp;$D15)</f>
        <v>688.5</v>
      </c>
      <c r="H15" s="34">
        <f>SUMIFS(HDD_Summary!$K$4:$K$399,HDD_Summary!$D$4:$D$399,"&lt;"&amp;$E15,HDD_Summary!$D$4:$D$399,"&gt;="&amp;$D15)</f>
        <v>669.60060931899636</v>
      </c>
      <c r="I15" s="182">
        <f>SUM('Customer Count by Cycle'!I93)</f>
        <v>26546</v>
      </c>
      <c r="J15" s="3">
        <f>SUM('Customer Count by Cycle'!J93)</f>
        <v>3177</v>
      </c>
    </row>
    <row r="16" spans="1:15" customFormat="1" x14ac:dyDescent="0.25">
      <c r="A16" s="63"/>
      <c r="B16" s="63"/>
      <c r="C16" s="63"/>
      <c r="D16" s="33"/>
      <c r="E16" s="33"/>
      <c r="F16" s="32"/>
      <c r="G16" s="62"/>
      <c r="H16" s="34"/>
      <c r="I16" s="182"/>
      <c r="J16" s="3"/>
    </row>
    <row r="17" spans="1:10" customFormat="1" x14ac:dyDescent="0.25">
      <c r="A17" s="196" t="str">
        <f>'CSWNA Summary'!A12&amp;" Billing Cycle"</f>
        <v>December 2019 Billing Cycle</v>
      </c>
      <c r="B17" s="82"/>
      <c r="C17" s="145"/>
      <c r="D17" s="33"/>
      <c r="E17" s="33"/>
      <c r="F17" s="32"/>
      <c r="G17" s="62"/>
      <c r="H17" s="34"/>
      <c r="I17" s="182"/>
      <c r="J17" s="3"/>
    </row>
    <row r="18" spans="1:10" customFormat="1" x14ac:dyDescent="0.25">
      <c r="A18" s="63" t="str">
        <f>A15</f>
        <v>1-19</v>
      </c>
      <c r="B18" s="63">
        <f>IF(C15=12,B15+1,B15)</f>
        <v>2019</v>
      </c>
      <c r="C18" s="63">
        <f>IF(C15=12,1,C15+1)</f>
        <v>12</v>
      </c>
      <c r="D18" s="33">
        <f>HLOOKUP((C18)&amp;B18,'Meter Reading_WEMO'!$B$4:$AZ$10,7,FALSE)</f>
        <v>43794</v>
      </c>
      <c r="E18" s="33">
        <f>HLOOKUP(C21&amp;B21,'Meter Reading_WEMO'!$B$4:$AZ$10,7,FALSE)</f>
        <v>43825</v>
      </c>
      <c r="F18" s="32">
        <f>E18-D18</f>
        <v>31</v>
      </c>
      <c r="G18" s="34">
        <f>SUMIFS(HDD_Summary!$J$4:$J$399,HDD_Summary!$D$4:$D$399,"&lt;"&amp;$E18,HDD_Summary!$D$4:$D$399,"&gt;="&amp;$D18)</f>
        <v>738.5</v>
      </c>
      <c r="H18" s="34">
        <f>SUMIFS(HDD_Summary!$K$4:$K$399,HDD_Summary!$D$4:$D$399,"&lt;"&amp;$E18,HDD_Summary!$D$4:$D$399,"&gt;="&amp;$D18)</f>
        <v>933.76347670250891</v>
      </c>
      <c r="I18" s="182">
        <f>SUM('Customer Count by Cycle'!I115)</f>
        <v>27327</v>
      </c>
      <c r="J18" s="3">
        <f>SUM('Customer Count by Cycle'!J115)</f>
        <v>3251</v>
      </c>
    </row>
    <row r="19" spans="1:10" customFormat="1" x14ac:dyDescent="0.25">
      <c r="A19" s="63"/>
      <c r="B19" s="63"/>
      <c r="C19" s="63"/>
      <c r="D19" s="33"/>
      <c r="E19" s="33"/>
      <c r="F19" s="32"/>
      <c r="G19" s="62"/>
      <c r="H19" s="34"/>
      <c r="I19" s="182"/>
      <c r="J19" s="3"/>
    </row>
    <row r="20" spans="1:10" customFormat="1" x14ac:dyDescent="0.25">
      <c r="A20" s="196" t="str">
        <f>'CSWNA Summary'!A13&amp;" Billing Cycle"</f>
        <v>January 2020 Billing Cycle</v>
      </c>
      <c r="B20" s="82"/>
      <c r="C20" s="145"/>
      <c r="D20" s="33"/>
      <c r="E20" s="33"/>
      <c r="F20" s="32"/>
      <c r="G20" s="62"/>
      <c r="H20" s="34"/>
      <c r="I20" s="182"/>
      <c r="J20" s="3"/>
    </row>
    <row r="21" spans="1:10" customFormat="1" x14ac:dyDescent="0.25">
      <c r="A21" s="63" t="str">
        <f>A18</f>
        <v>1-19</v>
      </c>
      <c r="B21" s="63">
        <f>IF(C18=12,B18+1,B18)</f>
        <v>2020</v>
      </c>
      <c r="C21" s="63">
        <f>IF(C18=12,1,C18+1)</f>
        <v>1</v>
      </c>
      <c r="D21" s="33">
        <f>HLOOKUP((C21)&amp;B21,'Meter Reading_WEMO'!$B$4:$AZ$10,7,FALSE)</f>
        <v>43825</v>
      </c>
      <c r="E21" s="33">
        <f>HLOOKUP(IF(C21=12,1,C21+1)&amp;IF(C21=12,B21+1,B21),'Meter Reading_SEMO'!$B$4:$AZ$10,7,FALSE)</f>
        <v>43858</v>
      </c>
      <c r="F21" s="32">
        <f>E21-D21</f>
        <v>33</v>
      </c>
      <c r="G21" s="34">
        <f>SUMIFS(HDD_Summary!$J$4:$J$399,HDD_Summary!$D$4:$D$399,"&lt;"&amp;$E21,HDD_Summary!$D$4:$D$399,"&gt;="&amp;$D21)</f>
        <v>765.5</v>
      </c>
      <c r="H21" s="34">
        <f>SUMIFS(HDD_Summary!$K$4:$K$399,HDD_Summary!$D$4:$D$399,"&lt;"&amp;$E21,HDD_Summary!$D$4:$D$399,"&gt;="&amp;$D21)</f>
        <v>917.19709677419348</v>
      </c>
      <c r="I21" s="182">
        <f>SUM('Customer Count by Cycle'!I137)</f>
        <v>27585</v>
      </c>
      <c r="J21" s="3">
        <f>SUM('Customer Count by Cycle'!J137)</f>
        <v>3287</v>
      </c>
    </row>
    <row r="22" spans="1:10" customFormat="1" x14ac:dyDescent="0.25">
      <c r="A22" s="63"/>
      <c r="B22" s="63"/>
      <c r="C22" s="63"/>
      <c r="D22" s="33"/>
      <c r="E22" s="33"/>
      <c r="F22" s="32"/>
      <c r="G22" s="62"/>
      <c r="H22" s="34"/>
      <c r="I22" s="68"/>
      <c r="J22" s="3"/>
    </row>
  </sheetData>
  <pageMargins left="0.45" right="0.45" top="0.75" bottom="0.5" header="0.3" footer="0.3"/>
  <pageSetup scale="66"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O88"/>
  <sheetViews>
    <sheetView zoomScale="85" zoomScaleNormal="85" workbookViewId="0">
      <pane xSplit="1" ySplit="4" topLeftCell="E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E8" sqref="E8"/>
    </sheetView>
  </sheetViews>
  <sheetFormatPr defaultColWidth="14.7109375" defaultRowHeight="15" x14ac:dyDescent="0.25"/>
  <cols>
    <col min="1" max="1" width="20.7109375" customWidth="1"/>
  </cols>
  <sheetData>
    <row r="1" spans="1:15" x14ac:dyDescent="0.25">
      <c r="A1" s="5"/>
      <c r="B1" s="112">
        <f>A1-1</f>
        <v>-1</v>
      </c>
      <c r="C1" s="112">
        <f t="shared" ref="C1:I1" si="0">B1-1</f>
        <v>-2</v>
      </c>
      <c r="D1" s="112">
        <f t="shared" si="0"/>
        <v>-3</v>
      </c>
      <c r="E1" s="112">
        <f t="shared" si="0"/>
        <v>-4</v>
      </c>
      <c r="F1" s="112">
        <f t="shared" si="0"/>
        <v>-5</v>
      </c>
      <c r="G1" s="112">
        <f t="shared" si="0"/>
        <v>-6</v>
      </c>
      <c r="H1" s="112">
        <f t="shared" si="0"/>
        <v>-7</v>
      </c>
      <c r="I1" s="113">
        <f t="shared" si="0"/>
        <v>-8</v>
      </c>
    </row>
    <row r="2" spans="1:15" x14ac:dyDescent="0.25">
      <c r="A2" s="6" t="s">
        <v>8</v>
      </c>
      <c r="B2" s="213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5" x14ac:dyDescent="0.25">
      <c r="A3" s="10" t="s">
        <v>121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5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5" s="4" customFormat="1" ht="18" x14ac:dyDescent="0.25">
      <c r="A5" s="137"/>
      <c r="B5" s="138" t="s">
        <v>126</v>
      </c>
      <c r="C5" s="138" t="s">
        <v>127</v>
      </c>
      <c r="D5" s="139" t="s">
        <v>128</v>
      </c>
      <c r="E5" s="138" t="s">
        <v>129</v>
      </c>
      <c r="F5" s="140" t="s">
        <v>124</v>
      </c>
      <c r="H5" s="137"/>
      <c r="I5" s="138" t="s">
        <v>131</v>
      </c>
    </row>
    <row r="6" spans="1:15" ht="9" customHeight="1" x14ac:dyDescent="0.25"/>
    <row r="7" spans="1:15" x14ac:dyDescent="0.25">
      <c r="A7" s="19" t="str">
        <f>'CSWNA Summary'!A8&amp;" Billing Cycle"</f>
        <v>August 2019 Billing Cycle</v>
      </c>
    </row>
    <row r="8" spans="1:15" x14ac:dyDescent="0.25">
      <c r="A8" s="186" t="s">
        <v>142</v>
      </c>
      <c r="B8" s="3">
        <f>Input_NEMO!H6</f>
        <v>0</v>
      </c>
      <c r="C8" s="3">
        <f>Input_NEMO!G6</f>
        <v>0</v>
      </c>
      <c r="D8" s="3">
        <f>+B8-C8</f>
        <v>0</v>
      </c>
      <c r="E8" s="3">
        <f>Input_NEMO!I6</f>
        <v>15083</v>
      </c>
      <c r="F8" s="28">
        <f>Assumptions!B7</f>
        <v>0.11254740000000001</v>
      </c>
      <c r="G8" s="21">
        <f>+D8*E8*$F$8</f>
        <v>0</v>
      </c>
      <c r="H8" s="29">
        <v>0.33004</v>
      </c>
      <c r="I8" s="94">
        <f>+ROUND(G8*$H$8,0)</f>
        <v>0</v>
      </c>
      <c r="K8" s="271"/>
      <c r="L8" s="269"/>
      <c r="M8" s="269"/>
      <c r="N8" s="269"/>
      <c r="O8" s="269"/>
    </row>
    <row r="9" spans="1:15" x14ac:dyDescent="0.25">
      <c r="A9" s="1"/>
      <c r="B9" s="3"/>
      <c r="C9" s="3"/>
      <c r="D9" s="3"/>
      <c r="E9" s="3"/>
      <c r="G9" s="21"/>
      <c r="I9" s="2"/>
      <c r="K9" s="269"/>
      <c r="L9" s="269"/>
      <c r="M9" s="269"/>
      <c r="N9" s="269"/>
      <c r="O9" s="269"/>
    </row>
    <row r="10" spans="1:15" ht="15.75" thickBot="1" x14ac:dyDescent="0.3">
      <c r="A10" s="1" t="s">
        <v>18</v>
      </c>
      <c r="B10" s="20">
        <f>SUM(B8:B8)</f>
        <v>0</v>
      </c>
      <c r="C10" s="20">
        <f>SUM(C8:C8)</f>
        <v>0</v>
      </c>
      <c r="D10" s="20">
        <f>SUM(D8:D8)</f>
        <v>0</v>
      </c>
      <c r="E10" s="20">
        <f>SUM(E8:E8)</f>
        <v>15083</v>
      </c>
      <c r="G10" s="22">
        <f>SUM(G8:G8)</f>
        <v>0</v>
      </c>
      <c r="H10" s="18">
        <f>SUM(H8:H8)</f>
        <v>0.33004</v>
      </c>
      <c r="I10" s="238">
        <f>SUM(I8:I8)</f>
        <v>0</v>
      </c>
      <c r="K10" s="269"/>
      <c r="L10" s="269"/>
      <c r="M10" s="269"/>
      <c r="N10" s="269"/>
      <c r="O10" s="269"/>
    </row>
    <row r="11" spans="1:15" ht="15.75" thickTop="1" x14ac:dyDescent="0.25">
      <c r="A11" s="1"/>
      <c r="B11" s="185"/>
      <c r="C11" s="185"/>
      <c r="D11" s="185"/>
      <c r="E11" s="185"/>
      <c r="G11" s="199"/>
      <c r="H11" s="147"/>
      <c r="I11" s="188"/>
      <c r="K11" s="269"/>
      <c r="L11" s="269"/>
      <c r="M11" s="269"/>
      <c r="N11" s="269"/>
      <c r="O11" s="269"/>
    </row>
    <row r="12" spans="1:15" x14ac:dyDescent="0.25">
      <c r="A12" s="1"/>
      <c r="K12" s="269"/>
      <c r="L12" s="269"/>
      <c r="M12" s="269"/>
      <c r="N12" s="269"/>
      <c r="O12" s="269"/>
    </row>
    <row r="13" spans="1:15" x14ac:dyDescent="0.25">
      <c r="A13" t="s">
        <v>24</v>
      </c>
      <c r="I13" s="235">
        <f>I10</f>
        <v>0</v>
      </c>
      <c r="K13" s="269"/>
      <c r="L13" s="269"/>
      <c r="M13" s="269"/>
      <c r="N13" s="269"/>
      <c r="O13" s="269"/>
    </row>
    <row r="14" spans="1:15" x14ac:dyDescent="0.25">
      <c r="K14" s="269"/>
      <c r="L14" s="269"/>
      <c r="M14" s="269"/>
      <c r="N14" s="269"/>
      <c r="O14" s="269"/>
    </row>
    <row r="15" spans="1:15" x14ac:dyDescent="0.25">
      <c r="A15" t="s">
        <v>26</v>
      </c>
      <c r="I15" s="30">
        <f>Assumptions!B20</f>
        <v>11089284.458101537</v>
      </c>
      <c r="K15" s="269"/>
      <c r="L15" s="269"/>
      <c r="M15" s="269"/>
      <c r="N15" s="269"/>
      <c r="O15" s="269"/>
    </row>
    <row r="16" spans="1:15" x14ac:dyDescent="0.25">
      <c r="K16" s="269"/>
      <c r="L16" s="269"/>
      <c r="M16" s="269"/>
      <c r="N16" s="269"/>
      <c r="O16" s="269"/>
    </row>
    <row r="17" spans="1:11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0</v>
      </c>
      <c r="J17" s="146"/>
    </row>
    <row r="20" spans="1:11" x14ac:dyDescent="0.25">
      <c r="A20" s="19" t="str">
        <f>'CSWNA Summary'!A9&amp;" Billing Cycle"</f>
        <v>September 2019 Billing Cycle</v>
      </c>
    </row>
    <row r="21" spans="1:11" x14ac:dyDescent="0.25">
      <c r="A21" s="186" t="s">
        <v>142</v>
      </c>
      <c r="B21" s="3">
        <f>Input_NEMO!H9</f>
        <v>74.3892891278375</v>
      </c>
      <c r="C21" s="3">
        <f>Input_NEMO!G9</f>
        <v>3</v>
      </c>
      <c r="D21" s="3">
        <f>+B21-C21</f>
        <v>71.3892891278375</v>
      </c>
      <c r="E21" s="3">
        <f>Input_NEMO!I9</f>
        <v>15044</v>
      </c>
      <c r="F21" s="28">
        <f>F8</f>
        <v>0.11254740000000001</v>
      </c>
      <c r="G21" s="21">
        <f>+D21*E21*$F$21</f>
        <v>120873.70905847987</v>
      </c>
      <c r="H21" s="29">
        <v>0.33028999999999997</v>
      </c>
      <c r="I21" s="94">
        <f>+ROUND(G21*$H$8,0)</f>
        <v>39893</v>
      </c>
      <c r="K21" s="271"/>
    </row>
    <row r="22" spans="1:11" x14ac:dyDescent="0.25">
      <c r="A22" s="1"/>
      <c r="B22" s="3"/>
      <c r="C22" s="3"/>
      <c r="D22" s="3"/>
      <c r="E22" s="3"/>
      <c r="G22" s="21"/>
      <c r="I22" s="2"/>
    </row>
    <row r="23" spans="1:11" ht="15.75" thickBot="1" x14ac:dyDescent="0.3">
      <c r="A23" s="1" t="s">
        <v>18</v>
      </c>
      <c r="B23" s="20">
        <f>SUM(B21:B21)</f>
        <v>74.3892891278375</v>
      </c>
      <c r="C23" s="20">
        <f>SUM(C21:C21)</f>
        <v>3</v>
      </c>
      <c r="D23" s="20">
        <f>SUM(D21:D21)</f>
        <v>71.3892891278375</v>
      </c>
      <c r="E23" s="20">
        <f>SUM(E21:E21)</f>
        <v>15044</v>
      </c>
      <c r="G23" s="22">
        <f>SUM(G21:G21)</f>
        <v>120873.70905847987</v>
      </c>
      <c r="H23" s="18">
        <f>SUM(H21:H21)</f>
        <v>0.33028999999999997</v>
      </c>
      <c r="I23" s="238">
        <f>SUM(I21:I21)</f>
        <v>39893</v>
      </c>
    </row>
    <row r="24" spans="1:11" ht="15.75" thickTop="1" x14ac:dyDescent="0.25">
      <c r="A24" s="1"/>
      <c r="B24" s="185"/>
      <c r="C24" s="185"/>
      <c r="D24" s="185"/>
      <c r="E24" s="185"/>
      <c r="G24" s="199"/>
      <c r="H24" s="147"/>
      <c r="I24" s="188"/>
    </row>
    <row r="26" spans="1:11" x14ac:dyDescent="0.25">
      <c r="A26" t="s">
        <v>24</v>
      </c>
      <c r="I26" s="235">
        <f>I23</f>
        <v>39893</v>
      </c>
    </row>
    <row r="28" spans="1:11" x14ac:dyDescent="0.25">
      <c r="A28" t="s">
        <v>26</v>
      </c>
      <c r="I28" s="30">
        <f>I15</f>
        <v>11089284.458101537</v>
      </c>
    </row>
    <row r="30" spans="1:11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3.5999999999999999E-3</v>
      </c>
    </row>
    <row r="33" spans="1:13" x14ac:dyDescent="0.25">
      <c r="A33" s="19" t="str">
        <f>'CSWNA Summary'!A10&amp;" Billing Cycle"</f>
        <v>October 2019 Billing Cycle</v>
      </c>
      <c r="K33" s="271"/>
    </row>
    <row r="34" spans="1:13" x14ac:dyDescent="0.25">
      <c r="A34" s="186" t="s">
        <v>142</v>
      </c>
      <c r="B34" s="3">
        <f>Input_NEMO!H12</f>
        <v>230.60305854241344</v>
      </c>
      <c r="C34" s="3">
        <f>Input_NEMO!G12</f>
        <v>305</v>
      </c>
      <c r="D34" s="3">
        <f>+B34-C34</f>
        <v>-74.396941457586564</v>
      </c>
      <c r="E34" s="3">
        <f>Input_NEMO!I12</f>
        <v>15019</v>
      </c>
      <c r="F34" s="28">
        <f>F21</f>
        <v>0.11254740000000001</v>
      </c>
      <c r="G34" s="21">
        <f>+D34*E34*F34</f>
        <v>-125756.82539930474</v>
      </c>
      <c r="H34" s="29">
        <v>0.33187</v>
      </c>
      <c r="I34" s="94">
        <f>+ROUND(G34*$H$8,0)</f>
        <v>-41505</v>
      </c>
      <c r="K34" s="135"/>
    </row>
    <row r="35" spans="1:13" x14ac:dyDescent="0.25">
      <c r="A35" s="1"/>
      <c r="B35" s="3"/>
      <c r="C35" s="3"/>
      <c r="D35" s="3"/>
      <c r="E35" s="3"/>
      <c r="G35" s="21"/>
      <c r="I35" s="2"/>
    </row>
    <row r="36" spans="1:13" ht="15.75" thickBot="1" x14ac:dyDescent="0.3">
      <c r="A36" s="1" t="s">
        <v>18</v>
      </c>
      <c r="B36" s="20">
        <f>SUM(B34:B34)</f>
        <v>230.60305854241344</v>
      </c>
      <c r="C36" s="20">
        <f>SUM(C34:C34)</f>
        <v>305</v>
      </c>
      <c r="D36" s="20">
        <f>SUM(D34:D34)</f>
        <v>-74.396941457586564</v>
      </c>
      <c r="E36" s="20">
        <f>SUM(E34:E34)</f>
        <v>15019</v>
      </c>
      <c r="G36" s="22">
        <f>SUM(G34:G34)</f>
        <v>-125756.82539930474</v>
      </c>
      <c r="H36" s="18">
        <f>SUM(H34:H34)</f>
        <v>0.33187</v>
      </c>
      <c r="I36" s="94">
        <f>SUM(I34:I34)</f>
        <v>-41505</v>
      </c>
    </row>
    <row r="37" spans="1:13" ht="15.75" thickTop="1" x14ac:dyDescent="0.25">
      <c r="A37" s="1"/>
      <c r="B37" s="185"/>
      <c r="C37" s="185"/>
      <c r="D37" s="185"/>
      <c r="E37" s="185"/>
      <c r="G37" s="199"/>
      <c r="H37" s="147"/>
      <c r="I37" s="94"/>
    </row>
    <row r="39" spans="1:13" x14ac:dyDescent="0.25">
      <c r="A39" t="s">
        <v>24</v>
      </c>
      <c r="I39" s="94">
        <f>I36</f>
        <v>-41505</v>
      </c>
    </row>
    <row r="41" spans="1:13" x14ac:dyDescent="0.25">
      <c r="A41" t="s">
        <v>26</v>
      </c>
      <c r="I41" s="30">
        <f>I28</f>
        <v>11089284.458101537</v>
      </c>
    </row>
    <row r="43" spans="1:13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-3.7399999999999998E-3</v>
      </c>
    </row>
    <row r="46" spans="1:13" x14ac:dyDescent="0.25">
      <c r="A46" s="19" t="str">
        <f>'CSWNA Summary'!A11&amp;" Billing Cycle"</f>
        <v>November 2019 Billing Cycle</v>
      </c>
      <c r="M46" s="270"/>
    </row>
    <row r="47" spans="1:13" x14ac:dyDescent="0.25">
      <c r="A47" s="186" t="s">
        <v>142</v>
      </c>
      <c r="B47" s="3">
        <f>Input_NEMO!H15</f>
        <v>936.24275985663087</v>
      </c>
      <c r="C47" s="3">
        <f>Input_NEMO!G15</f>
        <v>903</v>
      </c>
      <c r="D47" s="3">
        <f>+B47-C47</f>
        <v>33.242759856630869</v>
      </c>
      <c r="E47" s="3">
        <f>Input_NEMO!I15</f>
        <v>15254</v>
      </c>
      <c r="F47" s="28">
        <f>F34</f>
        <v>0.11254740000000001</v>
      </c>
      <c r="G47" s="21">
        <f>+D47*E47*F47</f>
        <v>57071.104952757451</v>
      </c>
      <c r="H47" s="29">
        <v>0.33606999999999998</v>
      </c>
      <c r="I47" s="94">
        <f>+G47*H47</f>
        <v>19179.886241473196</v>
      </c>
      <c r="J47" s="96"/>
      <c r="K47" s="271"/>
    </row>
    <row r="48" spans="1:13" x14ac:dyDescent="0.25">
      <c r="A48" s="1"/>
      <c r="B48" s="3"/>
      <c r="C48" s="3"/>
      <c r="D48" s="3"/>
      <c r="E48" s="3"/>
      <c r="G48" s="21"/>
      <c r="I48" s="2"/>
    </row>
    <row r="49" spans="1:11" ht="15.75" thickBot="1" x14ac:dyDescent="0.3">
      <c r="A49" s="1" t="s">
        <v>18</v>
      </c>
      <c r="B49" s="20">
        <f>SUM(B47:B47)</f>
        <v>936.24275985663087</v>
      </c>
      <c r="C49" s="20">
        <f>SUM(C47:C47)</f>
        <v>903</v>
      </c>
      <c r="D49" s="20">
        <f>SUM(D47:D47)</f>
        <v>33.242759856630869</v>
      </c>
      <c r="E49" s="20">
        <f>SUM(E47:E47)</f>
        <v>15254</v>
      </c>
      <c r="G49" s="22">
        <f>SUM(G47:G47)</f>
        <v>57071.104952757451</v>
      </c>
      <c r="H49" s="18">
        <f>SUM(H47:H47)</f>
        <v>0.33606999999999998</v>
      </c>
      <c r="I49" s="94">
        <f>SUM(I47:I47)</f>
        <v>19179.886241473196</v>
      </c>
    </row>
    <row r="50" spans="1:11" ht="15.75" thickTop="1" x14ac:dyDescent="0.25">
      <c r="A50" s="1"/>
      <c r="B50" s="185"/>
      <c r="C50" s="185"/>
      <c r="D50" s="185"/>
      <c r="E50" s="185"/>
      <c r="G50" s="199"/>
      <c r="H50" s="147"/>
      <c r="I50" s="94"/>
    </row>
    <row r="51" spans="1:11" x14ac:dyDescent="0.25">
      <c r="D51" s="97"/>
    </row>
    <row r="52" spans="1:11" x14ac:dyDescent="0.25">
      <c r="A52" t="s">
        <v>24</v>
      </c>
      <c r="I52" s="94">
        <f>I49</f>
        <v>19179.886241473196</v>
      </c>
    </row>
    <row r="54" spans="1:11" x14ac:dyDescent="0.25">
      <c r="A54" t="s">
        <v>26</v>
      </c>
      <c r="I54" s="30">
        <f>I41</f>
        <v>11089284.458101537</v>
      </c>
    </row>
    <row r="56" spans="1:11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1.73E-3</v>
      </c>
    </row>
    <row r="59" spans="1:11" x14ac:dyDescent="0.25">
      <c r="A59" s="19" t="str">
        <f>'CSWNA Summary'!A12&amp;" Billing Cycle"</f>
        <v>December 2019 Billing Cycle</v>
      </c>
      <c r="K59" s="271"/>
    </row>
    <row r="60" spans="1:11" x14ac:dyDescent="0.25">
      <c r="A60" s="186" t="s">
        <v>142</v>
      </c>
      <c r="B60" s="3">
        <f>Input_NEMO!H18</f>
        <v>1130.8110454002392</v>
      </c>
      <c r="C60" s="3">
        <f>Input_NEMO!G18</f>
        <v>907.5</v>
      </c>
      <c r="D60" s="3">
        <f>+B60-C60</f>
        <v>223.31104540023921</v>
      </c>
      <c r="E60" s="3">
        <f>Input_NEMO!I18</f>
        <v>15949</v>
      </c>
      <c r="F60" s="28">
        <f>F47</f>
        <v>0.11254740000000001</v>
      </c>
      <c r="G60" s="21">
        <f>+D60*E60*F60</f>
        <v>400847.45386215713</v>
      </c>
      <c r="H60" s="29" t="e">
        <v>#N/A</v>
      </c>
      <c r="I60" s="94">
        <f>+ROUND(G60*$H$8,0)</f>
        <v>132296</v>
      </c>
      <c r="J60" s="96"/>
    </row>
    <row r="61" spans="1:11" x14ac:dyDescent="0.25">
      <c r="A61" s="1"/>
      <c r="B61" s="3"/>
      <c r="C61" s="3"/>
      <c r="D61" s="3"/>
      <c r="E61" s="3"/>
      <c r="G61" s="21"/>
      <c r="I61" s="2"/>
    </row>
    <row r="62" spans="1:11" ht="15.75" thickBot="1" x14ac:dyDescent="0.3">
      <c r="A62" s="1" t="s">
        <v>18</v>
      </c>
      <c r="B62" s="20">
        <f>SUM(B60:B60)</f>
        <v>1130.8110454002392</v>
      </c>
      <c r="C62" s="20">
        <f>SUM(C60:C60)</f>
        <v>907.5</v>
      </c>
      <c r="D62" s="20">
        <f>SUM(D60:D60)</f>
        <v>223.31104540023921</v>
      </c>
      <c r="E62" s="20">
        <f>SUM(E60:E60)</f>
        <v>15949</v>
      </c>
      <c r="G62" s="22">
        <f>SUM(G60:G60)</f>
        <v>400847.45386215713</v>
      </c>
      <c r="H62" s="18" t="e">
        <f>SUM(H60:H60)</f>
        <v>#N/A</v>
      </c>
      <c r="I62" s="94">
        <f>SUM(I60:I60)</f>
        <v>132296</v>
      </c>
    </row>
    <row r="63" spans="1:11" ht="15.75" thickTop="1" x14ac:dyDescent="0.25">
      <c r="A63" s="1"/>
      <c r="B63" s="185"/>
      <c r="C63" s="185"/>
      <c r="D63" s="185"/>
      <c r="E63" s="185"/>
      <c r="G63" s="199"/>
      <c r="H63" s="147"/>
      <c r="I63" s="94"/>
    </row>
    <row r="64" spans="1:11" x14ac:dyDescent="0.25">
      <c r="D64" s="97"/>
    </row>
    <row r="65" spans="1:11" x14ac:dyDescent="0.25">
      <c r="A65" t="s">
        <v>24</v>
      </c>
      <c r="I65" s="94">
        <f>I62</f>
        <v>132296</v>
      </c>
    </row>
    <row r="67" spans="1:11" x14ac:dyDescent="0.25">
      <c r="A67" t="s">
        <v>26</v>
      </c>
      <c r="I67" s="30">
        <f>I54</f>
        <v>11089284.458101537</v>
      </c>
    </row>
    <row r="69" spans="1:11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1.193E-2</v>
      </c>
    </row>
    <row r="72" spans="1:11" x14ac:dyDescent="0.25">
      <c r="A72" s="19" t="str">
        <f>'CSWNA Summary'!A13&amp;" Billing Cycle"</f>
        <v>January 2020 Billing Cycle</v>
      </c>
      <c r="K72" s="271"/>
    </row>
    <row r="73" spans="1:11" x14ac:dyDescent="0.25">
      <c r="A73" s="186" t="s">
        <v>142</v>
      </c>
      <c r="B73" s="3">
        <f>Input_NEMO!H21</f>
        <v>1385.4123476702509</v>
      </c>
      <c r="C73" s="3">
        <f>Input_NEMO!G21</f>
        <v>1298</v>
      </c>
      <c r="D73" s="3">
        <f>+B73-C73</f>
        <v>87.412347670250938</v>
      </c>
      <c r="E73" s="3">
        <f>Input_NEMO!I21</f>
        <v>16060</v>
      </c>
      <c r="F73" s="28">
        <f>F60</f>
        <v>0.11254740000000001</v>
      </c>
      <c r="G73" s="21">
        <f>+D73*E73*F73</f>
        <v>157998.80127841578</v>
      </c>
      <c r="H73" s="29">
        <v>0.33606999999999998</v>
      </c>
      <c r="I73" s="94">
        <f>+ROUND(G73*$H$8,0)</f>
        <v>52146</v>
      </c>
    </row>
    <row r="74" spans="1:11" x14ac:dyDescent="0.25">
      <c r="A74" s="1"/>
      <c r="B74" s="3"/>
      <c r="C74" s="3"/>
      <c r="D74" s="3"/>
      <c r="E74" s="3"/>
      <c r="G74" s="21"/>
      <c r="I74" s="2"/>
    </row>
    <row r="75" spans="1:11" ht="15.75" thickBot="1" x14ac:dyDescent="0.3">
      <c r="A75" s="1" t="s">
        <v>18</v>
      </c>
      <c r="B75" s="20">
        <f>SUM(B73:B73)</f>
        <v>1385.4123476702509</v>
      </c>
      <c r="C75" s="20">
        <f>SUM(C73:C73)</f>
        <v>1298</v>
      </c>
      <c r="D75" s="20">
        <f>SUM(D73:D73)</f>
        <v>87.412347670250938</v>
      </c>
      <c r="E75" s="20">
        <f>SUM(E73:E73)</f>
        <v>16060</v>
      </c>
      <c r="G75" s="22">
        <f>SUM(G73:G73)</f>
        <v>157998.80127841578</v>
      </c>
      <c r="H75" s="18">
        <f>SUM(H73:H73)</f>
        <v>0.33606999999999998</v>
      </c>
      <c r="I75" s="94">
        <f>SUM(I73:I73)</f>
        <v>52146</v>
      </c>
    </row>
    <row r="76" spans="1:11" ht="15.75" thickTop="1" x14ac:dyDescent="0.25">
      <c r="A76" s="1"/>
      <c r="B76" s="185"/>
      <c r="C76" s="185"/>
      <c r="D76" s="185"/>
      <c r="E76" s="185"/>
      <c r="G76" s="199"/>
      <c r="H76" s="147"/>
      <c r="I76" s="94"/>
    </row>
    <row r="78" spans="1:11" x14ac:dyDescent="0.25">
      <c r="A78" t="s">
        <v>24</v>
      </c>
      <c r="I78" s="94">
        <f>I75</f>
        <v>52146</v>
      </c>
    </row>
    <row r="80" spans="1:11" x14ac:dyDescent="0.25">
      <c r="A80" t="s">
        <v>26</v>
      </c>
      <c r="I80" s="30">
        <f>I67</f>
        <v>11089284.458101537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4.7000000000000002E-3</v>
      </c>
    </row>
    <row r="87" spans="1:9" x14ac:dyDescent="0.25">
      <c r="B87" s="93"/>
    </row>
    <row r="88" spans="1:9" x14ac:dyDescent="0.25">
      <c r="B88" s="96"/>
    </row>
  </sheetData>
  <phoneticPr fontId="20" type="noConversion"/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399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1" sqref="M1:O1048576"/>
    </sheetView>
  </sheetViews>
  <sheetFormatPr defaultRowHeight="15" x14ac:dyDescent="0.25"/>
  <cols>
    <col min="1" max="2" width="9.140625" style="61"/>
    <col min="3" max="3" width="8.7109375" style="61"/>
    <col min="4" max="4" width="12.7109375" style="81" customWidth="1"/>
    <col min="5" max="6" width="13.5703125" style="81" customWidth="1"/>
    <col min="7" max="9" width="2.85546875" customWidth="1"/>
    <col min="10" max="11" width="13.5703125" style="4" customWidth="1"/>
    <col min="12" max="12" width="13.5703125" customWidth="1"/>
    <col min="13" max="13" width="14.7109375" bestFit="1" customWidth="1"/>
    <col min="14" max="17" width="10.5703125" customWidth="1"/>
    <col min="19" max="23" width="10.5703125" customWidth="1"/>
  </cols>
  <sheetData>
    <row r="1" spans="1:19" x14ac:dyDescent="0.25">
      <c r="A1" s="106"/>
      <c r="B1" s="107"/>
      <c r="C1" s="107"/>
      <c r="D1" s="108"/>
      <c r="E1" s="5" t="s">
        <v>119</v>
      </c>
      <c r="F1" s="122"/>
      <c r="H1" s="64"/>
      <c r="J1" s="5" t="s">
        <v>120</v>
      </c>
      <c r="K1" s="122"/>
    </row>
    <row r="2" spans="1:19" x14ac:dyDescent="0.25">
      <c r="A2" s="105"/>
      <c r="B2" s="103"/>
      <c r="C2" s="103"/>
      <c r="D2" s="104"/>
      <c r="E2" s="100" t="s">
        <v>115</v>
      </c>
      <c r="F2" s="9" t="s">
        <v>114</v>
      </c>
      <c r="H2" s="64"/>
      <c r="J2" s="100" t="s">
        <v>115</v>
      </c>
      <c r="K2" s="9" t="s">
        <v>114</v>
      </c>
    </row>
    <row r="3" spans="1:19" x14ac:dyDescent="0.25">
      <c r="A3" s="109" t="s">
        <v>43</v>
      </c>
      <c r="B3" s="110" t="s">
        <v>44</v>
      </c>
      <c r="C3" s="110" t="s">
        <v>118</v>
      </c>
      <c r="D3" s="111" t="s">
        <v>67</v>
      </c>
      <c r="E3" s="101" t="s">
        <v>116</v>
      </c>
      <c r="F3" s="102" t="s">
        <v>116</v>
      </c>
      <c r="H3" s="64"/>
      <c r="J3" s="101" t="s">
        <v>116</v>
      </c>
      <c r="K3" s="102" t="s">
        <v>116</v>
      </c>
    </row>
    <row r="4" spans="1:19" x14ac:dyDescent="0.25">
      <c r="A4" s="61">
        <f>MONTH(D4)</f>
        <v>1</v>
      </c>
      <c r="B4" s="61">
        <f>+DAY(D4)</f>
        <v>1</v>
      </c>
      <c r="C4" s="61">
        <f>YEAR(D4)</f>
        <v>2019</v>
      </c>
      <c r="D4" s="99">
        <v>43466</v>
      </c>
      <c r="E4" s="98">
        <f>IFERROR(VLOOKUP($D4,Actual_Kirk_HDD!$A$4:$E$500,5,FALSE),0)</f>
        <v>34</v>
      </c>
      <c r="F4" s="98">
        <f>VLOOKUP($A4&amp;$B4,'Staff Ranked NHDD'!$C$8:$F$373,2,FALSE)</f>
        <v>33.842401433691748</v>
      </c>
      <c r="H4" s="64"/>
      <c r="J4" s="98">
        <f>IFERROR(VLOOKUP($D4,Actual_CGI_HDD!$A$9:$E$500,5),0)</f>
        <v>23.5</v>
      </c>
      <c r="K4" s="98">
        <f>VLOOKUP($A4&amp;$B4,'Staff Ranked NHDD'!$C$8:$F$373,4,FALSE)</f>
        <v>27.773387096774194</v>
      </c>
      <c r="N4" s="3"/>
      <c r="O4" s="3"/>
      <c r="P4" s="3"/>
      <c r="Q4" s="3"/>
      <c r="S4" s="3"/>
    </row>
    <row r="5" spans="1:19" x14ac:dyDescent="0.25">
      <c r="A5" s="142">
        <f>MONTH(D5)</f>
        <v>1</v>
      </c>
      <c r="B5" s="142">
        <f>+DAY(D5)</f>
        <v>2</v>
      </c>
      <c r="C5" s="142">
        <f>YEAR(D5)</f>
        <v>2019</v>
      </c>
      <c r="D5" s="99">
        <f>D4+1</f>
        <v>43467</v>
      </c>
      <c r="E5" s="98">
        <f>IFERROR(VLOOKUP($D5,Actual_Kirk_HDD!$A$4:$E$500,5,FALSE),0)</f>
        <v>38.5</v>
      </c>
      <c r="F5" s="98">
        <f>VLOOKUP($A5&amp;$B5,'Staff Ranked NHDD'!$C$8:$F$373,2,FALSE)</f>
        <v>23.563172043010745</v>
      </c>
      <c r="H5" s="64"/>
      <c r="J5" s="98">
        <f>IFERROR(VLOOKUP($D5,Actual_CGI_HDD!$A$9:$E$500,5),0)</f>
        <v>27.5</v>
      </c>
      <c r="K5" s="98">
        <f>VLOOKUP($A5&amp;$B5,'Staff Ranked NHDD'!$C$8:$F$373,4,FALSE)</f>
        <v>20.284462365591402</v>
      </c>
      <c r="N5" s="3"/>
      <c r="O5" s="3"/>
      <c r="P5" s="3"/>
      <c r="Q5" s="3"/>
      <c r="S5" s="3"/>
    </row>
    <row r="6" spans="1:19" x14ac:dyDescent="0.25">
      <c r="A6" s="142">
        <f t="shared" ref="A6:A69" si="0">MONTH(D6)</f>
        <v>1</v>
      </c>
      <c r="B6" s="142">
        <f t="shared" ref="B6:B69" si="1">+DAY(D6)</f>
        <v>3</v>
      </c>
      <c r="C6" s="142">
        <f t="shared" ref="C6:C69" si="2">YEAR(D6)</f>
        <v>2019</v>
      </c>
      <c r="D6" s="99">
        <f t="shared" ref="D6:D69" si="3">D5+1</f>
        <v>43468</v>
      </c>
      <c r="E6" s="98">
        <f>IFERROR(VLOOKUP($D6,Actual_Kirk_HDD!$A$4:$E$500,5,FALSE),0)</f>
        <v>41.5</v>
      </c>
      <c r="F6" s="98">
        <f>VLOOKUP($A6&amp;$B6,'Staff Ranked NHDD'!$C$8:$F$373,2,FALSE)</f>
        <v>21.201881720430098</v>
      </c>
      <c r="H6" s="64"/>
      <c r="J6" s="98">
        <f>IFERROR(VLOOKUP($D6,Actual_CGI_HDD!$A$9:$E$500,5),0)</f>
        <v>28.5</v>
      </c>
      <c r="K6" s="98">
        <f>VLOOKUP($A6&amp;$B6,'Staff Ranked NHDD'!$C$8:$F$373,4,FALSE)</f>
        <v>23.068602150537636</v>
      </c>
      <c r="N6" s="3"/>
      <c r="O6" s="3"/>
      <c r="P6" s="3"/>
      <c r="Q6" s="3"/>
      <c r="S6" s="3"/>
    </row>
    <row r="7" spans="1:19" x14ac:dyDescent="0.25">
      <c r="A7" s="142">
        <f t="shared" si="0"/>
        <v>1</v>
      </c>
      <c r="B7" s="142">
        <f t="shared" si="1"/>
        <v>4</v>
      </c>
      <c r="C7" s="142">
        <f t="shared" si="2"/>
        <v>2019</v>
      </c>
      <c r="D7" s="99">
        <f t="shared" si="3"/>
        <v>43469</v>
      </c>
      <c r="E7" s="98">
        <f>IFERROR(VLOOKUP($D7,Actual_Kirk_HDD!$A$4:$E$500,5,FALSE),0)</f>
        <v>31</v>
      </c>
      <c r="F7" s="98">
        <f>VLOOKUP($A7&amp;$B7,'Staff Ranked NHDD'!$C$8:$F$373,2,FALSE)</f>
        <v>37.535376344086018</v>
      </c>
      <c r="H7" s="64"/>
      <c r="J7" s="98">
        <f>IFERROR(VLOOKUP($D7,Actual_CGI_HDD!$A$9:$E$500,5),0)</f>
        <v>28.5</v>
      </c>
      <c r="K7" s="98">
        <f>VLOOKUP($A7&amp;$B7,'Staff Ranked NHDD'!$C$8:$F$373,4,FALSE)</f>
        <v>34.53623655913978</v>
      </c>
      <c r="N7" s="3"/>
      <c r="O7" s="3"/>
      <c r="P7" s="3"/>
      <c r="Q7" s="3"/>
      <c r="S7" s="3"/>
    </row>
    <row r="8" spans="1:19" x14ac:dyDescent="0.25">
      <c r="A8" s="142">
        <f t="shared" si="0"/>
        <v>1</v>
      </c>
      <c r="B8" s="142">
        <f t="shared" si="1"/>
        <v>5</v>
      </c>
      <c r="C8" s="142">
        <f t="shared" si="2"/>
        <v>2019</v>
      </c>
      <c r="D8" s="99">
        <f t="shared" si="3"/>
        <v>43470</v>
      </c>
      <c r="E8" s="98">
        <f>IFERROR(VLOOKUP($D8,Actual_Kirk_HDD!$A$4:$E$500,5,FALSE),0)</f>
        <v>27.5</v>
      </c>
      <c r="F8" s="98">
        <f>VLOOKUP($A8&amp;$B8,'Staff Ranked NHDD'!$C$8:$F$373,2,FALSE)</f>
        <v>30.768136200716835</v>
      </c>
      <c r="H8" s="64"/>
      <c r="J8" s="98">
        <f>IFERROR(VLOOKUP($D8,Actual_CGI_HDD!$A$9:$E$500,5),0)</f>
        <v>21</v>
      </c>
      <c r="K8" s="98">
        <f>VLOOKUP($A8&amp;$B8,'Staff Ranked NHDD'!$C$8:$F$373,4,FALSE)</f>
        <v>30.130483870967748</v>
      </c>
    </row>
    <row r="9" spans="1:19" x14ac:dyDescent="0.25">
      <c r="A9" s="142">
        <f t="shared" si="0"/>
        <v>1</v>
      </c>
      <c r="B9" s="142">
        <f t="shared" si="1"/>
        <v>6</v>
      </c>
      <c r="C9" s="142">
        <f t="shared" si="2"/>
        <v>2019</v>
      </c>
      <c r="D9" s="99">
        <f t="shared" si="3"/>
        <v>43471</v>
      </c>
      <c r="E9" s="98">
        <f>IFERROR(VLOOKUP($D9,Actual_Kirk_HDD!$A$4:$E$500,5,FALSE),0)</f>
        <v>20.5</v>
      </c>
      <c r="F9" s="98">
        <f>VLOOKUP($A9&amp;$B9,'Staff Ranked NHDD'!$C$8:$F$373,2,FALSE)</f>
        <v>27.088584229390676</v>
      </c>
      <c r="H9" s="64"/>
      <c r="J9" s="98">
        <f>IFERROR(VLOOKUP($D9,Actual_CGI_HDD!$A$9:$E$500,5),0)</f>
        <v>19</v>
      </c>
      <c r="K9" s="98">
        <f>VLOOKUP($A9&amp;$B9,'Staff Ranked NHDD'!$C$8:$F$373,4,FALSE)</f>
        <v>30.823225806451614</v>
      </c>
    </row>
    <row r="10" spans="1:19" x14ac:dyDescent="0.25">
      <c r="A10" s="142">
        <f t="shared" si="0"/>
        <v>1</v>
      </c>
      <c r="B10" s="142">
        <f t="shared" si="1"/>
        <v>7</v>
      </c>
      <c r="C10" s="142">
        <f t="shared" si="2"/>
        <v>2019</v>
      </c>
      <c r="D10" s="99">
        <f t="shared" si="3"/>
        <v>43472</v>
      </c>
      <c r="E10" s="98">
        <f>IFERROR(VLOOKUP($D10,Actual_Kirk_HDD!$A$4:$E$500,5,FALSE),0)</f>
        <v>21</v>
      </c>
      <c r="F10" s="98">
        <f>VLOOKUP($A10&amp;$B10,'Staff Ranked NHDD'!$C$8:$F$373,2,FALSE)</f>
        <v>28.297043010752681</v>
      </c>
      <c r="H10" s="64"/>
      <c r="J10" s="98">
        <f>IFERROR(VLOOKUP($D10,Actual_CGI_HDD!$A$9:$E$500,5),0)</f>
        <v>9.5</v>
      </c>
      <c r="K10" s="98">
        <f>VLOOKUP($A10&amp;$B10,'Staff Ranked NHDD'!$C$8:$F$373,4,FALSE)</f>
        <v>29.225000000000005</v>
      </c>
    </row>
    <row r="11" spans="1:19" x14ac:dyDescent="0.25">
      <c r="A11" s="142">
        <f t="shared" si="0"/>
        <v>1</v>
      </c>
      <c r="B11" s="142">
        <f t="shared" si="1"/>
        <v>8</v>
      </c>
      <c r="C11" s="142">
        <f t="shared" si="2"/>
        <v>2019</v>
      </c>
      <c r="D11" s="99">
        <f t="shared" si="3"/>
        <v>43473</v>
      </c>
      <c r="E11" s="98">
        <f>IFERROR(VLOOKUP($D11,Actual_Kirk_HDD!$A$4:$E$500,5,FALSE),0)</f>
        <v>15</v>
      </c>
      <c r="F11" s="98">
        <f>VLOOKUP($A11&amp;$B11,'Staff Ranked NHDD'!$C$8:$F$373,2,FALSE)</f>
        <v>32.992311827956982</v>
      </c>
      <c r="H11" s="64"/>
      <c r="J11" s="98">
        <f>IFERROR(VLOOKUP($D11,Actual_CGI_HDD!$A$9:$E$500,5),0)</f>
        <v>15</v>
      </c>
      <c r="K11" s="98">
        <f>VLOOKUP($A11&amp;$B11,'Staff Ranked NHDD'!$C$8:$F$373,4,FALSE)</f>
        <v>28.452043010752689</v>
      </c>
    </row>
    <row r="12" spans="1:19" x14ac:dyDescent="0.25">
      <c r="A12" s="142">
        <f t="shared" si="0"/>
        <v>1</v>
      </c>
      <c r="B12" s="142">
        <f t="shared" si="1"/>
        <v>9</v>
      </c>
      <c r="C12" s="142">
        <f t="shared" si="2"/>
        <v>2019</v>
      </c>
      <c r="D12" s="99">
        <f t="shared" si="3"/>
        <v>43474</v>
      </c>
      <c r="E12" s="98">
        <f>IFERROR(VLOOKUP($D12,Actual_Kirk_HDD!$A$4:$E$500,5,FALSE),0)</f>
        <v>29.5</v>
      </c>
      <c r="F12" s="98">
        <f>VLOOKUP($A12&amp;$B12,'Staff Ranked NHDD'!$C$8:$F$373,2,FALSE)</f>
        <v>34.810842293906802</v>
      </c>
      <c r="H12" s="64"/>
      <c r="J12" s="98">
        <f>IFERROR(VLOOKUP($D12,Actual_CGI_HDD!$A$9:$E$500,5),0)</f>
        <v>27.5</v>
      </c>
      <c r="K12" s="98">
        <f>VLOOKUP($A12&amp;$B12,'Staff Ranked NHDD'!$C$8:$F$373,4,FALSE)</f>
        <v>18.45956989247312</v>
      </c>
    </row>
    <row r="13" spans="1:19" x14ac:dyDescent="0.25">
      <c r="A13" s="142">
        <f t="shared" si="0"/>
        <v>1</v>
      </c>
      <c r="B13" s="142">
        <f t="shared" si="1"/>
        <v>10</v>
      </c>
      <c r="C13" s="142">
        <f t="shared" si="2"/>
        <v>2019</v>
      </c>
      <c r="D13" s="99">
        <f t="shared" si="3"/>
        <v>43475</v>
      </c>
      <c r="E13" s="98">
        <f>IFERROR(VLOOKUP($D13,Actual_Kirk_HDD!$A$4:$E$500,5,FALSE),0)</f>
        <v>42</v>
      </c>
      <c r="F13" s="98">
        <f>VLOOKUP($A13&amp;$B13,'Staff Ranked NHDD'!$C$8:$F$373,2,FALSE)</f>
        <v>15.503064516129026</v>
      </c>
      <c r="H13" s="64"/>
      <c r="J13" s="98">
        <f>IFERROR(VLOOKUP($D13,Actual_CGI_HDD!$A$9:$E$500,5),0)</f>
        <v>34</v>
      </c>
      <c r="K13" s="98">
        <f>VLOOKUP($A13&amp;$B13,'Staff Ranked NHDD'!$C$8:$F$373,4,FALSE)</f>
        <v>5.5470967741935526</v>
      </c>
    </row>
    <row r="14" spans="1:19" x14ac:dyDescent="0.25">
      <c r="A14" s="142">
        <f t="shared" si="0"/>
        <v>1</v>
      </c>
      <c r="B14" s="142">
        <f t="shared" si="1"/>
        <v>11</v>
      </c>
      <c r="C14" s="142">
        <f t="shared" si="2"/>
        <v>2019</v>
      </c>
      <c r="D14" s="99">
        <f t="shared" si="3"/>
        <v>43476</v>
      </c>
      <c r="E14" s="98">
        <f>IFERROR(VLOOKUP($D14,Actual_Kirk_HDD!$A$4:$E$500,5,FALSE),0)</f>
        <v>39.5</v>
      </c>
      <c r="F14" s="98">
        <f>VLOOKUP($A14&amp;$B14,'Staff Ranked NHDD'!$C$8:$F$373,2,FALSE)</f>
        <v>42.183512544802859</v>
      </c>
      <c r="H14" s="64"/>
      <c r="J14" s="98">
        <f>IFERROR(VLOOKUP($D14,Actual_CGI_HDD!$A$9:$E$500,5),0)</f>
        <v>35</v>
      </c>
      <c r="K14" s="98">
        <f>VLOOKUP($A14&amp;$B14,'Staff Ranked NHDD'!$C$8:$F$373,4,FALSE)</f>
        <v>16.200913978494626</v>
      </c>
    </row>
    <row r="15" spans="1:19" x14ac:dyDescent="0.25">
      <c r="A15" s="142">
        <f t="shared" si="0"/>
        <v>1</v>
      </c>
      <c r="B15" s="142">
        <f t="shared" si="1"/>
        <v>12</v>
      </c>
      <c r="C15" s="142">
        <f t="shared" si="2"/>
        <v>2019</v>
      </c>
      <c r="D15" s="99">
        <f t="shared" si="3"/>
        <v>43477</v>
      </c>
      <c r="E15" s="98">
        <f>IFERROR(VLOOKUP($D15,Actual_Kirk_HDD!$A$4:$E$500,5,FALSE),0)</f>
        <v>34.5</v>
      </c>
      <c r="F15" s="98">
        <f>VLOOKUP($A15&amp;$B15,'Staff Ranked NHDD'!$C$8:$F$373,2,FALSE)</f>
        <v>51.393243727598566</v>
      </c>
      <c r="H15" s="64"/>
      <c r="J15" s="98">
        <f>IFERROR(VLOOKUP($D15,Actual_CGI_HDD!$A$9:$E$500,5),0)</f>
        <v>28</v>
      </c>
      <c r="K15" s="98">
        <f>VLOOKUP($A15&amp;$B15,'Staff Ranked NHDD'!$C$8:$F$373,4,FALSE)</f>
        <v>38.913440860215054</v>
      </c>
    </row>
    <row r="16" spans="1:19" x14ac:dyDescent="0.25">
      <c r="A16" s="142">
        <f t="shared" si="0"/>
        <v>1</v>
      </c>
      <c r="B16" s="142">
        <f t="shared" si="1"/>
        <v>13</v>
      </c>
      <c r="C16" s="142">
        <f t="shared" si="2"/>
        <v>2019</v>
      </c>
      <c r="D16" s="99">
        <f t="shared" si="3"/>
        <v>43478</v>
      </c>
      <c r="E16" s="98">
        <f>IFERROR(VLOOKUP($D16,Actual_Kirk_HDD!$A$4:$E$500,5,FALSE),0)</f>
        <v>35.5</v>
      </c>
      <c r="F16" s="98">
        <f>VLOOKUP($A16&amp;$B16,'Staff Ranked NHDD'!$C$8:$F$373,2,FALSE)</f>
        <v>44.340537634408598</v>
      </c>
      <c r="H16" s="64"/>
      <c r="J16" s="98">
        <f>IFERROR(VLOOKUP($D16,Actual_CGI_HDD!$A$9:$E$500,5),0)</f>
        <v>30</v>
      </c>
      <c r="K16" s="98">
        <f>VLOOKUP($A16&amp;$B16,'Staff Ranked NHDD'!$C$8:$F$373,4,FALSE)</f>
        <v>26.018279569892471</v>
      </c>
    </row>
    <row r="17" spans="1:11" x14ac:dyDescent="0.25">
      <c r="A17" s="142">
        <f t="shared" si="0"/>
        <v>1</v>
      </c>
      <c r="B17" s="142">
        <f t="shared" si="1"/>
        <v>14</v>
      </c>
      <c r="C17" s="142">
        <f t="shared" si="2"/>
        <v>2019</v>
      </c>
      <c r="D17" s="99">
        <f t="shared" si="3"/>
        <v>43479</v>
      </c>
      <c r="E17" s="98">
        <f>IFERROR(VLOOKUP($D17,Actual_Kirk_HDD!$A$4:$E$500,5,FALSE),0)</f>
        <v>40</v>
      </c>
      <c r="F17" s="98">
        <f>VLOOKUP($A17&amp;$B17,'Staff Ranked NHDD'!$C$8:$F$373,2,FALSE)</f>
        <v>29.395394265232973</v>
      </c>
      <c r="H17" s="64"/>
      <c r="J17" s="98">
        <f>IFERROR(VLOOKUP($D17,Actual_CGI_HDD!$A$9:$E$500,5),0)</f>
        <v>32</v>
      </c>
      <c r="K17" s="98">
        <f>VLOOKUP($A17&amp;$B17,'Staff Ranked NHDD'!$C$8:$F$373,4,FALSE)</f>
        <v>26.843870967741932</v>
      </c>
    </row>
    <row r="18" spans="1:11" x14ac:dyDescent="0.25">
      <c r="A18" s="142">
        <f t="shared" si="0"/>
        <v>1</v>
      </c>
      <c r="B18" s="142">
        <f t="shared" si="1"/>
        <v>15</v>
      </c>
      <c r="C18" s="142">
        <f t="shared" si="2"/>
        <v>2019</v>
      </c>
      <c r="D18" s="99">
        <f t="shared" si="3"/>
        <v>43480</v>
      </c>
      <c r="E18" s="98">
        <f>IFERROR(VLOOKUP($D18,Actual_Kirk_HDD!$A$4:$E$500,5,FALSE),0)</f>
        <v>39.5</v>
      </c>
      <c r="F18" s="98">
        <f>VLOOKUP($A18&amp;$B18,'Staff Ranked NHDD'!$C$8:$F$373,2,FALSE)</f>
        <v>25.43605734767025</v>
      </c>
      <c r="H18" s="64"/>
      <c r="J18" s="98">
        <f>IFERROR(VLOOKUP($D18,Actual_CGI_HDD!$A$9:$E$500,5),0)</f>
        <v>29</v>
      </c>
      <c r="K18" s="98">
        <f>VLOOKUP($A18&amp;$B18,'Staff Ranked NHDD'!$C$8:$F$373,4,FALSE)</f>
        <v>11.688548387096777</v>
      </c>
    </row>
    <row r="19" spans="1:11" x14ac:dyDescent="0.25">
      <c r="A19" s="142">
        <f t="shared" si="0"/>
        <v>1</v>
      </c>
      <c r="B19" s="142">
        <f t="shared" si="1"/>
        <v>16</v>
      </c>
      <c r="C19" s="142">
        <f t="shared" si="2"/>
        <v>2019</v>
      </c>
      <c r="D19" s="99">
        <f t="shared" si="3"/>
        <v>43481</v>
      </c>
      <c r="E19" s="98">
        <f>IFERROR(VLOOKUP($D19,Actual_Kirk_HDD!$A$4:$E$500,5,FALSE),0)</f>
        <v>36</v>
      </c>
      <c r="F19" s="98">
        <f>VLOOKUP($A19&amp;$B19,'Staff Ranked NHDD'!$C$8:$F$373,2,FALSE)</f>
        <v>48.045860215053757</v>
      </c>
      <c r="H19" s="64"/>
      <c r="J19" s="98">
        <f>IFERROR(VLOOKUP($D19,Actual_CGI_HDD!$A$9:$E$500,5),0)</f>
        <v>27.5</v>
      </c>
      <c r="K19" s="98">
        <f>VLOOKUP($A19&amp;$B19,'Staff Ranked NHDD'!$C$8:$F$373,4,FALSE)</f>
        <v>31.395268817204293</v>
      </c>
    </row>
    <row r="20" spans="1:11" x14ac:dyDescent="0.25">
      <c r="A20" s="142">
        <f t="shared" si="0"/>
        <v>1</v>
      </c>
      <c r="B20" s="142">
        <f t="shared" si="1"/>
        <v>17</v>
      </c>
      <c r="C20" s="142">
        <f t="shared" si="2"/>
        <v>2019</v>
      </c>
      <c r="D20" s="99">
        <f t="shared" si="3"/>
        <v>43482</v>
      </c>
      <c r="E20" s="98">
        <f>IFERROR(VLOOKUP($D20,Actual_Kirk_HDD!$A$4:$E$500,5,FALSE),0)</f>
        <v>34</v>
      </c>
      <c r="F20" s="98">
        <f>VLOOKUP($A20&amp;$B20,'Staff Ranked NHDD'!$C$8:$F$373,2,FALSE)</f>
        <v>57.487974910394264</v>
      </c>
      <c r="H20" s="64"/>
      <c r="J20" s="98">
        <f>IFERROR(VLOOKUP($D20,Actual_CGI_HDD!$A$9:$E$500,5),0)</f>
        <v>21</v>
      </c>
      <c r="K20" s="98">
        <f>VLOOKUP($A20&amp;$B20,'Staff Ranked NHDD'!$C$8:$F$373,4,FALSE)</f>
        <v>40.360698924731182</v>
      </c>
    </row>
    <row r="21" spans="1:11" x14ac:dyDescent="0.25">
      <c r="A21" s="142">
        <f t="shared" si="0"/>
        <v>1</v>
      </c>
      <c r="B21" s="142">
        <f t="shared" si="1"/>
        <v>18</v>
      </c>
      <c r="C21" s="142">
        <f t="shared" si="2"/>
        <v>2019</v>
      </c>
      <c r="D21" s="99">
        <f t="shared" si="3"/>
        <v>43483</v>
      </c>
      <c r="E21" s="98">
        <f>IFERROR(VLOOKUP($D21,Actual_Kirk_HDD!$A$4:$E$500,5,FALSE),0)</f>
        <v>35.5</v>
      </c>
      <c r="F21" s="98">
        <f>VLOOKUP($A21&amp;$B21,'Staff Ranked NHDD'!$C$8:$F$373,2,FALSE)</f>
        <v>43.232365591397851</v>
      </c>
      <c r="H21" s="64"/>
      <c r="J21" s="98">
        <f>IFERROR(VLOOKUP($D21,Actual_CGI_HDD!$A$9:$E$500,5),0)</f>
        <v>22.5</v>
      </c>
      <c r="K21" s="98">
        <f>VLOOKUP($A21&amp;$B21,'Staff Ranked NHDD'!$C$8:$F$373,4,FALSE)</f>
        <v>21.907741935483877</v>
      </c>
    </row>
    <row r="22" spans="1:11" x14ac:dyDescent="0.25">
      <c r="A22" s="142">
        <f t="shared" si="0"/>
        <v>1</v>
      </c>
      <c r="B22" s="142">
        <f t="shared" si="1"/>
        <v>19</v>
      </c>
      <c r="C22" s="142">
        <f t="shared" si="2"/>
        <v>2019</v>
      </c>
      <c r="D22" s="99">
        <f t="shared" si="3"/>
        <v>43484</v>
      </c>
      <c r="E22" s="98">
        <f>IFERROR(VLOOKUP($D22,Actual_Kirk_HDD!$A$4:$E$500,5,FALSE),0)</f>
        <v>39</v>
      </c>
      <c r="F22" s="98">
        <f>VLOOKUP($A22&amp;$B22,'Staff Ranked NHDD'!$C$8:$F$373,2,FALSE)</f>
        <v>53.204211469534037</v>
      </c>
      <c r="H22" s="64"/>
      <c r="J22" s="98">
        <f>IFERROR(VLOOKUP($D22,Actual_CGI_HDD!$A$9:$E$500,5),0)</f>
        <v>27.5</v>
      </c>
      <c r="K22" s="98">
        <f>VLOOKUP($A22&amp;$B22,'Staff Ranked NHDD'!$C$8:$F$373,4,FALSE)</f>
        <v>46.065430107526893</v>
      </c>
    </row>
    <row r="23" spans="1:11" x14ac:dyDescent="0.25">
      <c r="A23" s="142">
        <f t="shared" si="0"/>
        <v>1</v>
      </c>
      <c r="B23" s="142">
        <f t="shared" si="1"/>
        <v>20</v>
      </c>
      <c r="C23" s="142">
        <f t="shared" si="2"/>
        <v>2019</v>
      </c>
      <c r="D23" s="99">
        <f t="shared" si="3"/>
        <v>43485</v>
      </c>
      <c r="E23" s="98">
        <f>IFERROR(VLOOKUP($D23,Actual_Kirk_HDD!$A$4:$E$500,5,FALSE),0)</f>
        <v>54</v>
      </c>
      <c r="F23" s="98">
        <f>VLOOKUP($A23&amp;$B23,'Staff Ranked NHDD'!$C$8:$F$373,2,FALSE)</f>
        <v>65.822706093189979</v>
      </c>
      <c r="H23" s="64"/>
      <c r="J23" s="98">
        <f>IFERROR(VLOOKUP($D23,Actual_CGI_HDD!$A$9:$E$500,5),0)</f>
        <v>43.5</v>
      </c>
      <c r="K23" s="98">
        <f>VLOOKUP($A23&amp;$B23,'Staff Ranked NHDD'!$C$8:$F$373,4,FALSE)</f>
        <v>55.906344086021498</v>
      </c>
    </row>
    <row r="24" spans="1:11" x14ac:dyDescent="0.25">
      <c r="A24" s="142">
        <f t="shared" si="0"/>
        <v>1</v>
      </c>
      <c r="B24" s="142">
        <f t="shared" si="1"/>
        <v>21</v>
      </c>
      <c r="C24" s="142">
        <f t="shared" si="2"/>
        <v>2019</v>
      </c>
      <c r="D24" s="99">
        <f t="shared" si="3"/>
        <v>43486</v>
      </c>
      <c r="E24" s="98">
        <f>IFERROR(VLOOKUP($D24,Actual_Kirk_HDD!$A$4:$E$500,5,FALSE),0)</f>
        <v>58</v>
      </c>
      <c r="F24" s="98">
        <f>VLOOKUP($A24&amp;$B24,'Staff Ranked NHDD'!$C$8:$F$373,2,FALSE)</f>
        <v>60.72220430107528</v>
      </c>
      <c r="H24" s="64"/>
      <c r="J24" s="98">
        <f>IFERROR(VLOOKUP($D24,Actual_CGI_HDD!$A$9:$E$500,5),0)</f>
        <v>41</v>
      </c>
      <c r="K24" s="98">
        <f>VLOOKUP($A24&amp;$B24,'Staff Ranked NHDD'!$C$8:$F$373,4,FALSE)</f>
        <v>49.522903225806452</v>
      </c>
    </row>
    <row r="25" spans="1:11" x14ac:dyDescent="0.25">
      <c r="A25" s="142">
        <f t="shared" si="0"/>
        <v>1</v>
      </c>
      <c r="B25" s="142">
        <f t="shared" si="1"/>
        <v>22</v>
      </c>
      <c r="C25" s="142">
        <f t="shared" si="2"/>
        <v>2019</v>
      </c>
      <c r="D25" s="99">
        <f t="shared" si="3"/>
        <v>43487</v>
      </c>
      <c r="E25" s="98">
        <f>IFERROR(VLOOKUP($D25,Actual_Kirk_HDD!$A$4:$E$500,5,FALSE),0)</f>
        <v>48.5</v>
      </c>
      <c r="F25" s="98">
        <f>VLOOKUP($A25&amp;$B25,'Staff Ranked NHDD'!$C$8:$F$373,2,FALSE)</f>
        <v>55.163817204301068</v>
      </c>
      <c r="H25" s="64"/>
      <c r="J25" s="98">
        <f>IFERROR(VLOOKUP($D25,Actual_CGI_HDD!$A$9:$E$500,5),0)</f>
        <v>27</v>
      </c>
      <c r="K25" s="98">
        <f>VLOOKUP($A25&amp;$B25,'Staff Ranked NHDD'!$C$8:$F$373,4,FALSE)</f>
        <v>43.95225806451613</v>
      </c>
    </row>
    <row r="26" spans="1:11" x14ac:dyDescent="0.25">
      <c r="A26" s="142">
        <f t="shared" si="0"/>
        <v>1</v>
      </c>
      <c r="B26" s="142">
        <f t="shared" si="1"/>
        <v>23</v>
      </c>
      <c r="C26" s="142">
        <f t="shared" si="2"/>
        <v>2019</v>
      </c>
      <c r="D26" s="99">
        <f t="shared" si="3"/>
        <v>43488</v>
      </c>
      <c r="E26" s="98">
        <f>IFERROR(VLOOKUP($D26,Actual_Kirk_HDD!$A$4:$E$500,5,FALSE),0)</f>
        <v>38.5</v>
      </c>
      <c r="F26" s="98">
        <f>VLOOKUP($A26&amp;$B26,'Staff Ranked NHDD'!$C$8:$F$373,2,FALSE)</f>
        <v>36.481272401433678</v>
      </c>
      <c r="H26" s="64"/>
      <c r="J26" s="98">
        <f>IFERROR(VLOOKUP($D26,Actual_CGI_HDD!$A$9:$E$500,5),0)</f>
        <v>26</v>
      </c>
      <c r="K26" s="98">
        <f>VLOOKUP($A26&amp;$B26,'Staff Ranked NHDD'!$C$8:$F$373,4,FALSE)</f>
        <v>36.378172043010757</v>
      </c>
    </row>
    <row r="27" spans="1:11" x14ac:dyDescent="0.25">
      <c r="A27" s="142">
        <f t="shared" si="0"/>
        <v>1</v>
      </c>
      <c r="B27" s="142">
        <f t="shared" si="1"/>
        <v>24</v>
      </c>
      <c r="C27" s="142">
        <f t="shared" si="2"/>
        <v>2019</v>
      </c>
      <c r="D27" s="99">
        <f t="shared" si="3"/>
        <v>43489</v>
      </c>
      <c r="E27" s="98">
        <f>IFERROR(VLOOKUP($D27,Actual_Kirk_HDD!$A$4:$E$500,5,FALSE),0)</f>
        <v>47</v>
      </c>
      <c r="F27" s="98">
        <f>VLOOKUP($A27&amp;$B27,'Staff Ranked NHDD'!$C$8:$F$373,2,FALSE)</f>
        <v>32.111827956989238</v>
      </c>
      <c r="H27" s="64"/>
      <c r="J27" s="98">
        <f>IFERROR(VLOOKUP($D27,Actual_CGI_HDD!$A$9:$E$500,5),0)</f>
        <v>33</v>
      </c>
      <c r="K27" s="98">
        <f>VLOOKUP($A27&amp;$B27,'Staff Ranked NHDD'!$C$8:$F$373,4,FALSE)</f>
        <v>32.192580645161293</v>
      </c>
    </row>
    <row r="28" spans="1:11" x14ac:dyDescent="0.25">
      <c r="A28" s="142">
        <f t="shared" si="0"/>
        <v>1</v>
      </c>
      <c r="B28" s="142">
        <f t="shared" si="1"/>
        <v>25</v>
      </c>
      <c r="C28" s="142">
        <f t="shared" si="2"/>
        <v>2019</v>
      </c>
      <c r="D28" s="99">
        <f t="shared" si="3"/>
        <v>43490</v>
      </c>
      <c r="E28" s="98">
        <f>IFERROR(VLOOKUP($D28,Actual_Kirk_HDD!$A$4:$E$500,5,FALSE),0)</f>
        <v>55.5</v>
      </c>
      <c r="F28" s="98">
        <f>VLOOKUP($A28&amp;$B28,'Staff Ranked NHDD'!$C$8:$F$373,2,FALSE)</f>
        <v>35.555268817204293</v>
      </c>
      <c r="H28" s="64"/>
      <c r="J28" s="98">
        <f>IFERROR(VLOOKUP($D28,Actual_CGI_HDD!$A$9:$E$500,5),0)</f>
        <v>42</v>
      </c>
      <c r="K28" s="98">
        <f>VLOOKUP($A28&amp;$B28,'Staff Ranked NHDD'!$C$8:$F$373,4,FALSE)</f>
        <v>35.329139784946236</v>
      </c>
    </row>
    <row r="29" spans="1:11" x14ac:dyDescent="0.25">
      <c r="A29" s="142">
        <f t="shared" si="0"/>
        <v>1</v>
      </c>
      <c r="B29" s="142">
        <f t="shared" si="1"/>
        <v>26</v>
      </c>
      <c r="C29" s="142">
        <f t="shared" si="2"/>
        <v>2019</v>
      </c>
      <c r="D29" s="99">
        <f t="shared" si="3"/>
        <v>43491</v>
      </c>
      <c r="E29" s="98">
        <f>IFERROR(VLOOKUP($D29,Actual_Kirk_HDD!$A$4:$E$500,5,FALSE),0)</f>
        <v>54</v>
      </c>
      <c r="F29" s="98">
        <f>VLOOKUP($A29&amp;$B29,'Staff Ranked NHDD'!$C$8:$F$373,2,FALSE)</f>
        <v>45.240573476702501</v>
      </c>
      <c r="H29" s="64"/>
      <c r="J29" s="98">
        <f>IFERROR(VLOOKUP($D29,Actual_CGI_HDD!$A$9:$E$500,5),0)</f>
        <v>31.5</v>
      </c>
      <c r="K29" s="98">
        <f>VLOOKUP($A29&amp;$B29,'Staff Ranked NHDD'!$C$8:$F$373,4,FALSE)</f>
        <v>24.154731182795697</v>
      </c>
    </row>
    <row r="30" spans="1:11" x14ac:dyDescent="0.25">
      <c r="A30" s="142">
        <f t="shared" si="0"/>
        <v>1</v>
      </c>
      <c r="B30" s="142">
        <f t="shared" si="1"/>
        <v>27</v>
      </c>
      <c r="C30" s="142">
        <f t="shared" si="2"/>
        <v>2019</v>
      </c>
      <c r="D30" s="99">
        <f t="shared" si="3"/>
        <v>43492</v>
      </c>
      <c r="E30" s="98">
        <f>IFERROR(VLOOKUP($D30,Actual_Kirk_HDD!$A$4:$E$500,5,FALSE),0)</f>
        <v>49</v>
      </c>
      <c r="F30" s="98">
        <f>VLOOKUP($A30&amp;$B30,'Staff Ranked NHDD'!$C$8:$F$373,2,FALSE)</f>
        <v>40.864462365591393</v>
      </c>
      <c r="H30" s="64"/>
      <c r="J30" s="98">
        <f>IFERROR(VLOOKUP($D30,Actual_CGI_HDD!$A$9:$E$500,5),0)</f>
        <v>27.5</v>
      </c>
      <c r="K30" s="98">
        <f>VLOOKUP($A30&amp;$B30,'Staff Ranked NHDD'!$C$8:$F$373,4,FALSE)</f>
        <v>33.682956989247309</v>
      </c>
    </row>
    <row r="31" spans="1:11" x14ac:dyDescent="0.25">
      <c r="A31" s="142">
        <f t="shared" si="0"/>
        <v>1</v>
      </c>
      <c r="B31" s="142">
        <f t="shared" si="1"/>
        <v>28</v>
      </c>
      <c r="C31" s="142">
        <f t="shared" si="2"/>
        <v>2019</v>
      </c>
      <c r="D31" s="99">
        <f t="shared" si="3"/>
        <v>43493</v>
      </c>
      <c r="E31" s="98">
        <f>IFERROR(VLOOKUP($D31,Actual_Kirk_HDD!$A$4:$E$500,5,FALSE),0)</f>
        <v>42.5</v>
      </c>
      <c r="F31" s="98">
        <f>VLOOKUP($A31&amp;$B31,'Staff Ranked NHDD'!$C$8:$F$373,2,FALSE)</f>
        <v>38.514211469534047</v>
      </c>
      <c r="H31" s="64"/>
      <c r="J31" s="98">
        <f>IFERROR(VLOOKUP($D31,Actual_CGI_HDD!$A$9:$E$500,5),0)</f>
        <v>30</v>
      </c>
      <c r="K31" s="98">
        <f>VLOOKUP($A31&amp;$B31,'Staff Ranked NHDD'!$C$8:$F$373,4,FALSE)</f>
        <v>42.089086021505381</v>
      </c>
    </row>
    <row r="32" spans="1:11" x14ac:dyDescent="0.25">
      <c r="A32" s="142">
        <f t="shared" si="0"/>
        <v>1</v>
      </c>
      <c r="B32" s="142">
        <f t="shared" si="1"/>
        <v>29</v>
      </c>
      <c r="C32" s="142">
        <f t="shared" si="2"/>
        <v>2019</v>
      </c>
      <c r="D32" s="99">
        <f t="shared" si="3"/>
        <v>43494</v>
      </c>
      <c r="E32" s="98">
        <f>IFERROR(VLOOKUP($D32,Actual_Kirk_HDD!$A$4:$E$500,5,FALSE),0)</f>
        <v>44.5</v>
      </c>
      <c r="F32" s="98">
        <f>VLOOKUP($A32&amp;$B32,'Staff Ranked NHDD'!$C$8:$F$373,2,FALSE)</f>
        <v>46.415931899641571</v>
      </c>
      <c r="H32" s="64"/>
      <c r="J32" s="98">
        <f>IFERROR(VLOOKUP($D32,Actual_CGI_HDD!$A$9:$E$500,5),0)</f>
        <v>41</v>
      </c>
      <c r="K32" s="98">
        <f>VLOOKUP($A32&amp;$B32,'Staff Ranked NHDD'!$C$8:$F$373,4,FALSE)</f>
        <v>37.539139784946244</v>
      </c>
    </row>
    <row r="33" spans="1:11" x14ac:dyDescent="0.25">
      <c r="A33" s="142">
        <f t="shared" si="0"/>
        <v>1</v>
      </c>
      <c r="B33" s="142">
        <f t="shared" si="1"/>
        <v>30</v>
      </c>
      <c r="C33" s="142">
        <f t="shared" si="2"/>
        <v>2019</v>
      </c>
      <c r="D33" s="99">
        <f t="shared" si="3"/>
        <v>43495</v>
      </c>
      <c r="E33" s="98">
        <f>IFERROR(VLOOKUP($D33,Actual_Kirk_HDD!$A$4:$E$500,5,FALSE),0)</f>
        <v>68</v>
      </c>
      <c r="F33" s="98">
        <f>VLOOKUP($A33&amp;$B33,'Staff Ranked NHDD'!$C$8:$F$373,2,FALSE)</f>
        <v>49.684964157706091</v>
      </c>
      <c r="H33" s="64"/>
      <c r="J33" s="98">
        <f>IFERROR(VLOOKUP($D33,Actual_CGI_HDD!$A$9:$E$500,5),0)</f>
        <v>48.5</v>
      </c>
      <c r="K33" s="98">
        <f>VLOOKUP($A33&amp;$B33,'Staff Ranked NHDD'!$C$8:$F$373,4,FALSE)</f>
        <v>32.989086021505372</v>
      </c>
    </row>
    <row r="34" spans="1:11" x14ac:dyDescent="0.25">
      <c r="A34" s="142">
        <f t="shared" si="0"/>
        <v>1</v>
      </c>
      <c r="B34" s="142">
        <f t="shared" si="1"/>
        <v>31</v>
      </c>
      <c r="C34" s="142">
        <f t="shared" si="2"/>
        <v>2019</v>
      </c>
      <c r="D34" s="99">
        <f t="shared" si="3"/>
        <v>43496</v>
      </c>
      <c r="E34" s="98">
        <f>IFERROR(VLOOKUP($D34,Actual_Kirk_HDD!$A$4:$E$500,5,FALSE),0)</f>
        <v>75.5</v>
      </c>
      <c r="F34" s="98">
        <f>VLOOKUP($A34&amp;$B34,'Staff Ranked NHDD'!$C$8:$F$373,2,FALSE)</f>
        <v>39.602455197132606</v>
      </c>
      <c r="H34" s="64"/>
      <c r="J34" s="98">
        <f>IFERROR(VLOOKUP($D34,Actual_CGI_HDD!$A$9:$E$500,5),0)</f>
        <v>42</v>
      </c>
      <c r="K34" s="98">
        <f>VLOOKUP($A34&amp;$B34,'Staff Ranked NHDD'!$C$8:$F$373,4,FALSE)</f>
        <v>25.056505376344091</v>
      </c>
    </row>
    <row r="35" spans="1:11" x14ac:dyDescent="0.25">
      <c r="A35" s="142">
        <f t="shared" si="0"/>
        <v>2</v>
      </c>
      <c r="B35" s="142">
        <f t="shared" si="1"/>
        <v>1</v>
      </c>
      <c r="C35" s="142">
        <f t="shared" si="2"/>
        <v>2019</v>
      </c>
      <c r="D35" s="99">
        <f t="shared" si="3"/>
        <v>43497</v>
      </c>
      <c r="E35" s="98">
        <f>IFERROR(VLOOKUP($D35,Actual_Kirk_HDD!$A$4:$E$500,5,FALSE),0)</f>
        <v>63.5</v>
      </c>
      <c r="F35" s="98">
        <f>VLOOKUP($A35&amp;$B35,'Staff Ranked NHDD'!$C$8:$F$373,2,FALSE)</f>
        <v>63.242389162561587</v>
      </c>
      <c r="H35" s="64"/>
      <c r="J35" s="98">
        <f>IFERROR(VLOOKUP($D35,Actual_CGI_HDD!$A$9:$E$500,5),0)</f>
        <v>23.5</v>
      </c>
      <c r="K35" s="98">
        <f>VLOOKUP($A35&amp;$B35,'Staff Ranked NHDD'!$C$8:$F$373,4,FALSE)</f>
        <v>28.081613300492609</v>
      </c>
    </row>
    <row r="36" spans="1:11" x14ac:dyDescent="0.25">
      <c r="A36" s="142">
        <f t="shared" si="0"/>
        <v>2</v>
      </c>
      <c r="B36" s="142">
        <f t="shared" si="1"/>
        <v>2</v>
      </c>
      <c r="C36" s="142">
        <f t="shared" si="2"/>
        <v>2019</v>
      </c>
      <c r="D36" s="99">
        <f t="shared" si="3"/>
        <v>43498</v>
      </c>
      <c r="E36" s="98">
        <f>IFERROR(VLOOKUP($D36,Actual_Kirk_HDD!$A$4:$E$500,5,FALSE),0)</f>
        <v>44.5</v>
      </c>
      <c r="F36" s="98">
        <f>VLOOKUP($A36&amp;$B36,'Staff Ranked NHDD'!$C$8:$F$373,2,FALSE)</f>
        <v>37.866009852216749</v>
      </c>
      <c r="H36" s="64"/>
      <c r="J36" s="98">
        <f>IFERROR(VLOOKUP($D36,Actual_CGI_HDD!$A$9:$E$500,5),0)</f>
        <v>19</v>
      </c>
      <c r="K36" s="98">
        <f>VLOOKUP($A36&amp;$B36,'Staff Ranked NHDD'!$C$8:$F$373,4,FALSE)</f>
        <v>20.936034482758618</v>
      </c>
    </row>
    <row r="37" spans="1:11" x14ac:dyDescent="0.25">
      <c r="A37" s="142">
        <f t="shared" si="0"/>
        <v>2</v>
      </c>
      <c r="B37" s="142">
        <f t="shared" si="1"/>
        <v>3</v>
      </c>
      <c r="C37" s="142">
        <f t="shared" si="2"/>
        <v>2019</v>
      </c>
      <c r="D37" s="99">
        <f t="shared" si="3"/>
        <v>43499</v>
      </c>
      <c r="E37" s="98">
        <f>IFERROR(VLOOKUP($D37,Actual_Kirk_HDD!$A$4:$E$500,5,FALSE),0)</f>
        <v>22.5</v>
      </c>
      <c r="F37" s="98">
        <f>VLOOKUP($A37&amp;$B37,'Staff Ranked NHDD'!$C$8:$F$373,2,FALSE)</f>
        <v>17.022586206896555</v>
      </c>
      <c r="H37" s="64"/>
      <c r="J37" s="98">
        <f>IFERROR(VLOOKUP($D37,Actual_CGI_HDD!$A$9:$E$500,5),0)</f>
        <v>15.5</v>
      </c>
      <c r="K37" s="98">
        <f>VLOOKUP($A37&amp;$B37,'Staff Ranked NHDD'!$C$8:$F$373,4,FALSE)</f>
        <v>15.033230706075534</v>
      </c>
    </row>
    <row r="38" spans="1:11" x14ac:dyDescent="0.25">
      <c r="A38" s="142">
        <f t="shared" si="0"/>
        <v>2</v>
      </c>
      <c r="B38" s="142">
        <f t="shared" si="1"/>
        <v>4</v>
      </c>
      <c r="C38" s="142">
        <f t="shared" si="2"/>
        <v>2019</v>
      </c>
      <c r="D38" s="99">
        <f t="shared" si="3"/>
        <v>43500</v>
      </c>
      <c r="E38" s="98">
        <f>IFERROR(VLOOKUP($D38,Actual_Kirk_HDD!$A$4:$E$500,5,FALSE),0)</f>
        <v>15.5</v>
      </c>
      <c r="F38" s="98">
        <f>VLOOKUP($A38&amp;$B38,'Staff Ranked NHDD'!$C$8:$F$373,2,FALSE)</f>
        <v>11.245615763546798</v>
      </c>
      <c r="H38" s="64"/>
      <c r="J38" s="98">
        <f>IFERROR(VLOOKUP($D38,Actual_CGI_HDD!$A$9:$E$500,5),0)</f>
        <v>8.5</v>
      </c>
      <c r="K38" s="98">
        <f>VLOOKUP($A38&amp;$B38,'Staff Ranked NHDD'!$C$8:$F$373,4,FALSE)</f>
        <v>6.2272495894909676</v>
      </c>
    </row>
    <row r="39" spans="1:11" x14ac:dyDescent="0.25">
      <c r="A39" s="142">
        <f t="shared" si="0"/>
        <v>2</v>
      </c>
      <c r="B39" s="142">
        <f t="shared" si="1"/>
        <v>5</v>
      </c>
      <c r="C39" s="142">
        <f t="shared" si="2"/>
        <v>2019</v>
      </c>
      <c r="D39" s="99">
        <f t="shared" si="3"/>
        <v>43501</v>
      </c>
      <c r="E39" s="98">
        <f>IFERROR(VLOOKUP($D39,Actual_Kirk_HDD!$A$4:$E$500,5,FALSE),0)</f>
        <v>30</v>
      </c>
      <c r="F39" s="98">
        <f>VLOOKUP($A39&amp;$B39,'Staff Ranked NHDD'!$C$8:$F$373,2,FALSE)</f>
        <v>19.816995073891629</v>
      </c>
      <c r="H39" s="64"/>
      <c r="J39" s="98">
        <f>IFERROR(VLOOKUP($D39,Actual_CGI_HDD!$A$9:$E$500,5),0)</f>
        <v>22</v>
      </c>
      <c r="K39" s="98">
        <f>VLOOKUP($A39&amp;$B39,'Staff Ranked NHDD'!$C$8:$F$373,4,FALSE)</f>
        <v>26.524975369458119</v>
      </c>
    </row>
    <row r="40" spans="1:11" x14ac:dyDescent="0.25">
      <c r="A40" s="142">
        <f t="shared" si="0"/>
        <v>2</v>
      </c>
      <c r="B40" s="142">
        <f t="shared" si="1"/>
        <v>6</v>
      </c>
      <c r="C40" s="142">
        <f t="shared" si="2"/>
        <v>2019</v>
      </c>
      <c r="D40" s="99">
        <f t="shared" si="3"/>
        <v>43502</v>
      </c>
      <c r="E40" s="98">
        <f>IFERROR(VLOOKUP($D40,Actual_Kirk_HDD!$A$4:$E$500,5,FALSE),0)</f>
        <v>45</v>
      </c>
      <c r="F40" s="98">
        <f>VLOOKUP($A40&amp;$B40,'Staff Ranked NHDD'!$C$8:$F$373,2,FALSE)</f>
        <v>40.177586206896557</v>
      </c>
      <c r="H40" s="64"/>
      <c r="J40" s="98">
        <f>IFERROR(VLOOKUP($D40,Actual_CGI_HDD!$A$9:$E$500,5),0)</f>
        <v>12</v>
      </c>
      <c r="K40" s="98">
        <f>VLOOKUP($A40&amp;$B40,'Staff Ranked NHDD'!$C$8:$F$373,4,FALSE)</f>
        <v>13.371297208538586</v>
      </c>
    </row>
    <row r="41" spans="1:11" x14ac:dyDescent="0.25">
      <c r="A41" s="142">
        <f t="shared" si="0"/>
        <v>2</v>
      </c>
      <c r="B41" s="142">
        <f t="shared" si="1"/>
        <v>7</v>
      </c>
      <c r="C41" s="142">
        <f t="shared" si="2"/>
        <v>2019</v>
      </c>
      <c r="D41" s="99">
        <f t="shared" si="3"/>
        <v>43503</v>
      </c>
      <c r="E41" s="98">
        <f>IFERROR(VLOOKUP($D41,Actual_Kirk_HDD!$A$4:$E$500,5,FALSE),0)</f>
        <v>39.5</v>
      </c>
      <c r="F41" s="98">
        <f>VLOOKUP($A41&amp;$B41,'Staff Ranked NHDD'!$C$8:$F$373,2,FALSE)</f>
        <v>33.162060755336611</v>
      </c>
      <c r="H41" s="64"/>
      <c r="J41" s="98">
        <f>IFERROR(VLOOKUP($D41,Actual_CGI_HDD!$A$9:$E$500,5),0)</f>
        <v>20</v>
      </c>
      <c r="K41" s="98">
        <f>VLOOKUP($A41&amp;$B41,'Staff Ranked NHDD'!$C$8:$F$373,4,FALSE)</f>
        <v>21.911502463054187</v>
      </c>
    </row>
    <row r="42" spans="1:11" x14ac:dyDescent="0.25">
      <c r="A42" s="142">
        <f t="shared" si="0"/>
        <v>2</v>
      </c>
      <c r="B42" s="142">
        <f t="shared" si="1"/>
        <v>8</v>
      </c>
      <c r="C42" s="142">
        <f t="shared" si="2"/>
        <v>2019</v>
      </c>
      <c r="D42" s="99">
        <f t="shared" si="3"/>
        <v>43504</v>
      </c>
      <c r="E42" s="98">
        <f>IFERROR(VLOOKUP($D42,Actual_Kirk_HDD!$A$4:$E$500,5,FALSE),0)</f>
        <v>49</v>
      </c>
      <c r="F42" s="98">
        <f>VLOOKUP($A42&amp;$B42,'Staff Ranked NHDD'!$C$8:$F$373,2,FALSE)</f>
        <v>50.76514778325123</v>
      </c>
      <c r="H42" s="64"/>
      <c r="J42" s="98">
        <f>IFERROR(VLOOKUP($D42,Actual_CGI_HDD!$A$9:$E$500,5),0)</f>
        <v>41</v>
      </c>
      <c r="K42" s="98">
        <f>VLOOKUP($A42&amp;$B42,'Staff Ranked NHDD'!$C$8:$F$373,4,FALSE)</f>
        <v>52.966867816091948</v>
      </c>
    </row>
    <row r="43" spans="1:11" x14ac:dyDescent="0.25">
      <c r="A43" s="142">
        <f t="shared" si="0"/>
        <v>2</v>
      </c>
      <c r="B43" s="142">
        <f t="shared" si="1"/>
        <v>9</v>
      </c>
      <c r="C43" s="142">
        <f t="shared" si="2"/>
        <v>2019</v>
      </c>
      <c r="D43" s="99">
        <f t="shared" si="3"/>
        <v>43505</v>
      </c>
      <c r="E43" s="98">
        <f>IFERROR(VLOOKUP($D43,Actual_Kirk_HDD!$A$4:$E$500,5,FALSE),0)</f>
        <v>56.5</v>
      </c>
      <c r="F43" s="98">
        <f>VLOOKUP($A43&amp;$B43,'Staff Ranked NHDD'!$C$8:$F$373,2,FALSE)</f>
        <v>57.00799671592776</v>
      </c>
      <c r="H43" s="64"/>
      <c r="J43" s="98">
        <f>IFERROR(VLOOKUP($D43,Actual_CGI_HDD!$A$9:$E$500,5),0)</f>
        <v>38</v>
      </c>
      <c r="K43" s="98">
        <f>VLOOKUP($A43&amp;$B43,'Staff Ranked NHDD'!$C$8:$F$373,4,FALSE)</f>
        <v>44.926752873563217</v>
      </c>
    </row>
    <row r="44" spans="1:11" x14ac:dyDescent="0.25">
      <c r="A44" s="142">
        <f t="shared" si="0"/>
        <v>2</v>
      </c>
      <c r="B44" s="142">
        <f t="shared" si="1"/>
        <v>10</v>
      </c>
      <c r="C44" s="142">
        <f t="shared" si="2"/>
        <v>2019</v>
      </c>
      <c r="D44" s="99">
        <f t="shared" si="3"/>
        <v>43506</v>
      </c>
      <c r="E44" s="98">
        <f>IFERROR(VLOOKUP($D44,Actual_Kirk_HDD!$A$4:$E$500,5,FALSE),0)</f>
        <v>48</v>
      </c>
      <c r="F44" s="98">
        <f>VLOOKUP($A44&amp;$B44,'Staff Ranked NHDD'!$C$8:$F$373,2,FALSE)</f>
        <v>46.878288177339911</v>
      </c>
      <c r="H44" s="64"/>
      <c r="J44" s="98">
        <f>IFERROR(VLOOKUP($D44,Actual_CGI_HDD!$A$9:$E$500,5),0)</f>
        <v>29</v>
      </c>
      <c r="K44" s="98">
        <f>VLOOKUP($A44&amp;$B44,'Staff Ranked NHDD'!$C$8:$F$373,4,FALSE)</f>
        <v>34.314749589490972</v>
      </c>
    </row>
    <row r="45" spans="1:11" x14ac:dyDescent="0.25">
      <c r="A45" s="142">
        <f t="shared" si="0"/>
        <v>2</v>
      </c>
      <c r="B45" s="142">
        <f t="shared" si="1"/>
        <v>11</v>
      </c>
      <c r="C45" s="142">
        <f t="shared" si="2"/>
        <v>2019</v>
      </c>
      <c r="D45" s="99">
        <f t="shared" si="3"/>
        <v>43507</v>
      </c>
      <c r="E45" s="98">
        <f>IFERROR(VLOOKUP($D45,Actual_Kirk_HDD!$A$4:$E$500,5,FALSE),0)</f>
        <v>37</v>
      </c>
      <c r="F45" s="98">
        <f>VLOOKUP($A45&amp;$B45,'Staff Ranked NHDD'!$C$8:$F$373,2,FALSE)</f>
        <v>28.929610016420369</v>
      </c>
      <c r="H45" s="64"/>
      <c r="J45" s="98">
        <f>IFERROR(VLOOKUP($D45,Actual_CGI_HDD!$A$9:$E$500,5),0)</f>
        <v>17</v>
      </c>
      <c r="K45" s="98">
        <f>VLOOKUP($A45&amp;$B45,'Staff Ranked NHDD'!$C$8:$F$373,4,FALSE)</f>
        <v>18.436087848932676</v>
      </c>
    </row>
    <row r="46" spans="1:11" x14ac:dyDescent="0.25">
      <c r="A46" s="142">
        <f t="shared" si="0"/>
        <v>2</v>
      </c>
      <c r="B46" s="142">
        <f t="shared" si="1"/>
        <v>12</v>
      </c>
      <c r="C46" s="142">
        <f t="shared" si="2"/>
        <v>2019</v>
      </c>
      <c r="D46" s="99">
        <f t="shared" si="3"/>
        <v>43508</v>
      </c>
      <c r="E46" s="98">
        <f>IFERROR(VLOOKUP($D46,Actual_Kirk_HDD!$A$4:$E$500,5,FALSE),0)</f>
        <v>37</v>
      </c>
      <c r="F46" s="98">
        <f>VLOOKUP($A46&amp;$B46,'Staff Ranked NHDD'!$C$8:$F$373,2,FALSE)</f>
        <v>27.744831691297215</v>
      </c>
      <c r="H46" s="64"/>
      <c r="J46" s="98">
        <f>IFERROR(VLOOKUP($D46,Actual_CGI_HDD!$A$9:$E$500,5),0)</f>
        <v>22.5</v>
      </c>
      <c r="K46" s="98">
        <f>VLOOKUP($A46&amp;$B46,'Staff Ranked NHDD'!$C$8:$F$373,4,FALSE)</f>
        <v>27.222405582922821</v>
      </c>
    </row>
    <row r="47" spans="1:11" x14ac:dyDescent="0.25">
      <c r="A47" s="142">
        <f t="shared" si="0"/>
        <v>2</v>
      </c>
      <c r="B47" s="142">
        <f t="shared" si="1"/>
        <v>13</v>
      </c>
      <c r="C47" s="142">
        <f t="shared" si="2"/>
        <v>2019</v>
      </c>
      <c r="D47" s="99">
        <f t="shared" si="3"/>
        <v>43509</v>
      </c>
      <c r="E47" s="98">
        <f>IFERROR(VLOOKUP($D47,Actual_Kirk_HDD!$A$4:$E$500,5,FALSE),0)</f>
        <v>44.5</v>
      </c>
      <c r="F47" s="98">
        <f>VLOOKUP($A47&amp;$B47,'Staff Ranked NHDD'!$C$8:$F$373,2,FALSE)</f>
        <v>36.764934318555007</v>
      </c>
      <c r="H47" s="64"/>
      <c r="J47" s="98">
        <f>IFERROR(VLOOKUP($D47,Actual_CGI_HDD!$A$9:$E$500,5),0)</f>
        <v>25.5</v>
      </c>
      <c r="K47" s="98">
        <f>VLOOKUP($A47&amp;$B47,'Staff Ranked NHDD'!$C$8:$F$373,4,FALSE)</f>
        <v>28.941728243021352</v>
      </c>
    </row>
    <row r="48" spans="1:11" x14ac:dyDescent="0.25">
      <c r="A48" s="142">
        <f t="shared" si="0"/>
        <v>2</v>
      </c>
      <c r="B48" s="142">
        <f t="shared" si="1"/>
        <v>14</v>
      </c>
      <c r="C48" s="142">
        <f t="shared" si="2"/>
        <v>2019</v>
      </c>
      <c r="D48" s="99">
        <f t="shared" si="3"/>
        <v>43510</v>
      </c>
      <c r="E48" s="98">
        <f>IFERROR(VLOOKUP($D48,Actual_Kirk_HDD!$A$4:$E$500,5,FALSE),0)</f>
        <v>38</v>
      </c>
      <c r="F48" s="98">
        <f>VLOOKUP($A48&amp;$B48,'Staff Ranked NHDD'!$C$8:$F$373,2,FALSE)</f>
        <v>31.237635467980297</v>
      </c>
      <c r="H48" s="64"/>
      <c r="J48" s="98">
        <f>IFERROR(VLOOKUP($D48,Actual_CGI_HDD!$A$9:$E$500,5),0)</f>
        <v>16.5</v>
      </c>
      <c r="K48" s="98">
        <f>VLOOKUP($A48&amp;$B48,'Staff Ranked NHDD'!$C$8:$F$373,4,FALSE)</f>
        <v>16.720726600985223</v>
      </c>
    </row>
    <row r="49" spans="1:11" x14ac:dyDescent="0.25">
      <c r="A49" s="142">
        <f t="shared" si="0"/>
        <v>2</v>
      </c>
      <c r="B49" s="142">
        <f t="shared" si="1"/>
        <v>15</v>
      </c>
      <c r="C49" s="142">
        <f t="shared" si="2"/>
        <v>2019</v>
      </c>
      <c r="D49" s="99">
        <f t="shared" si="3"/>
        <v>43511</v>
      </c>
      <c r="E49" s="98">
        <f>IFERROR(VLOOKUP($D49,Actual_Kirk_HDD!$A$4:$E$500,5,FALSE),0)</f>
        <v>35</v>
      </c>
      <c r="F49" s="98">
        <f>VLOOKUP($A49&amp;$B49,'Staff Ranked NHDD'!$C$8:$F$373,2,FALSE)</f>
        <v>24.963612479474556</v>
      </c>
      <c r="H49" s="64"/>
      <c r="J49" s="98">
        <f>IFERROR(VLOOKUP($D49,Actual_CGI_HDD!$A$9:$E$500,5),0)</f>
        <v>29</v>
      </c>
      <c r="K49" s="98">
        <f>VLOOKUP($A49&amp;$B49,'Staff Ranked NHDD'!$C$8:$F$373,4,FALSE)</f>
        <v>33.104922003284074</v>
      </c>
    </row>
    <row r="50" spans="1:11" x14ac:dyDescent="0.25">
      <c r="A50" s="142">
        <f t="shared" si="0"/>
        <v>2</v>
      </c>
      <c r="B50" s="142">
        <f t="shared" si="1"/>
        <v>16</v>
      </c>
      <c r="C50" s="142">
        <f t="shared" si="2"/>
        <v>2019</v>
      </c>
      <c r="D50" s="99">
        <f t="shared" si="3"/>
        <v>43512</v>
      </c>
      <c r="E50" s="98">
        <f>IFERROR(VLOOKUP($D50,Actual_Kirk_HDD!$A$4:$E$500,5,FALSE),0)</f>
        <v>53</v>
      </c>
      <c r="F50" s="98">
        <f>VLOOKUP($A50&amp;$B50,'Staff Ranked NHDD'!$C$8:$F$373,2,FALSE)</f>
        <v>53.574663382594416</v>
      </c>
      <c r="H50" s="64"/>
      <c r="J50" s="98">
        <f>IFERROR(VLOOKUP($D50,Actual_CGI_HDD!$A$9:$E$500,5),0)</f>
        <v>36.5</v>
      </c>
      <c r="K50" s="98">
        <f>VLOOKUP($A50&amp;$B50,'Staff Ranked NHDD'!$C$8:$F$373,4,FALSE)</f>
        <v>41.328608374384231</v>
      </c>
    </row>
    <row r="51" spans="1:11" x14ac:dyDescent="0.25">
      <c r="A51" s="142">
        <f t="shared" si="0"/>
        <v>2</v>
      </c>
      <c r="B51" s="142">
        <f t="shared" si="1"/>
        <v>17</v>
      </c>
      <c r="C51" s="142">
        <f t="shared" si="2"/>
        <v>2019</v>
      </c>
      <c r="D51" s="99">
        <f t="shared" si="3"/>
        <v>43513</v>
      </c>
      <c r="E51" s="98">
        <f>IFERROR(VLOOKUP($D51,Actual_Kirk_HDD!$A$4:$E$500,5,FALSE),0)</f>
        <v>46</v>
      </c>
      <c r="F51" s="98">
        <f>VLOOKUP($A51&amp;$B51,'Staff Ranked NHDD'!$C$8:$F$373,2,FALSE)</f>
        <v>41.50905172413794</v>
      </c>
      <c r="H51" s="64"/>
      <c r="J51" s="98">
        <f>IFERROR(VLOOKUP($D51,Actual_CGI_HDD!$A$9:$E$500,5),0)</f>
        <v>28</v>
      </c>
      <c r="K51" s="98">
        <f>VLOOKUP($A51&amp;$B51,'Staff Ranked NHDD'!$C$8:$F$373,4,FALSE)</f>
        <v>31.14612068965517</v>
      </c>
    </row>
    <row r="52" spans="1:11" x14ac:dyDescent="0.25">
      <c r="A52" s="142">
        <f t="shared" si="0"/>
        <v>2</v>
      </c>
      <c r="B52" s="142">
        <f t="shared" si="1"/>
        <v>18</v>
      </c>
      <c r="C52" s="142">
        <f t="shared" si="2"/>
        <v>2019</v>
      </c>
      <c r="D52" s="99">
        <f t="shared" si="3"/>
        <v>43514</v>
      </c>
      <c r="E52" s="98">
        <f>IFERROR(VLOOKUP($D52,Actual_Kirk_HDD!$A$4:$E$500,5,FALSE),0)</f>
        <v>41</v>
      </c>
      <c r="F52" s="98">
        <f>VLOOKUP($A52&amp;$B52,'Staff Ranked NHDD'!$C$8:$F$373,2,FALSE)</f>
        <v>34.460303776683091</v>
      </c>
      <c r="H52" s="64"/>
      <c r="J52" s="98">
        <f>IFERROR(VLOOKUP($D52,Actual_CGI_HDD!$A$9:$E$500,5),0)</f>
        <v>34</v>
      </c>
      <c r="K52" s="98">
        <f>VLOOKUP($A52&amp;$B52,'Staff Ranked NHDD'!$C$8:$F$373,4,FALSE)</f>
        <v>39.27231116584565</v>
      </c>
    </row>
    <row r="53" spans="1:11" x14ac:dyDescent="0.25">
      <c r="A53" s="142">
        <f t="shared" si="0"/>
        <v>2</v>
      </c>
      <c r="B53" s="142">
        <f t="shared" si="1"/>
        <v>19</v>
      </c>
      <c r="C53" s="142">
        <f t="shared" si="2"/>
        <v>2019</v>
      </c>
      <c r="D53" s="99">
        <f t="shared" si="3"/>
        <v>43515</v>
      </c>
      <c r="E53" s="98">
        <f>IFERROR(VLOOKUP($D53,Actual_Kirk_HDD!$A$4:$E$500,5,FALSE),0)</f>
        <v>45</v>
      </c>
      <c r="F53" s="98">
        <f>VLOOKUP($A53&amp;$B53,'Staff Ranked NHDD'!$C$8:$F$373,2,FALSE)</f>
        <v>39.049371921182257</v>
      </c>
      <c r="H53" s="64"/>
      <c r="J53" s="98">
        <f>IFERROR(VLOOKUP($D53,Actual_CGI_HDD!$A$9:$E$500,5),0)</f>
        <v>29.5</v>
      </c>
      <c r="K53" s="98">
        <f>VLOOKUP($A53&amp;$B53,'Staff Ranked NHDD'!$C$8:$F$373,4,FALSE)</f>
        <v>35.55954844006569</v>
      </c>
    </row>
    <row r="54" spans="1:11" x14ac:dyDescent="0.25">
      <c r="A54" s="142">
        <f t="shared" si="0"/>
        <v>2</v>
      </c>
      <c r="B54" s="142">
        <f t="shared" si="1"/>
        <v>20</v>
      </c>
      <c r="C54" s="142">
        <f t="shared" si="2"/>
        <v>2019</v>
      </c>
      <c r="D54" s="99">
        <f t="shared" si="3"/>
        <v>43516</v>
      </c>
      <c r="E54" s="98">
        <f>IFERROR(VLOOKUP($D54,Actual_Kirk_HDD!$A$4:$E$500,5,FALSE),0)</f>
        <v>44</v>
      </c>
      <c r="F54" s="98">
        <f>VLOOKUP($A54&amp;$B54,'Staff Ranked NHDD'!$C$8:$F$373,2,FALSE)</f>
        <v>35.623895730706067</v>
      </c>
      <c r="H54" s="64"/>
      <c r="J54" s="98">
        <f>IFERROR(VLOOKUP($D54,Actual_CGI_HDD!$A$9:$E$500,5),0)</f>
        <v>21.5</v>
      </c>
      <c r="K54" s="98">
        <f>VLOOKUP($A54&amp;$B54,'Staff Ranked NHDD'!$C$8:$F$373,4,FALSE)</f>
        <v>24.909798850574706</v>
      </c>
    </row>
    <row r="55" spans="1:11" x14ac:dyDescent="0.25">
      <c r="A55" s="142">
        <f t="shared" si="0"/>
        <v>2</v>
      </c>
      <c r="B55" s="142">
        <f t="shared" si="1"/>
        <v>21</v>
      </c>
      <c r="C55" s="142">
        <f t="shared" si="2"/>
        <v>2019</v>
      </c>
      <c r="D55" s="99">
        <f t="shared" si="3"/>
        <v>43517</v>
      </c>
      <c r="E55" s="98">
        <f>IFERROR(VLOOKUP($D55,Actual_Kirk_HDD!$A$4:$E$500,5,FALSE),0)</f>
        <v>37.5</v>
      </c>
      <c r="F55" s="98">
        <f>VLOOKUP($A55&amp;$B55,'Staff Ranked NHDD'!$C$8:$F$373,2,FALSE)</f>
        <v>30.321371100164207</v>
      </c>
      <c r="H55" s="64"/>
      <c r="J55" s="98">
        <f>IFERROR(VLOOKUP($D55,Actual_CGI_HDD!$A$9:$E$500,5),0)</f>
        <v>27</v>
      </c>
      <c r="K55" s="98">
        <f>VLOOKUP($A55&amp;$B55,'Staff Ranked NHDD'!$C$8:$F$373,4,FALSE)</f>
        <v>30.040365353037767</v>
      </c>
    </row>
    <row r="56" spans="1:11" x14ac:dyDescent="0.25">
      <c r="A56" s="142">
        <f t="shared" si="0"/>
        <v>2</v>
      </c>
      <c r="B56" s="142">
        <f t="shared" si="1"/>
        <v>22</v>
      </c>
      <c r="C56" s="142">
        <f t="shared" si="2"/>
        <v>2019</v>
      </c>
      <c r="D56" s="99">
        <f t="shared" si="3"/>
        <v>43518</v>
      </c>
      <c r="E56" s="98">
        <f>IFERROR(VLOOKUP($D56,Actual_Kirk_HDD!$A$4:$E$500,5,FALSE),0)</f>
        <v>36</v>
      </c>
      <c r="F56" s="98">
        <f>VLOOKUP($A56&amp;$B56,'Staff Ranked NHDD'!$C$8:$F$373,2,FALSE)</f>
        <v>26.327175697865357</v>
      </c>
      <c r="H56" s="64"/>
      <c r="J56" s="98">
        <f>IFERROR(VLOOKUP($D56,Actual_CGI_HDD!$A$9:$E$500,5),0)</f>
        <v>22</v>
      </c>
      <c r="K56" s="98">
        <f>VLOOKUP($A56&amp;$B56,'Staff Ranked NHDD'!$C$8:$F$373,4,FALSE)</f>
        <v>25.736999178981936</v>
      </c>
    </row>
    <row r="57" spans="1:11" x14ac:dyDescent="0.25">
      <c r="A57" s="142">
        <f t="shared" si="0"/>
        <v>2</v>
      </c>
      <c r="B57" s="142">
        <f t="shared" si="1"/>
        <v>23</v>
      </c>
      <c r="C57" s="142">
        <f t="shared" si="2"/>
        <v>2019</v>
      </c>
      <c r="D57" s="99">
        <f t="shared" si="3"/>
        <v>43519</v>
      </c>
      <c r="E57" s="98">
        <f>IFERROR(VLOOKUP($D57,Actual_Kirk_HDD!$A$4:$E$500,5,FALSE),0)</f>
        <v>35</v>
      </c>
      <c r="F57" s="98">
        <f>VLOOKUP($A57&amp;$B57,'Staff Ranked NHDD'!$C$8:$F$373,2,FALSE)</f>
        <v>23.466264367816102</v>
      </c>
      <c r="H57" s="64"/>
      <c r="J57" s="98">
        <f>IFERROR(VLOOKUP($D57,Actual_CGI_HDD!$A$9:$E$500,5),0)</f>
        <v>11</v>
      </c>
      <c r="K57" s="98">
        <f>VLOOKUP($A57&amp;$B57,'Staff Ranked NHDD'!$C$8:$F$373,4,FALSE)</f>
        <v>11.233452380952381</v>
      </c>
    </row>
    <row r="58" spans="1:11" x14ac:dyDescent="0.25">
      <c r="A58" s="142">
        <f t="shared" si="0"/>
        <v>2</v>
      </c>
      <c r="B58" s="142">
        <f t="shared" si="1"/>
        <v>24</v>
      </c>
      <c r="C58" s="142">
        <f t="shared" si="2"/>
        <v>2019</v>
      </c>
      <c r="D58" s="99">
        <f t="shared" si="3"/>
        <v>43520</v>
      </c>
      <c r="E58" s="98">
        <f>IFERROR(VLOOKUP($D58,Actual_Kirk_HDD!$A$4:$E$500,5,FALSE),0)</f>
        <v>31.5</v>
      </c>
      <c r="F58" s="98">
        <f>VLOOKUP($A58&amp;$B58,'Staff Ranked NHDD'!$C$8:$F$373,2,FALSE)</f>
        <v>22.007783251231526</v>
      </c>
      <c r="H58" s="64"/>
      <c r="J58" s="98">
        <f>IFERROR(VLOOKUP($D58,Actual_CGI_HDD!$A$9:$E$500,5),0)</f>
        <v>21</v>
      </c>
      <c r="K58" s="98">
        <f>VLOOKUP($A58&amp;$B58,'Staff Ranked NHDD'!$C$8:$F$373,4,FALSE)</f>
        <v>23.007339901477835</v>
      </c>
    </row>
    <row r="59" spans="1:11" x14ac:dyDescent="0.25">
      <c r="A59" s="142">
        <f t="shared" si="0"/>
        <v>2</v>
      </c>
      <c r="B59" s="142">
        <f t="shared" si="1"/>
        <v>25</v>
      </c>
      <c r="C59" s="142">
        <f t="shared" si="2"/>
        <v>2019</v>
      </c>
      <c r="D59" s="99">
        <f t="shared" si="3"/>
        <v>43521</v>
      </c>
      <c r="E59" s="98">
        <f>IFERROR(VLOOKUP($D59,Actual_Kirk_HDD!$A$4:$E$500,5,FALSE),0)</f>
        <v>47.5</v>
      </c>
      <c r="F59" s="98">
        <f>VLOOKUP($A59&amp;$B59,'Staff Ranked NHDD'!$C$8:$F$373,2,FALSE)</f>
        <v>44.8792446633826</v>
      </c>
      <c r="H59" s="64"/>
      <c r="J59" s="98">
        <f>IFERROR(VLOOKUP($D59,Actual_CGI_HDD!$A$9:$E$500,5),0)</f>
        <v>28.5</v>
      </c>
      <c r="K59" s="98">
        <f>VLOOKUP($A59&amp;$B59,'Staff Ranked NHDD'!$C$8:$F$373,4,FALSE)</f>
        <v>32.158132183908045</v>
      </c>
    </row>
    <row r="60" spans="1:11" x14ac:dyDescent="0.25">
      <c r="A60" s="142">
        <f t="shared" si="0"/>
        <v>2</v>
      </c>
      <c r="B60" s="142">
        <f t="shared" si="1"/>
        <v>26</v>
      </c>
      <c r="C60" s="142">
        <f t="shared" si="2"/>
        <v>2019</v>
      </c>
      <c r="D60" s="99">
        <f t="shared" si="3"/>
        <v>43522</v>
      </c>
      <c r="E60" s="98">
        <f>IFERROR(VLOOKUP($D60,Actual_Kirk_HDD!$A$4:$E$500,5,FALSE),0)</f>
        <v>47</v>
      </c>
      <c r="F60" s="98">
        <f>VLOOKUP($A60&amp;$B60,'Staff Ranked NHDD'!$C$8:$F$373,2,FALSE)</f>
        <v>42.894445812807881</v>
      </c>
      <c r="H60" s="64"/>
      <c r="J60" s="98">
        <f>IFERROR(VLOOKUP($D60,Actual_CGI_HDD!$A$9:$E$500,5),0)</f>
        <v>21.5</v>
      </c>
      <c r="K60" s="98">
        <f>VLOOKUP($A60&amp;$B60,'Staff Ranked NHDD'!$C$8:$F$373,4,FALSE)</f>
        <v>23.977027914614116</v>
      </c>
    </row>
    <row r="61" spans="1:11" x14ac:dyDescent="0.25">
      <c r="A61" s="142">
        <f t="shared" si="0"/>
        <v>2</v>
      </c>
      <c r="B61" s="142">
        <f t="shared" si="1"/>
        <v>27</v>
      </c>
      <c r="C61" s="142">
        <f t="shared" si="2"/>
        <v>2019</v>
      </c>
      <c r="D61" s="99">
        <f t="shared" si="3"/>
        <v>43523</v>
      </c>
      <c r="E61" s="98">
        <f>IFERROR(VLOOKUP($D61,Actual_Kirk_HDD!$A$4:$E$500,5,FALSE),0)</f>
        <v>38.5</v>
      </c>
      <c r="F61" s="98">
        <f>VLOOKUP($A61&amp;$B61,'Staff Ranked NHDD'!$C$8:$F$373,2,FALSE)</f>
        <v>32.132516420361256</v>
      </c>
      <c r="H61" s="64"/>
      <c r="J61" s="98">
        <f>IFERROR(VLOOKUP($D61,Actual_CGI_HDD!$A$9:$E$500,5),0)</f>
        <v>18</v>
      </c>
      <c r="K61" s="98">
        <f>VLOOKUP($A61&amp;$B61,'Staff Ranked NHDD'!$C$8:$F$373,4,FALSE)</f>
        <v>19.748862889983577</v>
      </c>
    </row>
    <row r="62" spans="1:11" x14ac:dyDescent="0.25">
      <c r="A62" s="142">
        <f t="shared" si="0"/>
        <v>2</v>
      </c>
      <c r="B62" s="142">
        <f t="shared" si="1"/>
        <v>28</v>
      </c>
      <c r="C62" s="142">
        <f t="shared" si="2"/>
        <v>2019</v>
      </c>
      <c r="D62" s="99">
        <f t="shared" si="3"/>
        <v>43524</v>
      </c>
      <c r="E62" s="98">
        <f>IFERROR(VLOOKUP($D62,Actual_Kirk_HDD!$A$4:$E$500,5,FALSE),0)</f>
        <v>49</v>
      </c>
      <c r="F62" s="98">
        <f>VLOOKUP($A62&amp;$B62,'Staff Ranked NHDD'!$C$8:$F$373,2,FALSE)</f>
        <v>48.819934318555013</v>
      </c>
      <c r="H62" s="64"/>
      <c r="J62" s="98">
        <f>IFERROR(VLOOKUP($D62,Actual_CGI_HDD!$A$9:$E$500,5),0)</f>
        <v>32.5</v>
      </c>
      <c r="K62" s="98">
        <f>VLOOKUP($A62&amp;$B62,'Staff Ranked NHDD'!$C$8:$F$373,4,FALSE)</f>
        <v>37.460541871921187</v>
      </c>
    </row>
    <row r="63" spans="1:11" x14ac:dyDescent="0.25">
      <c r="A63" s="142">
        <f t="shared" si="0"/>
        <v>3</v>
      </c>
      <c r="B63" s="142">
        <f t="shared" si="1"/>
        <v>1</v>
      </c>
      <c r="C63" s="142">
        <f t="shared" si="2"/>
        <v>2019</v>
      </c>
      <c r="D63" s="99">
        <f t="shared" si="3"/>
        <v>43525</v>
      </c>
      <c r="E63" s="98">
        <f>IFERROR(VLOOKUP($D63,Actual_Kirk_HDD!$A$4:$E$500,5,FALSE),0)</f>
        <v>46.5</v>
      </c>
      <c r="F63" s="98">
        <f>VLOOKUP($A63&amp;$B63,'Staff Ranked NHDD'!$C$8:$F$373,2,FALSE)</f>
        <v>37.790615498702252</v>
      </c>
      <c r="H63" s="64"/>
      <c r="J63" s="98">
        <f>IFERROR(VLOOKUP($D63,Actual_CGI_HDD!$A$9:$E$500,5),0)</f>
        <v>30.5</v>
      </c>
      <c r="K63" s="98">
        <f>VLOOKUP($A63&amp;$B63,'Staff Ranked NHDD'!$C$8:$F$373,4,FALSE)</f>
        <v>27.370448028673838</v>
      </c>
    </row>
    <row r="64" spans="1:11" x14ac:dyDescent="0.25">
      <c r="A64" s="142">
        <f t="shared" si="0"/>
        <v>3</v>
      </c>
      <c r="B64" s="142">
        <f t="shared" si="1"/>
        <v>2</v>
      </c>
      <c r="C64" s="142">
        <f t="shared" si="2"/>
        <v>2019</v>
      </c>
      <c r="D64" s="99">
        <f t="shared" si="3"/>
        <v>43526</v>
      </c>
      <c r="E64" s="98">
        <f>IFERROR(VLOOKUP($D64,Actual_Kirk_HDD!$A$4:$E$500,5,FALSE),0)</f>
        <v>38</v>
      </c>
      <c r="F64" s="98">
        <f>VLOOKUP($A64&amp;$B64,'Staff Ranked NHDD'!$C$8:$F$373,2,FALSE)</f>
        <v>32.487580645161287</v>
      </c>
      <c r="H64" s="64"/>
      <c r="J64" s="98">
        <f>IFERROR(VLOOKUP($D64,Actual_CGI_HDD!$A$9:$E$500,5),0)</f>
        <v>26.5</v>
      </c>
      <c r="K64" s="98">
        <f>VLOOKUP($A64&amp;$B64,'Staff Ranked NHDD'!$C$8:$F$373,4,FALSE)</f>
        <v>26.325860215053766</v>
      </c>
    </row>
    <row r="65" spans="1:11" x14ac:dyDescent="0.25">
      <c r="A65" s="142">
        <f t="shared" si="0"/>
        <v>3</v>
      </c>
      <c r="B65" s="142">
        <f t="shared" si="1"/>
        <v>3</v>
      </c>
      <c r="C65" s="142">
        <f t="shared" si="2"/>
        <v>2019</v>
      </c>
      <c r="D65" s="99">
        <f t="shared" si="3"/>
        <v>43527</v>
      </c>
      <c r="E65" s="98">
        <f>IFERROR(VLOOKUP($D65,Actual_Kirk_HDD!$A$4:$E$500,5,FALSE),0)</f>
        <v>46</v>
      </c>
      <c r="F65" s="98">
        <f>VLOOKUP($A65&amp;$B65,'Staff Ranked NHDD'!$C$8:$F$373,2,FALSE)</f>
        <v>36.396559139784941</v>
      </c>
      <c r="H65" s="64"/>
      <c r="J65" s="98">
        <f>IFERROR(VLOOKUP($D65,Actual_CGI_HDD!$A$9:$E$500,5),0)</f>
        <v>38</v>
      </c>
      <c r="K65" s="98">
        <f>VLOOKUP($A65&amp;$B65,'Staff Ranked NHDD'!$C$8:$F$373,4,FALSE)</f>
        <v>29.60698924731183</v>
      </c>
    </row>
    <row r="66" spans="1:11" x14ac:dyDescent="0.25">
      <c r="A66" s="142">
        <f t="shared" si="0"/>
        <v>3</v>
      </c>
      <c r="B66" s="142">
        <f t="shared" si="1"/>
        <v>4</v>
      </c>
      <c r="C66" s="142">
        <f t="shared" si="2"/>
        <v>2019</v>
      </c>
      <c r="D66" s="99">
        <f t="shared" si="3"/>
        <v>43528</v>
      </c>
      <c r="E66" s="98">
        <f>IFERROR(VLOOKUP($D66,Actual_Kirk_HDD!$A$4:$E$500,5,FALSE),0)</f>
        <v>60.5</v>
      </c>
      <c r="F66" s="98">
        <f>VLOOKUP($A66&amp;$B66,'Staff Ranked NHDD'!$C$8:$F$373,2,FALSE)</f>
        <v>51.628887652947725</v>
      </c>
      <c r="H66" s="64"/>
      <c r="J66" s="98">
        <f>IFERROR(VLOOKUP($D66,Actual_CGI_HDD!$A$9:$E$500,5),0)</f>
        <v>46</v>
      </c>
      <c r="K66" s="98">
        <f>VLOOKUP($A66&amp;$B66,'Staff Ranked NHDD'!$C$8:$F$373,4,FALSE)</f>
        <v>41.401130886169831</v>
      </c>
    </row>
    <row r="67" spans="1:11" x14ac:dyDescent="0.25">
      <c r="A67" s="142">
        <f t="shared" si="0"/>
        <v>3</v>
      </c>
      <c r="B67" s="142">
        <f t="shared" si="1"/>
        <v>5</v>
      </c>
      <c r="C67" s="142">
        <f t="shared" si="2"/>
        <v>2019</v>
      </c>
      <c r="D67" s="99">
        <f t="shared" si="3"/>
        <v>43529</v>
      </c>
      <c r="E67" s="98">
        <f>IFERROR(VLOOKUP($D67,Actual_Kirk_HDD!$A$4:$E$500,5,FALSE),0)</f>
        <v>59.5</v>
      </c>
      <c r="F67" s="98">
        <f>VLOOKUP($A67&amp;$B67,'Staff Ranked NHDD'!$C$8:$F$373,2,FALSE)</f>
        <v>43.434677419354827</v>
      </c>
      <c r="H67" s="64"/>
      <c r="J67" s="98">
        <f>IFERROR(VLOOKUP($D67,Actual_CGI_HDD!$A$9:$E$500,5),0)</f>
        <v>39</v>
      </c>
      <c r="K67" s="98">
        <f>VLOOKUP($A67&amp;$B67,'Staff Ranked NHDD'!$C$8:$F$373,4,FALSE)</f>
        <v>33.800143369175629</v>
      </c>
    </row>
    <row r="68" spans="1:11" x14ac:dyDescent="0.25">
      <c r="A68" s="142">
        <f t="shared" si="0"/>
        <v>3</v>
      </c>
      <c r="B68" s="142">
        <f t="shared" si="1"/>
        <v>6</v>
      </c>
      <c r="C68" s="142">
        <f t="shared" si="2"/>
        <v>2019</v>
      </c>
      <c r="D68" s="99">
        <f t="shared" si="3"/>
        <v>43530</v>
      </c>
      <c r="E68" s="98">
        <f>IFERROR(VLOOKUP($D68,Actual_Kirk_HDD!$A$4:$E$500,5,FALSE),0)</f>
        <v>51</v>
      </c>
      <c r="F68" s="98">
        <f>VLOOKUP($A68&amp;$B68,'Staff Ranked NHDD'!$C$8:$F$373,2,FALSE)</f>
        <v>40.113602150537631</v>
      </c>
      <c r="H68" s="64"/>
      <c r="J68" s="98">
        <f>IFERROR(VLOOKUP($D68,Actual_CGI_HDD!$A$9:$E$500,5),0)</f>
        <v>39</v>
      </c>
      <c r="K68" s="98">
        <f>VLOOKUP($A68&amp;$B68,'Staff Ranked NHDD'!$C$8:$F$373,4,FALSE)</f>
        <v>30.896559139784948</v>
      </c>
    </row>
    <row r="69" spans="1:11" x14ac:dyDescent="0.25">
      <c r="A69" s="142">
        <f t="shared" si="0"/>
        <v>3</v>
      </c>
      <c r="B69" s="142">
        <f t="shared" si="1"/>
        <v>7</v>
      </c>
      <c r="C69" s="142">
        <f t="shared" si="2"/>
        <v>2019</v>
      </c>
      <c r="D69" s="99">
        <f t="shared" si="3"/>
        <v>43531</v>
      </c>
      <c r="E69" s="98">
        <f>IFERROR(VLOOKUP($D69,Actual_Kirk_HDD!$A$4:$E$500,5,FALSE),0)</f>
        <v>42.5</v>
      </c>
      <c r="F69" s="98">
        <f>VLOOKUP($A69&amp;$B69,'Staff Ranked NHDD'!$C$8:$F$373,2,FALSE)</f>
        <v>34.914068100358421</v>
      </c>
      <c r="H69" s="64"/>
      <c r="J69" s="98">
        <f>IFERROR(VLOOKUP($D69,Actual_CGI_HDD!$A$9:$E$500,5),0)</f>
        <v>31.5</v>
      </c>
      <c r="K69" s="98">
        <f>VLOOKUP($A69&amp;$B69,'Staff Ranked NHDD'!$C$8:$F$373,4,FALSE)</f>
        <v>28.567419354838709</v>
      </c>
    </row>
    <row r="70" spans="1:11" x14ac:dyDescent="0.25">
      <c r="A70" s="142">
        <f t="shared" ref="A70:A133" si="4">MONTH(D70)</f>
        <v>3</v>
      </c>
      <c r="B70" s="142">
        <f t="shared" ref="B70:B133" si="5">+DAY(D70)</f>
        <v>8</v>
      </c>
      <c r="C70" s="142">
        <f t="shared" ref="C70:C133" si="6">YEAR(D70)</f>
        <v>2019</v>
      </c>
      <c r="D70" s="99">
        <f t="shared" ref="D70:D133" si="7">D69+1</f>
        <v>43532</v>
      </c>
      <c r="E70" s="98">
        <f>IFERROR(VLOOKUP($D70,Actual_Kirk_HDD!$A$4:$E$500,5,FALSE),0)</f>
        <v>39.5</v>
      </c>
      <c r="F70" s="98">
        <f>VLOOKUP($A70&amp;$B70,'Staff Ranked NHDD'!$C$8:$F$373,2,FALSE)</f>
        <v>33.644802867383511</v>
      </c>
      <c r="H70" s="64"/>
      <c r="J70" s="98">
        <f>IFERROR(VLOOKUP($D70,Actual_CGI_HDD!$A$9:$E$500,5),0)</f>
        <v>23</v>
      </c>
      <c r="K70" s="98">
        <f>VLOOKUP($A70&amp;$B70,'Staff Ranked NHDD'!$C$8:$F$373,4,FALSE)</f>
        <v>24.305824372759854</v>
      </c>
    </row>
    <row r="71" spans="1:11" x14ac:dyDescent="0.25">
      <c r="A71" s="142">
        <f t="shared" si="4"/>
        <v>3</v>
      </c>
      <c r="B71" s="142">
        <f t="shared" si="5"/>
        <v>9</v>
      </c>
      <c r="C71" s="142">
        <f t="shared" si="6"/>
        <v>2019</v>
      </c>
      <c r="D71" s="99">
        <f t="shared" si="7"/>
        <v>43533</v>
      </c>
      <c r="E71" s="98">
        <f>IFERROR(VLOOKUP($D71,Actual_Kirk_HDD!$A$4:$E$500,5,FALSE),0)</f>
        <v>33.5</v>
      </c>
      <c r="F71" s="98">
        <f>VLOOKUP($A71&amp;$B71,'Staff Ranked NHDD'!$C$8:$F$373,2,FALSE)</f>
        <v>31.421935483870971</v>
      </c>
      <c r="H71" s="64"/>
      <c r="J71" s="98">
        <f>IFERROR(VLOOKUP($D71,Actual_CGI_HDD!$A$9:$E$500,5),0)</f>
        <v>10</v>
      </c>
      <c r="K71" s="98">
        <f>VLOOKUP($A71&amp;$B71,'Staff Ranked NHDD'!$C$8:$F$373,4,FALSE)</f>
        <v>7.7698028673835138</v>
      </c>
    </row>
    <row r="72" spans="1:11" x14ac:dyDescent="0.25">
      <c r="A72" s="142">
        <f t="shared" si="4"/>
        <v>3</v>
      </c>
      <c r="B72" s="142">
        <f t="shared" si="5"/>
        <v>10</v>
      </c>
      <c r="C72" s="142">
        <f t="shared" si="6"/>
        <v>2019</v>
      </c>
      <c r="D72" s="99">
        <f t="shared" si="7"/>
        <v>43534</v>
      </c>
      <c r="E72" s="98">
        <f>IFERROR(VLOOKUP($D72,Actual_Kirk_HDD!$A$4:$E$500,5,FALSE),0)</f>
        <v>28.5</v>
      </c>
      <c r="F72" s="98">
        <f>VLOOKUP($A72&amp;$B72,'Staff Ranked NHDD'!$C$8:$F$373,2,FALSE)</f>
        <v>25.620566679026073</v>
      </c>
      <c r="H72" s="64"/>
      <c r="J72" s="98">
        <f>IFERROR(VLOOKUP($D72,Actual_CGI_HDD!$A$9:$E$500,5),0)</f>
        <v>19</v>
      </c>
      <c r="K72" s="98">
        <f>VLOOKUP($A72&amp;$B72,'Staff Ranked NHDD'!$C$8:$F$373,4,FALSE)</f>
        <v>14.351129032258065</v>
      </c>
    </row>
    <row r="73" spans="1:11" x14ac:dyDescent="0.25">
      <c r="A73" s="142">
        <f t="shared" si="4"/>
        <v>3</v>
      </c>
      <c r="B73" s="142">
        <f t="shared" si="5"/>
        <v>11</v>
      </c>
      <c r="C73" s="142">
        <f t="shared" si="6"/>
        <v>2019</v>
      </c>
      <c r="D73" s="99">
        <f t="shared" si="7"/>
        <v>43535</v>
      </c>
      <c r="E73" s="98">
        <f>IFERROR(VLOOKUP($D73,Actual_Kirk_HDD!$A$4:$E$500,5,FALSE),0)</f>
        <v>31</v>
      </c>
      <c r="F73" s="98">
        <f>VLOOKUP($A73&amp;$B73,'Staff Ranked NHDD'!$C$8:$F$373,2,FALSE)</f>
        <v>29.412365591397851</v>
      </c>
      <c r="H73" s="64"/>
      <c r="J73" s="98">
        <f>IFERROR(VLOOKUP($D73,Actual_CGI_HDD!$A$9:$E$500,5),0)</f>
        <v>19.5</v>
      </c>
      <c r="K73" s="98">
        <f>VLOOKUP($A73&amp;$B73,'Staff Ranked NHDD'!$C$8:$F$373,4,FALSE)</f>
        <v>16.37120071684588</v>
      </c>
    </row>
    <row r="74" spans="1:11" x14ac:dyDescent="0.25">
      <c r="A74" s="142">
        <f t="shared" si="4"/>
        <v>3</v>
      </c>
      <c r="B74" s="142">
        <f t="shared" si="5"/>
        <v>12</v>
      </c>
      <c r="C74" s="142">
        <f t="shared" si="6"/>
        <v>2019</v>
      </c>
      <c r="D74" s="99">
        <f t="shared" si="7"/>
        <v>43536</v>
      </c>
      <c r="E74" s="98">
        <f>IFERROR(VLOOKUP($D74,Actual_Kirk_HDD!$A$4:$E$500,5,FALSE),0)</f>
        <v>29.5</v>
      </c>
      <c r="F74" s="98">
        <f>VLOOKUP($A74&amp;$B74,'Staff Ranked NHDD'!$C$8:$F$373,2,FALSE)</f>
        <v>27.318673835125448</v>
      </c>
      <c r="H74" s="64"/>
      <c r="J74" s="98">
        <f>IFERROR(VLOOKUP($D74,Actual_CGI_HDD!$A$9:$E$500,5),0)</f>
        <v>20</v>
      </c>
      <c r="K74" s="98">
        <f>VLOOKUP($A74&amp;$B74,'Staff Ranked NHDD'!$C$8:$F$373,4,FALSE)</f>
        <v>18.982741935483869</v>
      </c>
    </row>
    <row r="75" spans="1:11" x14ac:dyDescent="0.25">
      <c r="A75" s="142">
        <f t="shared" si="4"/>
        <v>3</v>
      </c>
      <c r="B75" s="142">
        <f t="shared" si="5"/>
        <v>13</v>
      </c>
      <c r="C75" s="142">
        <f t="shared" si="6"/>
        <v>2019</v>
      </c>
      <c r="D75" s="99">
        <f t="shared" si="7"/>
        <v>43537</v>
      </c>
      <c r="E75" s="98">
        <f>IFERROR(VLOOKUP($D75,Actual_Kirk_HDD!$A$4:$E$500,5,FALSE),0)</f>
        <v>23</v>
      </c>
      <c r="F75" s="98">
        <f>VLOOKUP($A75&amp;$B75,'Staff Ranked NHDD'!$C$8:$F$373,2,FALSE)</f>
        <v>21.718351254480282</v>
      </c>
      <c r="H75" s="64"/>
      <c r="J75" s="98">
        <f>IFERROR(VLOOKUP($D75,Actual_CGI_HDD!$A$9:$E$500,5),0)</f>
        <v>5.5</v>
      </c>
      <c r="K75" s="98">
        <f>VLOOKUP($A75&amp;$B75,'Staff Ranked NHDD'!$C$8:$F$373,4,FALSE)</f>
        <v>0</v>
      </c>
    </row>
    <row r="76" spans="1:11" x14ac:dyDescent="0.25">
      <c r="A76" s="142">
        <f t="shared" si="4"/>
        <v>3</v>
      </c>
      <c r="B76" s="142">
        <f t="shared" si="5"/>
        <v>14</v>
      </c>
      <c r="C76" s="142">
        <f t="shared" si="6"/>
        <v>2019</v>
      </c>
      <c r="D76" s="99">
        <f t="shared" si="7"/>
        <v>43538</v>
      </c>
      <c r="E76" s="98">
        <f>IFERROR(VLOOKUP($D76,Actual_Kirk_HDD!$A$4:$E$500,5,FALSE),0)</f>
        <v>11</v>
      </c>
      <c r="F76" s="98">
        <f>VLOOKUP($A76&amp;$B76,'Staff Ranked NHDD'!$C$8:$F$373,2,FALSE)</f>
        <v>3.2097311827956996</v>
      </c>
      <c r="H76" s="64"/>
      <c r="J76" s="98">
        <f>IFERROR(VLOOKUP($D76,Actual_CGI_HDD!$A$9:$E$500,5),0)</f>
        <v>7</v>
      </c>
      <c r="K76" s="98">
        <f>VLOOKUP($A76&amp;$B76,'Staff Ranked NHDD'!$C$8:$F$373,4,FALSE)</f>
        <v>4.7187275985663089</v>
      </c>
    </row>
    <row r="77" spans="1:11" x14ac:dyDescent="0.25">
      <c r="A77" s="142">
        <f t="shared" si="4"/>
        <v>3</v>
      </c>
      <c r="B77" s="142">
        <f t="shared" si="5"/>
        <v>15</v>
      </c>
      <c r="C77" s="142">
        <f t="shared" si="6"/>
        <v>2019</v>
      </c>
      <c r="D77" s="99">
        <f t="shared" si="7"/>
        <v>43539</v>
      </c>
      <c r="E77" s="98">
        <f>IFERROR(VLOOKUP($D77,Actual_Kirk_HDD!$A$4:$E$500,5,FALSE),0)</f>
        <v>20.5</v>
      </c>
      <c r="F77" s="98">
        <f>VLOOKUP($A77&amp;$B77,'Staff Ranked NHDD'!$C$8:$F$373,2,FALSE)</f>
        <v>16.436630824372756</v>
      </c>
      <c r="H77" s="64"/>
      <c r="J77" s="98">
        <f>IFERROR(VLOOKUP($D77,Actual_CGI_HDD!$A$9:$E$500,5),0)</f>
        <v>20</v>
      </c>
      <c r="K77" s="98">
        <f>VLOOKUP($A77&amp;$B77,'Staff Ranked NHDD'!$C$8:$F$373,4,FALSE)</f>
        <v>18.082078853046603</v>
      </c>
    </row>
    <row r="78" spans="1:11" x14ac:dyDescent="0.25">
      <c r="A78" s="142">
        <f t="shared" si="4"/>
        <v>3</v>
      </c>
      <c r="B78" s="142">
        <f t="shared" si="5"/>
        <v>16</v>
      </c>
      <c r="C78" s="142">
        <f t="shared" si="6"/>
        <v>2019</v>
      </c>
      <c r="D78" s="99">
        <f t="shared" si="7"/>
        <v>43540</v>
      </c>
      <c r="E78" s="98">
        <f>IFERROR(VLOOKUP($D78,Actual_Kirk_HDD!$A$4:$E$500,5,FALSE),0)</f>
        <v>30</v>
      </c>
      <c r="F78" s="98">
        <f>VLOOKUP($A78&amp;$B78,'Staff Ranked NHDD'!$C$8:$F$373,2,FALSE)</f>
        <v>28.303655913978496</v>
      </c>
      <c r="H78" s="64"/>
      <c r="J78" s="98">
        <f>IFERROR(VLOOKUP($D78,Actual_CGI_HDD!$A$9:$E$500,5),0)</f>
        <v>22.5</v>
      </c>
      <c r="K78" s="98">
        <f>VLOOKUP($A78&amp;$B78,'Staff Ranked NHDD'!$C$8:$F$373,4,FALSE)</f>
        <v>23.507903225806452</v>
      </c>
    </row>
    <row r="79" spans="1:11" x14ac:dyDescent="0.25">
      <c r="A79" s="142">
        <f t="shared" si="4"/>
        <v>3</v>
      </c>
      <c r="B79" s="142">
        <f t="shared" si="5"/>
        <v>17</v>
      </c>
      <c r="C79" s="142">
        <f t="shared" si="6"/>
        <v>2019</v>
      </c>
      <c r="D79" s="99">
        <f t="shared" si="7"/>
        <v>43541</v>
      </c>
      <c r="E79" s="98">
        <f>IFERROR(VLOOKUP($D79,Actual_Kirk_HDD!$A$4:$E$500,5,FALSE),0)</f>
        <v>27.5</v>
      </c>
      <c r="F79" s="98">
        <f>VLOOKUP($A79&amp;$B79,'Staff Ranked NHDD'!$C$8:$F$373,2,FALSE)</f>
        <v>23.623835125448029</v>
      </c>
      <c r="H79" s="64"/>
      <c r="J79" s="98">
        <f>IFERROR(VLOOKUP($D79,Actual_CGI_HDD!$A$9:$E$500,5),0)</f>
        <v>19</v>
      </c>
      <c r="K79" s="98">
        <f>VLOOKUP($A79&amp;$B79,'Staff Ranked NHDD'!$C$8:$F$373,4,FALSE)</f>
        <v>13.205000000000007</v>
      </c>
    </row>
    <row r="80" spans="1:11" x14ac:dyDescent="0.25">
      <c r="A80" s="142">
        <f t="shared" si="4"/>
        <v>3</v>
      </c>
      <c r="B80" s="142">
        <f t="shared" si="5"/>
        <v>18</v>
      </c>
      <c r="C80" s="142">
        <f t="shared" si="6"/>
        <v>2019</v>
      </c>
      <c r="D80" s="99">
        <f t="shared" si="7"/>
        <v>43542</v>
      </c>
      <c r="E80" s="98">
        <f>IFERROR(VLOOKUP($D80,Actual_Kirk_HDD!$A$4:$E$500,5,FALSE),0)</f>
        <v>29</v>
      </c>
      <c r="F80" s="98">
        <f>VLOOKUP($A80&amp;$B80,'Staff Ranked NHDD'!$C$8:$F$373,2,FALSE)</f>
        <v>26.526612903225807</v>
      </c>
      <c r="H80" s="64"/>
      <c r="J80" s="98">
        <f>IFERROR(VLOOKUP($D80,Actual_CGI_HDD!$A$9:$E$500,5),0)</f>
        <v>21</v>
      </c>
      <c r="K80" s="98">
        <f>VLOOKUP($A80&amp;$B80,'Staff Ranked NHDD'!$C$8:$F$373,4,FALSE)</f>
        <v>22.556973180076632</v>
      </c>
    </row>
    <row r="81" spans="1:11" x14ac:dyDescent="0.25">
      <c r="A81" s="142">
        <f t="shared" si="4"/>
        <v>3</v>
      </c>
      <c r="B81" s="142">
        <f t="shared" si="5"/>
        <v>19</v>
      </c>
      <c r="C81" s="142">
        <f t="shared" si="6"/>
        <v>2019</v>
      </c>
      <c r="D81" s="99">
        <f t="shared" si="7"/>
        <v>43543</v>
      </c>
      <c r="E81" s="98">
        <f>IFERROR(VLOOKUP($D81,Actual_Kirk_HDD!$A$4:$E$500,5,FALSE),0)</f>
        <v>28.5</v>
      </c>
      <c r="F81" s="98">
        <f>VLOOKUP($A81&amp;$B81,'Staff Ranked NHDD'!$C$8:$F$373,2,FALSE)</f>
        <v>24.763602150537633</v>
      </c>
      <c r="H81" s="64"/>
      <c r="J81" s="98">
        <f>IFERROR(VLOOKUP($D81,Actual_CGI_HDD!$A$9:$E$500,5),0)</f>
        <v>20.5</v>
      </c>
      <c r="K81" s="98">
        <f>VLOOKUP($A81&amp;$B81,'Staff Ranked NHDD'!$C$8:$F$373,4,FALSE)</f>
        <v>21.720806451612898</v>
      </c>
    </row>
    <row r="82" spans="1:11" x14ac:dyDescent="0.25">
      <c r="A82" s="142">
        <f t="shared" si="4"/>
        <v>3</v>
      </c>
      <c r="B82" s="142">
        <f t="shared" si="5"/>
        <v>20</v>
      </c>
      <c r="C82" s="142">
        <f t="shared" si="6"/>
        <v>2019</v>
      </c>
      <c r="D82" s="99">
        <f t="shared" si="7"/>
        <v>43544</v>
      </c>
      <c r="E82" s="98">
        <f>IFERROR(VLOOKUP($D82,Actual_Kirk_HDD!$A$4:$E$500,5,FALSE),0)</f>
        <v>25.5</v>
      </c>
      <c r="F82" s="98">
        <f>VLOOKUP($A82&amp;$B82,'Staff Ranked NHDD'!$C$8:$F$373,2,FALSE)</f>
        <v>22.574892473118279</v>
      </c>
      <c r="H82" s="64"/>
      <c r="J82" s="98">
        <f>IFERROR(VLOOKUP($D82,Actual_CGI_HDD!$A$9:$E$500,5),0)</f>
        <v>20.5</v>
      </c>
      <c r="K82" s="98">
        <f>VLOOKUP($A82&amp;$B82,'Staff Ranked NHDD'!$C$8:$F$373,4,FALSE)</f>
        <v>20.836182795698921</v>
      </c>
    </row>
    <row r="83" spans="1:11" x14ac:dyDescent="0.25">
      <c r="A83" s="142">
        <f t="shared" si="4"/>
        <v>3</v>
      </c>
      <c r="B83" s="142">
        <f t="shared" si="5"/>
        <v>21</v>
      </c>
      <c r="C83" s="142">
        <f t="shared" si="6"/>
        <v>2019</v>
      </c>
      <c r="D83" s="99">
        <f t="shared" si="7"/>
        <v>43545</v>
      </c>
      <c r="E83" s="98">
        <f>IFERROR(VLOOKUP($D83,Actual_Kirk_HDD!$A$4:$E$500,5,FALSE),0)</f>
        <v>20.5</v>
      </c>
      <c r="F83" s="98">
        <f>VLOOKUP($A83&amp;$B83,'Staff Ranked NHDD'!$C$8:$F$373,2,FALSE)</f>
        <v>15.104068100358422</v>
      </c>
      <c r="H83" s="64"/>
      <c r="J83" s="98">
        <f>IFERROR(VLOOKUP($D83,Actual_CGI_HDD!$A$9:$E$500,5),0)</f>
        <v>20</v>
      </c>
      <c r="K83" s="98">
        <f>VLOOKUP($A83&amp;$B83,'Staff Ranked NHDD'!$C$8:$F$373,4,FALSE)</f>
        <v>17.242634408602154</v>
      </c>
    </row>
    <row r="84" spans="1:11" x14ac:dyDescent="0.25">
      <c r="A84" s="142">
        <f t="shared" si="4"/>
        <v>3</v>
      </c>
      <c r="B84" s="142">
        <f t="shared" si="5"/>
        <v>22</v>
      </c>
      <c r="C84" s="142">
        <f t="shared" si="6"/>
        <v>2019</v>
      </c>
      <c r="D84" s="99">
        <f t="shared" si="7"/>
        <v>43546</v>
      </c>
      <c r="E84" s="98">
        <f>IFERROR(VLOOKUP($D84,Actual_Kirk_HDD!$A$4:$E$500,5,FALSE),0)</f>
        <v>21</v>
      </c>
      <c r="F84" s="98">
        <f>VLOOKUP($A84&amp;$B84,'Staff Ranked NHDD'!$C$8:$F$373,2,FALSE)</f>
        <v>17.770818193054012</v>
      </c>
      <c r="H84" s="64"/>
      <c r="J84" s="98">
        <f>IFERROR(VLOOKUP($D84,Actual_CGI_HDD!$A$9:$E$500,5),0)</f>
        <v>15.5</v>
      </c>
      <c r="K84" s="98">
        <f>VLOOKUP($A84&amp;$B84,'Staff Ranked NHDD'!$C$8:$F$373,4,FALSE)</f>
        <v>10.115527128908662</v>
      </c>
    </row>
    <row r="85" spans="1:11" x14ac:dyDescent="0.25">
      <c r="A85" s="142">
        <f t="shared" si="4"/>
        <v>3</v>
      </c>
      <c r="B85" s="142">
        <f t="shared" si="5"/>
        <v>23</v>
      </c>
      <c r="C85" s="142">
        <f t="shared" si="6"/>
        <v>2019</v>
      </c>
      <c r="D85" s="99">
        <f t="shared" si="7"/>
        <v>43547</v>
      </c>
      <c r="E85" s="98">
        <f>IFERROR(VLOOKUP($D85,Actual_Kirk_HDD!$A$4:$E$500,5,FALSE),0)</f>
        <v>19</v>
      </c>
      <c r="F85" s="98">
        <f>VLOOKUP($A85&amp;$B85,'Staff Ranked NHDD'!$C$8:$F$373,2,FALSE)</f>
        <v>11.253028673835129</v>
      </c>
      <c r="H85" s="64"/>
      <c r="J85" s="98">
        <f>IFERROR(VLOOKUP($D85,Actual_CGI_HDD!$A$9:$E$500,5),0)</f>
        <v>16.5</v>
      </c>
      <c r="K85" s="98">
        <f>VLOOKUP($A85&amp;$B85,'Staff Ranked NHDD'!$C$8:$F$373,4,FALSE)</f>
        <v>12.111397849462369</v>
      </c>
    </row>
    <row r="86" spans="1:11" x14ac:dyDescent="0.25">
      <c r="A86" s="142">
        <f t="shared" si="4"/>
        <v>3</v>
      </c>
      <c r="B86" s="142">
        <f t="shared" si="5"/>
        <v>24</v>
      </c>
      <c r="C86" s="142">
        <f t="shared" si="6"/>
        <v>2019</v>
      </c>
      <c r="D86" s="99">
        <f t="shared" si="7"/>
        <v>43548</v>
      </c>
      <c r="E86" s="98">
        <f>IFERROR(VLOOKUP($D86,Actual_Kirk_HDD!$A$4:$E$500,5,FALSE),0)</f>
        <v>20.5</v>
      </c>
      <c r="F86" s="98">
        <f>VLOOKUP($A86&amp;$B86,'Staff Ranked NHDD'!$C$8:$F$373,2,FALSE)</f>
        <v>13.46325608701026</v>
      </c>
      <c r="H86" s="64"/>
      <c r="J86" s="98">
        <f>IFERROR(VLOOKUP($D86,Actual_CGI_HDD!$A$9:$E$500,5),0)</f>
        <v>6.5</v>
      </c>
      <c r="K86" s="98">
        <f>VLOOKUP($A86&amp;$B86,'Staff Ranked NHDD'!$C$8:$F$373,4,FALSE)</f>
        <v>2.4675268817204299</v>
      </c>
    </row>
    <row r="87" spans="1:11" x14ac:dyDescent="0.25">
      <c r="A87" s="142">
        <f t="shared" si="4"/>
        <v>3</v>
      </c>
      <c r="B87" s="142">
        <f t="shared" si="5"/>
        <v>25</v>
      </c>
      <c r="C87" s="142">
        <f t="shared" si="6"/>
        <v>2019</v>
      </c>
      <c r="D87" s="99">
        <f t="shared" si="7"/>
        <v>43549</v>
      </c>
      <c r="E87" s="98">
        <f>IFERROR(VLOOKUP($D87,Actual_Kirk_HDD!$A$4:$E$500,5,FALSE),0)</f>
        <v>17.5</v>
      </c>
      <c r="F87" s="98">
        <f>VLOOKUP($A87&amp;$B87,'Staff Ranked NHDD'!$C$8:$F$373,2,FALSE)</f>
        <v>9.0216308243727621</v>
      </c>
      <c r="H87" s="64"/>
      <c r="J87" s="98">
        <f>IFERROR(VLOOKUP($D87,Actual_CGI_HDD!$A$9:$E$500,5),0)</f>
        <v>16</v>
      </c>
      <c r="K87" s="98">
        <f>VLOOKUP($A87&amp;$B87,'Staff Ranked NHDD'!$C$8:$F$373,4,FALSE)</f>
        <v>11.183333951303922</v>
      </c>
    </row>
    <row r="88" spans="1:11" x14ac:dyDescent="0.25">
      <c r="A88" s="142">
        <f t="shared" si="4"/>
        <v>3</v>
      </c>
      <c r="B88" s="142">
        <f t="shared" si="5"/>
        <v>26</v>
      </c>
      <c r="C88" s="142">
        <f t="shared" si="6"/>
        <v>2019</v>
      </c>
      <c r="D88" s="99">
        <f t="shared" si="7"/>
        <v>43550</v>
      </c>
      <c r="E88" s="98">
        <f>IFERROR(VLOOKUP($D88,Actual_Kirk_HDD!$A$4:$E$500,5,FALSE),0)</f>
        <v>21.5</v>
      </c>
      <c r="F88" s="98">
        <f>VLOOKUP($A88&amp;$B88,'Staff Ranked NHDD'!$C$8:$F$373,2,FALSE)</f>
        <v>20.845430107526884</v>
      </c>
      <c r="H88" s="64"/>
      <c r="J88" s="98">
        <f>IFERROR(VLOOKUP($D88,Actual_CGI_HDD!$A$9:$E$500,5),0)</f>
        <v>20.5</v>
      </c>
      <c r="K88" s="98">
        <f>VLOOKUP($A88&amp;$B88,'Staff Ranked NHDD'!$C$8:$F$373,4,FALSE)</f>
        <v>20.01358917315536</v>
      </c>
    </row>
    <row r="89" spans="1:11" x14ac:dyDescent="0.25">
      <c r="A89" s="142">
        <f t="shared" si="4"/>
        <v>3</v>
      </c>
      <c r="B89" s="142">
        <f t="shared" si="5"/>
        <v>27</v>
      </c>
      <c r="C89" s="142">
        <f t="shared" si="6"/>
        <v>2019</v>
      </c>
      <c r="D89" s="99">
        <f t="shared" si="7"/>
        <v>43551</v>
      </c>
      <c r="E89" s="98">
        <f>IFERROR(VLOOKUP($D89,Actual_Kirk_HDD!$A$4:$E$500,5,FALSE),0)</f>
        <v>21.5</v>
      </c>
      <c r="F89" s="98">
        <f>VLOOKUP($A89&amp;$B89,'Staff Ranked NHDD'!$C$8:$F$373,2,FALSE)</f>
        <v>19.96516129032258</v>
      </c>
      <c r="H89" s="64"/>
      <c r="J89" s="98">
        <f>IFERROR(VLOOKUP($D89,Actual_CGI_HDD!$A$9:$E$500,5),0)</f>
        <v>19.5</v>
      </c>
      <c r="K89" s="98">
        <f>VLOOKUP($A89&amp;$B89,'Staff Ranked NHDD'!$C$8:$F$373,4,FALSE)</f>
        <v>15.437119021134597</v>
      </c>
    </row>
    <row r="90" spans="1:11" x14ac:dyDescent="0.25">
      <c r="A90" s="142">
        <f t="shared" si="4"/>
        <v>3</v>
      </c>
      <c r="B90" s="142">
        <f t="shared" si="5"/>
        <v>28</v>
      </c>
      <c r="C90" s="142">
        <f t="shared" si="6"/>
        <v>2019</v>
      </c>
      <c r="D90" s="99">
        <f t="shared" si="7"/>
        <v>43552</v>
      </c>
      <c r="E90" s="98">
        <f>IFERROR(VLOOKUP($D90,Actual_Kirk_HDD!$A$4:$E$500,5,FALSE),0)</f>
        <v>12.5</v>
      </c>
      <c r="F90" s="98">
        <f>VLOOKUP($A90&amp;$B90,'Staff Ranked NHDD'!$C$8:$F$373,2,FALSE)</f>
        <v>6.3462544802867393</v>
      </c>
      <c r="H90" s="64"/>
      <c r="J90" s="98">
        <f>IFERROR(VLOOKUP($D90,Actual_CGI_HDD!$A$9:$E$500,5),0)</f>
        <v>7.5</v>
      </c>
      <c r="K90" s="98">
        <f>VLOOKUP($A90&amp;$B90,'Staff Ranked NHDD'!$C$8:$F$373,4,FALSE)</f>
        <v>6.4222043010752667</v>
      </c>
    </row>
    <row r="91" spans="1:11" x14ac:dyDescent="0.25">
      <c r="A91" s="142">
        <f t="shared" si="4"/>
        <v>3</v>
      </c>
      <c r="B91" s="142">
        <f t="shared" si="5"/>
        <v>29</v>
      </c>
      <c r="C91" s="142">
        <f t="shared" si="6"/>
        <v>2019</v>
      </c>
      <c r="D91" s="99">
        <f t="shared" si="7"/>
        <v>43553</v>
      </c>
      <c r="E91" s="98">
        <f>IFERROR(VLOOKUP($D91,Actual_Kirk_HDD!$A$4:$E$500,5,FALSE),0)</f>
        <v>9</v>
      </c>
      <c r="F91" s="98">
        <f>VLOOKUP($A91&amp;$B91,'Staff Ranked NHDD'!$C$8:$F$373,2,FALSE)</f>
        <v>0.40121863799283164</v>
      </c>
      <c r="H91" s="64"/>
      <c r="J91" s="98">
        <f>IFERROR(VLOOKUP($D91,Actual_CGI_HDD!$A$9:$E$500,5),0)</f>
        <v>6.5</v>
      </c>
      <c r="K91" s="98">
        <f>VLOOKUP($A91&amp;$B91,'Staff Ranked NHDD'!$C$8:$F$373,4,FALSE)</f>
        <v>0.24408602150537581</v>
      </c>
    </row>
    <row r="92" spans="1:11" x14ac:dyDescent="0.25">
      <c r="A92" s="142">
        <f t="shared" si="4"/>
        <v>3</v>
      </c>
      <c r="B92" s="142">
        <f t="shared" si="5"/>
        <v>30</v>
      </c>
      <c r="C92" s="142">
        <f t="shared" si="6"/>
        <v>2019</v>
      </c>
      <c r="D92" s="99">
        <f t="shared" si="7"/>
        <v>43554</v>
      </c>
      <c r="E92" s="98">
        <f>IFERROR(VLOOKUP($D92,Actual_Kirk_HDD!$A$4:$E$500,5,FALSE),0)</f>
        <v>21.5</v>
      </c>
      <c r="F92" s="98">
        <f>VLOOKUP($A92&amp;$B92,'Staff Ranked NHDD'!$C$8:$F$373,2,FALSE)</f>
        <v>18.934336917562728</v>
      </c>
      <c r="H92" s="64"/>
      <c r="J92" s="98">
        <f>IFERROR(VLOOKUP($D92,Actual_CGI_HDD!$A$9:$E$500,5),0)</f>
        <v>15</v>
      </c>
      <c r="K92" s="98">
        <f>VLOOKUP($A92&amp;$B92,'Staff Ranked NHDD'!$C$8:$F$373,4,FALSE)</f>
        <v>9.2110215053763422</v>
      </c>
    </row>
    <row r="93" spans="1:11" x14ac:dyDescent="0.25">
      <c r="A93" s="142">
        <f t="shared" si="4"/>
        <v>3</v>
      </c>
      <c r="B93" s="142">
        <f t="shared" si="5"/>
        <v>31</v>
      </c>
      <c r="C93" s="142">
        <f t="shared" si="6"/>
        <v>2019</v>
      </c>
      <c r="D93" s="99">
        <f t="shared" si="7"/>
        <v>43555</v>
      </c>
      <c r="E93" s="98">
        <f>IFERROR(VLOOKUP($D93,Actual_Kirk_HDD!$A$4:$E$500,5,FALSE),0)</f>
        <v>31.5</v>
      </c>
      <c r="F93" s="98">
        <f>VLOOKUP($A93&amp;$B93,'Staff Ranked NHDD'!$C$8:$F$373,2,FALSE)</f>
        <v>30.452204301075266</v>
      </c>
      <c r="H93" s="64"/>
      <c r="J93" s="98">
        <f>IFERROR(VLOOKUP($D93,Actual_CGI_HDD!$A$9:$E$500,5),0)</f>
        <v>24.5</v>
      </c>
      <c r="K93" s="98">
        <f>VLOOKUP($A93&amp;$B93,'Staff Ranked NHDD'!$C$8:$F$373,4,FALSE)</f>
        <v>25.256075268817206</v>
      </c>
    </row>
    <row r="94" spans="1:11" x14ac:dyDescent="0.25">
      <c r="A94" s="142">
        <f t="shared" si="4"/>
        <v>4</v>
      </c>
      <c r="B94" s="142">
        <f t="shared" si="5"/>
        <v>1</v>
      </c>
      <c r="C94" s="142">
        <f t="shared" si="6"/>
        <v>2019</v>
      </c>
      <c r="D94" s="99">
        <f t="shared" si="7"/>
        <v>43556</v>
      </c>
      <c r="E94" s="98">
        <f>IFERROR(VLOOKUP($D94,Actual_Kirk_HDD!$A$4:$E$500,5,FALSE),0)</f>
        <v>31</v>
      </c>
      <c r="F94" s="98">
        <f>VLOOKUP($A94&amp;$B94,'Staff Ranked NHDD'!$C$8:$F$373,2,FALSE)</f>
        <v>33.206111111111106</v>
      </c>
      <c r="H94" s="64"/>
      <c r="J94" s="98">
        <f>IFERROR(VLOOKUP($D94,Actual_CGI_HDD!$A$9:$E$500,5),0)</f>
        <v>24</v>
      </c>
      <c r="K94" s="98">
        <f>VLOOKUP($A94&amp;$B94,'Staff Ranked NHDD'!$C$8:$F$373,4,FALSE)</f>
        <v>26.646851851851856</v>
      </c>
    </row>
    <row r="95" spans="1:11" x14ac:dyDescent="0.25">
      <c r="A95" s="142">
        <f t="shared" si="4"/>
        <v>4</v>
      </c>
      <c r="B95" s="142">
        <f t="shared" si="5"/>
        <v>2</v>
      </c>
      <c r="C95" s="142">
        <f t="shared" si="6"/>
        <v>2019</v>
      </c>
      <c r="D95" s="99">
        <f t="shared" si="7"/>
        <v>43557</v>
      </c>
      <c r="E95" s="98">
        <f>IFERROR(VLOOKUP($D95,Actual_Kirk_HDD!$A$4:$E$500,5,FALSE),0)</f>
        <v>21.5</v>
      </c>
      <c r="F95" s="98">
        <f>VLOOKUP($A95&amp;$B95,'Staff Ranked NHDD'!$C$8:$F$373,2,FALSE)</f>
        <v>24.935830346475502</v>
      </c>
      <c r="H95" s="64"/>
      <c r="J95" s="98">
        <f>IFERROR(VLOOKUP($D95,Actual_CGI_HDD!$A$9:$E$500,5),0)</f>
        <v>18</v>
      </c>
      <c r="K95" s="98">
        <f>VLOOKUP($A95&amp;$B95,'Staff Ranked NHDD'!$C$8:$F$373,4,FALSE)</f>
        <v>19.918189964157701</v>
      </c>
    </row>
    <row r="96" spans="1:11" x14ac:dyDescent="0.25">
      <c r="A96" s="142">
        <f t="shared" si="4"/>
        <v>4</v>
      </c>
      <c r="B96" s="142">
        <f t="shared" si="5"/>
        <v>3</v>
      </c>
      <c r="C96" s="142">
        <f t="shared" si="6"/>
        <v>2019</v>
      </c>
      <c r="D96" s="99">
        <f t="shared" si="7"/>
        <v>43558</v>
      </c>
      <c r="E96" s="98">
        <f>IFERROR(VLOOKUP($D96,Actual_Kirk_HDD!$A$4:$E$500,5,FALSE),0)</f>
        <v>21</v>
      </c>
      <c r="F96" s="98">
        <f>VLOOKUP($A96&amp;$B96,'Staff Ranked NHDD'!$C$8:$F$373,2,FALSE)</f>
        <v>22.445579450418155</v>
      </c>
      <c r="H96" s="64"/>
      <c r="J96" s="98">
        <f>IFERROR(VLOOKUP($D96,Actual_CGI_HDD!$A$9:$E$500,5),0)</f>
        <v>9.5</v>
      </c>
      <c r="K96" s="98">
        <f>VLOOKUP($A96&amp;$B96,'Staff Ranked NHDD'!$C$8:$F$373,4,FALSE)</f>
        <v>11.266666666666667</v>
      </c>
    </row>
    <row r="97" spans="1:11" x14ac:dyDescent="0.25">
      <c r="A97" s="142">
        <f t="shared" si="4"/>
        <v>4</v>
      </c>
      <c r="B97" s="142">
        <f t="shared" si="5"/>
        <v>4</v>
      </c>
      <c r="C97" s="142">
        <f t="shared" si="6"/>
        <v>2019</v>
      </c>
      <c r="D97" s="99">
        <f t="shared" si="7"/>
        <v>43559</v>
      </c>
      <c r="E97" s="98">
        <f>IFERROR(VLOOKUP($D97,Actual_Kirk_HDD!$A$4:$E$500,5,FALSE),0)</f>
        <v>20</v>
      </c>
      <c r="F97" s="98">
        <f>VLOOKUP($A97&amp;$B97,'Staff Ranked NHDD'!$C$8:$F$373,2,FALSE)</f>
        <v>20.053518518518512</v>
      </c>
      <c r="H97" s="64"/>
      <c r="J97" s="98">
        <f>IFERROR(VLOOKUP($D97,Actual_CGI_HDD!$A$9:$E$500,5),0)</f>
        <v>12.5</v>
      </c>
      <c r="K97" s="98">
        <f>VLOOKUP($A97&amp;$B97,'Staff Ranked NHDD'!$C$8:$F$373,4,FALSE)</f>
        <v>15.649988052568695</v>
      </c>
    </row>
    <row r="98" spans="1:11" x14ac:dyDescent="0.25">
      <c r="A98" s="142">
        <f t="shared" si="4"/>
        <v>4</v>
      </c>
      <c r="B98" s="142">
        <f t="shared" si="5"/>
        <v>5</v>
      </c>
      <c r="C98" s="142">
        <f t="shared" si="6"/>
        <v>2019</v>
      </c>
      <c r="D98" s="99">
        <f t="shared" si="7"/>
        <v>43560</v>
      </c>
      <c r="E98" s="98">
        <f>IFERROR(VLOOKUP($D98,Actual_Kirk_HDD!$A$4:$E$500,5,FALSE),0)</f>
        <v>18</v>
      </c>
      <c r="F98" s="98">
        <f>VLOOKUP($A98&amp;$B98,'Staff Ranked NHDD'!$C$8:$F$373,2,FALSE)</f>
        <v>19.188333333333329</v>
      </c>
      <c r="H98" s="64"/>
      <c r="J98" s="98">
        <f>IFERROR(VLOOKUP($D98,Actual_CGI_HDD!$A$9:$E$500,5),0)</f>
        <v>7.5</v>
      </c>
      <c r="K98" s="98">
        <f>VLOOKUP($A98&amp;$B98,'Staff Ranked NHDD'!$C$8:$F$373,4,FALSE)</f>
        <v>8.7870370370370381</v>
      </c>
    </row>
    <row r="99" spans="1:11" x14ac:dyDescent="0.25">
      <c r="A99" s="142">
        <f t="shared" si="4"/>
        <v>4</v>
      </c>
      <c r="B99" s="142">
        <f t="shared" si="5"/>
        <v>6</v>
      </c>
      <c r="C99" s="142">
        <f t="shared" si="6"/>
        <v>2019</v>
      </c>
      <c r="D99" s="99">
        <f t="shared" si="7"/>
        <v>43561</v>
      </c>
      <c r="E99" s="98">
        <f>IFERROR(VLOOKUP($D99,Actual_Kirk_HDD!$A$4:$E$500,5,FALSE),0)</f>
        <v>11</v>
      </c>
      <c r="F99" s="98">
        <f>VLOOKUP($A99&amp;$B99,'Staff Ranked NHDD'!$C$8:$F$373,2,FALSE)</f>
        <v>12.333333333333334</v>
      </c>
      <c r="H99" s="64"/>
      <c r="J99" s="98">
        <f>IFERROR(VLOOKUP($D99,Actual_CGI_HDD!$A$9:$E$500,5),0)</f>
        <v>6</v>
      </c>
      <c r="K99" s="98">
        <f>VLOOKUP($A99&amp;$B99,'Staff Ranked NHDD'!$C$8:$F$373,4,FALSE)</f>
        <v>7.9440740740740754</v>
      </c>
    </row>
    <row r="100" spans="1:11" x14ac:dyDescent="0.25">
      <c r="A100" s="142">
        <f t="shared" si="4"/>
        <v>4</v>
      </c>
      <c r="B100" s="142">
        <f t="shared" si="5"/>
        <v>7</v>
      </c>
      <c r="C100" s="142">
        <f t="shared" si="6"/>
        <v>2019</v>
      </c>
      <c r="D100" s="99">
        <f t="shared" si="7"/>
        <v>43562</v>
      </c>
      <c r="E100" s="98">
        <f>IFERROR(VLOOKUP($D100,Actual_Kirk_HDD!$A$4:$E$500,5,FALSE),0)</f>
        <v>6.5</v>
      </c>
      <c r="F100" s="98">
        <f>VLOOKUP($A100&amp;$B100,'Staff Ranked NHDD'!$C$8:$F$373,2,FALSE)</f>
        <v>7.5681481481481452</v>
      </c>
      <c r="H100" s="64"/>
      <c r="J100" s="98">
        <f>IFERROR(VLOOKUP($D100,Actual_CGI_HDD!$A$9:$E$500,5),0)</f>
        <v>0</v>
      </c>
      <c r="K100" s="98">
        <f>VLOOKUP($A100&amp;$B100,'Staff Ranked NHDD'!$C$8:$F$373,4,FALSE)</f>
        <v>1.7433333333333338</v>
      </c>
    </row>
    <row r="101" spans="1:11" x14ac:dyDescent="0.25">
      <c r="A101" s="142">
        <f t="shared" si="4"/>
        <v>4</v>
      </c>
      <c r="B101" s="142">
        <f t="shared" si="5"/>
        <v>8</v>
      </c>
      <c r="C101" s="142">
        <f t="shared" si="6"/>
        <v>2019</v>
      </c>
      <c r="D101" s="99">
        <f t="shared" si="7"/>
        <v>43563</v>
      </c>
      <c r="E101" s="98">
        <f>IFERROR(VLOOKUP($D101,Actual_Kirk_HDD!$A$4:$E$500,5,FALSE),0)</f>
        <v>4.5</v>
      </c>
      <c r="F101" s="98">
        <f>VLOOKUP($A101&amp;$B101,'Staff Ranked NHDD'!$C$8:$F$373,2,FALSE)</f>
        <v>2.7270370370370371</v>
      </c>
      <c r="H101" s="64"/>
      <c r="J101" s="98">
        <f>IFERROR(VLOOKUP($D101,Actual_CGI_HDD!$A$9:$E$500,5),0)</f>
        <v>0</v>
      </c>
      <c r="K101" s="98">
        <f>VLOOKUP($A101&amp;$B101,'Staff Ranked NHDD'!$C$8:$F$373,4,FALSE)</f>
        <v>0</v>
      </c>
    </row>
    <row r="102" spans="1:11" x14ac:dyDescent="0.25">
      <c r="A102" s="142">
        <f t="shared" si="4"/>
        <v>4</v>
      </c>
      <c r="B102" s="142">
        <f t="shared" si="5"/>
        <v>9</v>
      </c>
      <c r="C102" s="142">
        <f t="shared" si="6"/>
        <v>2019</v>
      </c>
      <c r="D102" s="99">
        <f t="shared" si="7"/>
        <v>43564</v>
      </c>
      <c r="E102" s="98">
        <f>IFERROR(VLOOKUP($D102,Actual_Kirk_HDD!$A$4:$E$500,5,FALSE),0)</f>
        <v>4.5</v>
      </c>
      <c r="F102" s="98">
        <f>VLOOKUP($A102&amp;$B102,'Staff Ranked NHDD'!$C$8:$F$373,2,FALSE)</f>
        <v>1.0690740740740743</v>
      </c>
      <c r="H102" s="64"/>
      <c r="J102" s="98">
        <f>IFERROR(VLOOKUP($D102,Actual_CGI_HDD!$A$9:$E$500,5),0)</f>
        <v>1.5</v>
      </c>
      <c r="K102" s="98">
        <f>VLOOKUP($A102&amp;$B102,'Staff Ranked NHDD'!$C$8:$F$373,4,FALSE)</f>
        <v>4.481851851851852</v>
      </c>
    </row>
    <row r="103" spans="1:11" x14ac:dyDescent="0.25">
      <c r="A103" s="142">
        <f t="shared" si="4"/>
        <v>4</v>
      </c>
      <c r="B103" s="142">
        <f t="shared" si="5"/>
        <v>10</v>
      </c>
      <c r="C103" s="142">
        <f t="shared" si="6"/>
        <v>2019</v>
      </c>
      <c r="D103" s="99">
        <f t="shared" si="7"/>
        <v>43565</v>
      </c>
      <c r="E103" s="98">
        <f>IFERROR(VLOOKUP($D103,Actual_Kirk_HDD!$A$4:$E$500,5,FALSE),0)</f>
        <v>6.5</v>
      </c>
      <c r="F103" s="98">
        <f>VLOOKUP($A103&amp;$B103,'Staff Ranked NHDD'!$C$8:$F$373,2,FALSE)</f>
        <v>6.3938888888888892</v>
      </c>
      <c r="H103" s="64"/>
      <c r="J103" s="98">
        <f>IFERROR(VLOOKUP($D103,Actual_CGI_HDD!$A$9:$E$500,5),0)</f>
        <v>0</v>
      </c>
      <c r="K103" s="98">
        <f>VLOOKUP($A103&amp;$B103,'Staff Ranked NHDD'!$C$8:$F$373,4,FALSE)</f>
        <v>0</v>
      </c>
    </row>
    <row r="104" spans="1:11" x14ac:dyDescent="0.25">
      <c r="A104" s="142">
        <f t="shared" si="4"/>
        <v>4</v>
      </c>
      <c r="B104" s="142">
        <f t="shared" si="5"/>
        <v>11</v>
      </c>
      <c r="C104" s="142">
        <f t="shared" si="6"/>
        <v>2019</v>
      </c>
      <c r="D104" s="99">
        <f t="shared" si="7"/>
        <v>43566</v>
      </c>
      <c r="E104" s="98">
        <f>IFERROR(VLOOKUP($D104,Actual_Kirk_HDD!$A$4:$E$500,5,FALSE),0)</f>
        <v>8.5</v>
      </c>
      <c r="F104" s="98">
        <f>VLOOKUP($A104&amp;$B104,'Staff Ranked NHDD'!$C$8:$F$373,2,FALSE)</f>
        <v>8.7196296296296278</v>
      </c>
      <c r="H104" s="64"/>
      <c r="J104" s="98">
        <f>IFERROR(VLOOKUP($D104,Actual_CGI_HDD!$A$9:$E$500,5),0)</f>
        <v>0</v>
      </c>
      <c r="K104" s="98">
        <f>VLOOKUP($A104&amp;$B104,'Staff Ranked NHDD'!$C$8:$F$373,4,FALSE)</f>
        <v>0</v>
      </c>
    </row>
    <row r="105" spans="1:11" x14ac:dyDescent="0.25">
      <c r="A105" s="142">
        <f t="shared" si="4"/>
        <v>4</v>
      </c>
      <c r="B105" s="142">
        <f t="shared" si="5"/>
        <v>12</v>
      </c>
      <c r="C105" s="142">
        <f t="shared" si="6"/>
        <v>2019</v>
      </c>
      <c r="D105" s="99">
        <f t="shared" si="7"/>
        <v>43567</v>
      </c>
      <c r="E105" s="98">
        <f>IFERROR(VLOOKUP($D105,Actual_Kirk_HDD!$A$4:$E$500,5,FALSE),0)</f>
        <v>17</v>
      </c>
      <c r="F105" s="98">
        <f>VLOOKUP($A105&amp;$B105,'Staff Ranked NHDD'!$C$8:$F$373,2,FALSE)</f>
        <v>17.985507765830349</v>
      </c>
      <c r="H105" s="64"/>
      <c r="J105" s="98">
        <f>IFERROR(VLOOKUP($D105,Actual_CGI_HDD!$A$9:$E$500,5),0)</f>
        <v>10.5</v>
      </c>
      <c r="K105" s="98">
        <f>VLOOKUP($A105&amp;$B105,'Staff Ranked NHDD'!$C$8:$F$373,4,FALSE)</f>
        <v>12.792407407407405</v>
      </c>
    </row>
    <row r="106" spans="1:11" x14ac:dyDescent="0.25">
      <c r="A106" s="142">
        <f t="shared" si="4"/>
        <v>4</v>
      </c>
      <c r="B106" s="142">
        <f t="shared" si="5"/>
        <v>13</v>
      </c>
      <c r="C106" s="142">
        <f t="shared" si="6"/>
        <v>2019</v>
      </c>
      <c r="D106" s="99">
        <f t="shared" si="7"/>
        <v>43568</v>
      </c>
      <c r="E106" s="98">
        <f>IFERROR(VLOOKUP($D106,Actual_Kirk_HDD!$A$4:$E$500,5,FALSE),0)</f>
        <v>24</v>
      </c>
      <c r="F106" s="98">
        <f>VLOOKUP($A106&amp;$B106,'Staff Ranked NHDD'!$C$8:$F$373,2,FALSE)</f>
        <v>29.198333333333334</v>
      </c>
      <c r="H106" s="64"/>
      <c r="J106" s="98">
        <f>IFERROR(VLOOKUP($D106,Actual_CGI_HDD!$A$9:$E$500,5),0)</f>
        <v>12.5</v>
      </c>
      <c r="K106" s="98">
        <f>VLOOKUP($A106&amp;$B106,'Staff Ranked NHDD'!$C$8:$F$373,4,FALSE)</f>
        <v>14.646451612903228</v>
      </c>
    </row>
    <row r="107" spans="1:11" x14ac:dyDescent="0.25">
      <c r="A107" s="142">
        <f t="shared" si="4"/>
        <v>4</v>
      </c>
      <c r="B107" s="142">
        <f t="shared" si="5"/>
        <v>14</v>
      </c>
      <c r="C107" s="142">
        <f t="shared" si="6"/>
        <v>2019</v>
      </c>
      <c r="D107" s="99">
        <f t="shared" si="7"/>
        <v>43569</v>
      </c>
      <c r="E107" s="98">
        <f>IFERROR(VLOOKUP($D107,Actual_Kirk_HDD!$A$4:$E$500,5,FALSE),0)</f>
        <v>21.5</v>
      </c>
      <c r="F107" s="98">
        <f>VLOOKUP($A107&amp;$B107,'Staff Ranked NHDD'!$C$8:$F$373,2,FALSE)</f>
        <v>23.522592592592591</v>
      </c>
      <c r="H107" s="64"/>
      <c r="J107" s="98">
        <f>IFERROR(VLOOKUP($D107,Actual_CGI_HDD!$A$9:$E$500,5),0)</f>
        <v>23</v>
      </c>
      <c r="K107" s="98">
        <f>VLOOKUP($A107&amp;$B107,'Staff Ranked NHDD'!$C$8:$F$373,4,FALSE)</f>
        <v>22.497759856630822</v>
      </c>
    </row>
    <row r="108" spans="1:11" x14ac:dyDescent="0.25">
      <c r="A108" s="142">
        <f t="shared" si="4"/>
        <v>4</v>
      </c>
      <c r="B108" s="142">
        <f t="shared" si="5"/>
        <v>15</v>
      </c>
      <c r="C108" s="142">
        <f t="shared" si="6"/>
        <v>2019</v>
      </c>
      <c r="D108" s="99">
        <f t="shared" si="7"/>
        <v>43570</v>
      </c>
      <c r="E108" s="98">
        <f>IFERROR(VLOOKUP($D108,Actual_Kirk_HDD!$A$4:$E$500,5,FALSE),0)</f>
        <v>24</v>
      </c>
      <c r="F108" s="98">
        <f>VLOOKUP($A108&amp;$B108,'Staff Ranked NHDD'!$C$8:$F$373,2,FALSE)</f>
        <v>26.74902031063322</v>
      </c>
      <c r="H108" s="64"/>
      <c r="J108" s="98">
        <f>IFERROR(VLOOKUP($D108,Actual_CGI_HDD!$A$9:$E$500,5),0)</f>
        <v>16</v>
      </c>
      <c r="K108" s="98">
        <f>VLOOKUP($A108&amp;$B108,'Staff Ranked NHDD'!$C$8:$F$373,4,FALSE)</f>
        <v>17.009629629629629</v>
      </c>
    </row>
    <row r="109" spans="1:11" x14ac:dyDescent="0.25">
      <c r="A109" s="142">
        <f t="shared" si="4"/>
        <v>4</v>
      </c>
      <c r="B109" s="142">
        <f t="shared" si="5"/>
        <v>16</v>
      </c>
      <c r="C109" s="142">
        <f t="shared" si="6"/>
        <v>2019</v>
      </c>
      <c r="D109" s="99">
        <f t="shared" si="7"/>
        <v>43571</v>
      </c>
      <c r="E109" s="98">
        <f>IFERROR(VLOOKUP($D109,Actual_Kirk_HDD!$A$4:$E$500,5,FALSE),0)</f>
        <v>11</v>
      </c>
      <c r="F109" s="98">
        <f>VLOOKUP($A109&amp;$B109,'Staff Ranked NHDD'!$C$8:$F$373,2,FALSE)</f>
        <v>11.424444444444445</v>
      </c>
      <c r="H109" s="64"/>
      <c r="J109" s="98">
        <f>IFERROR(VLOOKUP($D109,Actual_CGI_HDD!$A$9:$E$500,5),0)</f>
        <v>4</v>
      </c>
      <c r="K109" s="98">
        <f>VLOOKUP($A109&amp;$B109,'Staff Ranked NHDD'!$C$8:$F$373,4,FALSE)</f>
        <v>6.4081481481481477</v>
      </c>
    </row>
    <row r="110" spans="1:11" x14ac:dyDescent="0.25">
      <c r="A110" s="142">
        <f t="shared" si="4"/>
        <v>4</v>
      </c>
      <c r="B110" s="142">
        <f t="shared" si="5"/>
        <v>17</v>
      </c>
      <c r="C110" s="142">
        <f t="shared" si="6"/>
        <v>2019</v>
      </c>
      <c r="D110" s="99">
        <f t="shared" si="7"/>
        <v>43572</v>
      </c>
      <c r="E110" s="98">
        <f>IFERROR(VLOOKUP($D110,Actual_Kirk_HDD!$A$4:$E$500,5,FALSE),0)</f>
        <v>0</v>
      </c>
      <c r="F110" s="98">
        <f>VLOOKUP($A110&amp;$B110,'Staff Ranked NHDD'!$C$8:$F$373,2,FALSE)</f>
        <v>0</v>
      </c>
      <c r="H110" s="64"/>
      <c r="J110" s="98">
        <f>IFERROR(VLOOKUP($D110,Actual_CGI_HDD!$A$9:$E$500,5),0)</f>
        <v>0</v>
      </c>
      <c r="K110" s="98">
        <f>VLOOKUP($A110&amp;$B110,'Staff Ranked NHDD'!$C$8:$F$373,4,FALSE)</f>
        <v>0.7683333333333332</v>
      </c>
    </row>
    <row r="111" spans="1:11" x14ac:dyDescent="0.25">
      <c r="A111" s="142">
        <f t="shared" si="4"/>
        <v>4</v>
      </c>
      <c r="B111" s="142">
        <f t="shared" si="5"/>
        <v>18</v>
      </c>
      <c r="C111" s="142">
        <f t="shared" si="6"/>
        <v>2019</v>
      </c>
      <c r="D111" s="99">
        <f t="shared" si="7"/>
        <v>43573</v>
      </c>
      <c r="E111" s="98">
        <f>IFERROR(VLOOKUP($D111,Actual_Kirk_HDD!$A$4:$E$500,5,FALSE),0)</f>
        <v>5.5</v>
      </c>
      <c r="F111" s="98">
        <f>VLOOKUP($A111&amp;$B111,'Staff Ranked NHDD'!$C$8:$F$373,2,FALSE)</f>
        <v>5.4016666666666673</v>
      </c>
      <c r="H111" s="64"/>
      <c r="J111" s="98">
        <f>IFERROR(VLOOKUP($D111,Actual_CGI_HDD!$A$9:$E$500,5),0)</f>
        <v>8</v>
      </c>
      <c r="K111" s="98">
        <f>VLOOKUP($A111&amp;$B111,'Staff Ranked NHDD'!$C$8:$F$373,4,FALSE)</f>
        <v>10.488703703703704</v>
      </c>
    </row>
    <row r="112" spans="1:11" x14ac:dyDescent="0.25">
      <c r="A112" s="142">
        <f t="shared" si="4"/>
        <v>4</v>
      </c>
      <c r="B112" s="142">
        <f t="shared" si="5"/>
        <v>19</v>
      </c>
      <c r="C112" s="142">
        <f t="shared" si="6"/>
        <v>2019</v>
      </c>
      <c r="D112" s="99">
        <f t="shared" si="7"/>
        <v>43574</v>
      </c>
      <c r="E112" s="98">
        <f>IFERROR(VLOOKUP($D112,Actual_Kirk_HDD!$A$4:$E$500,5,FALSE),0)</f>
        <v>16</v>
      </c>
      <c r="F112" s="98">
        <f>VLOOKUP($A112&amp;$B112,'Staff Ranked NHDD'!$C$8:$F$373,2,FALSE)</f>
        <v>17.138888888888893</v>
      </c>
      <c r="H112" s="64"/>
      <c r="J112" s="98">
        <f>IFERROR(VLOOKUP($D112,Actual_CGI_HDD!$A$9:$E$500,5),0)</f>
        <v>16.5</v>
      </c>
      <c r="K112" s="98">
        <f>VLOOKUP($A112&amp;$B112,'Staff Ranked NHDD'!$C$8:$F$373,4,FALSE)</f>
        <v>18.40574074074074</v>
      </c>
    </row>
    <row r="113" spans="1:11" x14ac:dyDescent="0.25">
      <c r="A113" s="142">
        <f t="shared" si="4"/>
        <v>4</v>
      </c>
      <c r="B113" s="142">
        <f t="shared" si="5"/>
        <v>20</v>
      </c>
      <c r="C113" s="142">
        <f t="shared" si="6"/>
        <v>2019</v>
      </c>
      <c r="D113" s="99">
        <f t="shared" si="7"/>
        <v>43575</v>
      </c>
      <c r="E113" s="98">
        <f>IFERROR(VLOOKUP($D113,Actual_Kirk_HDD!$A$4:$E$500,5,FALSE),0)</f>
        <v>15.5</v>
      </c>
      <c r="F113" s="98">
        <f>VLOOKUP($A113&amp;$B113,'Staff Ranked NHDD'!$C$8:$F$373,2,FALSE)</f>
        <v>16.281535244922338</v>
      </c>
      <c r="H113" s="64"/>
      <c r="J113" s="98">
        <f>IFERROR(VLOOKUP($D113,Actual_CGI_HDD!$A$9:$E$500,5),0)</f>
        <v>10</v>
      </c>
      <c r="K113" s="98">
        <f>VLOOKUP($A113&amp;$B113,'Staff Ranked NHDD'!$C$8:$F$373,4,FALSE)</f>
        <v>11.972777777777781</v>
      </c>
    </row>
    <row r="114" spans="1:11" x14ac:dyDescent="0.25">
      <c r="A114" s="142">
        <f t="shared" si="4"/>
        <v>4</v>
      </c>
      <c r="B114" s="142">
        <f t="shared" si="5"/>
        <v>21</v>
      </c>
      <c r="C114" s="142">
        <f t="shared" si="6"/>
        <v>2019</v>
      </c>
      <c r="D114" s="99">
        <f t="shared" si="7"/>
        <v>43576</v>
      </c>
      <c r="E114" s="98">
        <f>IFERROR(VLOOKUP($D114,Actual_Kirk_HDD!$A$4:$E$500,5,FALSE),0)</f>
        <v>13</v>
      </c>
      <c r="F114" s="98">
        <f>VLOOKUP($A114&amp;$B114,'Staff Ranked NHDD'!$C$8:$F$373,2,FALSE)</f>
        <v>14.683518518518516</v>
      </c>
      <c r="H114" s="64"/>
      <c r="J114" s="98">
        <f>IFERROR(VLOOKUP($D114,Actual_CGI_HDD!$A$9:$E$500,5),0)</f>
        <v>8</v>
      </c>
      <c r="K114" s="98">
        <f>VLOOKUP($A114&amp;$B114,'Staff Ranked NHDD'!$C$8:$F$373,4,FALSE)</f>
        <v>9.6959259259259252</v>
      </c>
    </row>
    <row r="115" spans="1:11" x14ac:dyDescent="0.25">
      <c r="A115" s="142">
        <f t="shared" si="4"/>
        <v>4</v>
      </c>
      <c r="B115" s="142">
        <f t="shared" si="5"/>
        <v>22</v>
      </c>
      <c r="C115" s="142">
        <f t="shared" si="6"/>
        <v>2019</v>
      </c>
      <c r="D115" s="99">
        <f t="shared" si="7"/>
        <v>43577</v>
      </c>
      <c r="E115" s="98">
        <f>IFERROR(VLOOKUP($D115,Actual_Kirk_HDD!$A$4:$E$500,5,FALSE),0)</f>
        <v>0</v>
      </c>
      <c r="F115" s="98">
        <f>VLOOKUP($A115&amp;$B115,'Staff Ranked NHDD'!$C$8:$F$373,2,FALSE)</f>
        <v>0</v>
      </c>
      <c r="H115" s="64"/>
      <c r="J115" s="98">
        <f>IFERROR(VLOOKUP($D115,Actual_CGI_HDD!$A$9:$E$500,5),0)</f>
        <v>0.5</v>
      </c>
      <c r="K115" s="98">
        <f>VLOOKUP($A115&amp;$B115,'Staff Ranked NHDD'!$C$8:$F$373,4,FALSE)</f>
        <v>2.8177777777777777</v>
      </c>
    </row>
    <row r="116" spans="1:11" x14ac:dyDescent="0.25">
      <c r="A116" s="142">
        <f t="shared" si="4"/>
        <v>4</v>
      </c>
      <c r="B116" s="142">
        <f t="shared" si="5"/>
        <v>23</v>
      </c>
      <c r="C116" s="142">
        <f t="shared" si="6"/>
        <v>2019</v>
      </c>
      <c r="D116" s="99">
        <f t="shared" si="7"/>
        <v>43578</v>
      </c>
      <c r="E116" s="98">
        <f>IFERROR(VLOOKUP($D116,Actual_Kirk_HDD!$A$4:$E$500,5,FALSE),0)</f>
        <v>2.5</v>
      </c>
      <c r="F116" s="98">
        <f>VLOOKUP($A116&amp;$B116,'Staff Ranked NHDD'!$C$8:$F$373,2,FALSE)</f>
        <v>9.4444444444443821E-3</v>
      </c>
      <c r="H116" s="64"/>
      <c r="J116" s="98">
        <f>IFERROR(VLOOKUP($D116,Actual_CGI_HDD!$A$9:$E$500,5),0)</f>
        <v>0</v>
      </c>
      <c r="K116" s="98">
        <f>VLOOKUP($A116&amp;$B116,'Staff Ranked NHDD'!$C$8:$F$373,4,FALSE)</f>
        <v>0</v>
      </c>
    </row>
    <row r="117" spans="1:11" x14ac:dyDescent="0.25">
      <c r="A117" s="142">
        <f t="shared" si="4"/>
        <v>4</v>
      </c>
      <c r="B117" s="142">
        <f t="shared" si="5"/>
        <v>24</v>
      </c>
      <c r="C117" s="142">
        <f t="shared" si="6"/>
        <v>2019</v>
      </c>
      <c r="D117" s="99">
        <f t="shared" si="7"/>
        <v>43579</v>
      </c>
      <c r="E117" s="98">
        <f>IFERROR(VLOOKUP($D117,Actual_Kirk_HDD!$A$4:$E$500,5,FALSE),0)</f>
        <v>13.5</v>
      </c>
      <c r="F117" s="98">
        <f>VLOOKUP($A117&amp;$B117,'Staff Ranked NHDD'!$C$8:$F$373,2,FALSE)</f>
        <v>15.445925925925923</v>
      </c>
      <c r="H117" s="64"/>
      <c r="J117" s="98">
        <f>IFERROR(VLOOKUP($D117,Actual_CGI_HDD!$A$9:$E$500,5),0)</f>
        <v>0</v>
      </c>
      <c r="K117" s="98">
        <f>VLOOKUP($A117&amp;$B117,'Staff Ranked NHDD'!$C$8:$F$373,4,FALSE)</f>
        <v>0</v>
      </c>
    </row>
    <row r="118" spans="1:11" x14ac:dyDescent="0.25">
      <c r="A118" s="142">
        <f t="shared" si="4"/>
        <v>4</v>
      </c>
      <c r="B118" s="142">
        <f t="shared" si="5"/>
        <v>25</v>
      </c>
      <c r="C118" s="142">
        <f t="shared" si="6"/>
        <v>2019</v>
      </c>
      <c r="D118" s="99">
        <f t="shared" si="7"/>
        <v>43580</v>
      </c>
      <c r="E118" s="98">
        <f>IFERROR(VLOOKUP($D118,Actual_Kirk_HDD!$A$4:$E$500,5,FALSE),0)</f>
        <v>10</v>
      </c>
      <c r="F118" s="98">
        <f>VLOOKUP($A118&amp;$B118,'Staff Ranked NHDD'!$C$8:$F$373,2,FALSE)</f>
        <v>10.569814814814814</v>
      </c>
      <c r="H118" s="64"/>
      <c r="J118" s="98">
        <f>IFERROR(VLOOKUP($D118,Actual_CGI_HDD!$A$9:$E$500,5),0)</f>
        <v>1.5</v>
      </c>
      <c r="K118" s="98">
        <f>VLOOKUP($A118&amp;$B118,'Staff Ranked NHDD'!$C$8:$F$373,4,FALSE)</f>
        <v>3.5664277180406212</v>
      </c>
    </row>
    <row r="119" spans="1:11" x14ac:dyDescent="0.25">
      <c r="A119" s="142">
        <f t="shared" si="4"/>
        <v>4</v>
      </c>
      <c r="B119" s="142">
        <f t="shared" si="5"/>
        <v>26</v>
      </c>
      <c r="C119" s="142">
        <f t="shared" si="6"/>
        <v>2019</v>
      </c>
      <c r="D119" s="99">
        <f t="shared" si="7"/>
        <v>43581</v>
      </c>
      <c r="E119" s="98">
        <f>IFERROR(VLOOKUP($D119,Actual_Kirk_HDD!$A$4:$E$500,5,FALSE),0)</f>
        <v>5</v>
      </c>
      <c r="F119" s="98">
        <f>VLOOKUP($A119&amp;$B119,'Staff Ranked NHDD'!$C$8:$F$373,2,FALSE)</f>
        <v>4.2124074074074072</v>
      </c>
      <c r="H119" s="64"/>
      <c r="J119" s="98">
        <f>IFERROR(VLOOKUP($D119,Actual_CGI_HDD!$A$9:$E$500,5),0)</f>
        <v>6</v>
      </c>
      <c r="K119" s="98">
        <f>VLOOKUP($A119&amp;$B119,'Staff Ranked NHDD'!$C$8:$F$373,4,FALSE)</f>
        <v>7.1994444444444445</v>
      </c>
    </row>
    <row r="120" spans="1:11" x14ac:dyDescent="0.25">
      <c r="A120" s="142">
        <f t="shared" si="4"/>
        <v>4</v>
      </c>
      <c r="B120" s="142">
        <f t="shared" si="5"/>
        <v>27</v>
      </c>
      <c r="C120" s="142">
        <f t="shared" si="6"/>
        <v>2019</v>
      </c>
      <c r="D120" s="99">
        <f t="shared" si="7"/>
        <v>43582</v>
      </c>
      <c r="E120" s="98">
        <f>IFERROR(VLOOKUP($D120,Actual_Kirk_HDD!$A$4:$E$500,5,FALSE),0)</f>
        <v>9.5</v>
      </c>
      <c r="F120" s="98">
        <f>VLOOKUP($A120&amp;$B120,'Staff Ranked NHDD'!$C$8:$F$373,2,FALSE)</f>
        <v>9.6188888888888879</v>
      </c>
      <c r="H120" s="64"/>
      <c r="J120" s="98">
        <f>IFERROR(VLOOKUP($D120,Actual_CGI_HDD!$A$9:$E$500,5),0)</f>
        <v>3.5</v>
      </c>
      <c r="K120" s="98">
        <f>VLOOKUP($A120&amp;$B120,'Staff Ranked NHDD'!$C$8:$F$373,4,FALSE)</f>
        <v>5.4911111111111106</v>
      </c>
    </row>
    <row r="121" spans="1:11" x14ac:dyDescent="0.25">
      <c r="A121" s="142">
        <f t="shared" si="4"/>
        <v>4</v>
      </c>
      <c r="B121" s="142">
        <f t="shared" si="5"/>
        <v>28</v>
      </c>
      <c r="C121" s="142">
        <f t="shared" si="6"/>
        <v>2019</v>
      </c>
      <c r="D121" s="99">
        <f t="shared" si="7"/>
        <v>43583</v>
      </c>
      <c r="E121" s="98">
        <f>IFERROR(VLOOKUP($D121,Actual_Kirk_HDD!$A$4:$E$500,5,FALSE),0)</f>
        <v>13</v>
      </c>
      <c r="F121" s="98">
        <f>VLOOKUP($A121&amp;$B121,'Staff Ranked NHDD'!$C$8:$F$373,2,FALSE)</f>
        <v>13.768148148148148</v>
      </c>
      <c r="H121" s="64"/>
      <c r="J121" s="98">
        <f>IFERROR(VLOOKUP($D121,Actual_CGI_HDD!$A$9:$E$500,5),0)</f>
        <v>11.5</v>
      </c>
      <c r="K121" s="98">
        <f>VLOOKUP($A121&amp;$B121,'Staff Ranked NHDD'!$C$8:$F$373,4,FALSE)</f>
        <v>13.76740740740741</v>
      </c>
    </row>
    <row r="122" spans="1:11" x14ac:dyDescent="0.25">
      <c r="A122" s="142">
        <f t="shared" si="4"/>
        <v>4</v>
      </c>
      <c r="B122" s="142">
        <f t="shared" si="5"/>
        <v>29</v>
      </c>
      <c r="C122" s="142">
        <f t="shared" si="6"/>
        <v>2019</v>
      </c>
      <c r="D122" s="99">
        <f t="shared" si="7"/>
        <v>43584</v>
      </c>
      <c r="E122" s="98">
        <f>IFERROR(VLOOKUP($D122,Actual_Kirk_HDD!$A$4:$E$500,5,FALSE),0)</f>
        <v>21</v>
      </c>
      <c r="F122" s="98">
        <f>VLOOKUP($A122&amp;$B122,'Staff Ranked NHDD'!$C$8:$F$373,2,FALSE)</f>
        <v>21.317777777777781</v>
      </c>
      <c r="H122" s="64"/>
      <c r="J122" s="98">
        <f>IFERROR(VLOOKUP($D122,Actual_CGI_HDD!$A$9:$E$500,5),0)</f>
        <v>0</v>
      </c>
      <c r="K122" s="98">
        <f>VLOOKUP($A122&amp;$B122,'Staff Ranked NHDD'!$C$8:$F$373,4,FALSE)</f>
        <v>8.1666666666666762E-2</v>
      </c>
    </row>
    <row r="123" spans="1:11" x14ac:dyDescent="0.25">
      <c r="A123" s="142">
        <f t="shared" si="4"/>
        <v>4</v>
      </c>
      <c r="B123" s="142">
        <f t="shared" si="5"/>
        <v>30</v>
      </c>
      <c r="C123" s="142">
        <f t="shared" si="6"/>
        <v>2019</v>
      </c>
      <c r="D123" s="99">
        <f t="shared" si="7"/>
        <v>43585</v>
      </c>
      <c r="E123" s="98">
        <f>IFERROR(VLOOKUP($D123,Actual_Kirk_HDD!$A$4:$E$500,5,FALSE),0)</f>
        <v>13</v>
      </c>
      <c r="F123" s="98">
        <f>VLOOKUP($A123&amp;$B123,'Staff Ranked NHDD'!$C$8:$F$373,2,FALSE)</f>
        <v>13.166111111111112</v>
      </c>
      <c r="H123" s="64"/>
      <c r="J123" s="98">
        <f>IFERROR(VLOOKUP($D123,Actual_CGI_HDD!$A$9:$E$500,5),0)</f>
        <v>0</v>
      </c>
      <c r="K123" s="98">
        <f>VLOOKUP($A123&amp;$B123,'Staff Ranked NHDD'!$C$8:$F$373,4,FALSE)</f>
        <v>0</v>
      </c>
    </row>
    <row r="124" spans="1:11" x14ac:dyDescent="0.25">
      <c r="A124" s="142">
        <f t="shared" si="4"/>
        <v>5</v>
      </c>
      <c r="B124" s="142">
        <f t="shared" si="5"/>
        <v>1</v>
      </c>
      <c r="C124" s="142">
        <f t="shared" si="6"/>
        <v>2019</v>
      </c>
      <c r="D124" s="99">
        <f t="shared" si="7"/>
        <v>43586</v>
      </c>
      <c r="E124" s="98">
        <f>IFERROR(VLOOKUP($D124,Actual_Kirk_HDD!$A$4:$E$500,5,FALSE),0)</f>
        <v>13.5</v>
      </c>
      <c r="F124" s="98">
        <f>VLOOKUP($A124&amp;$B124,'Staff Ranked NHDD'!$C$8:$F$373,2,FALSE)</f>
        <v>9.1459677419354843</v>
      </c>
      <c r="H124" s="64"/>
      <c r="J124" s="98">
        <f>IFERROR(VLOOKUP($D124,Actual_CGI_HDD!$A$9:$E$500,5),0)</f>
        <v>0</v>
      </c>
      <c r="K124" s="98">
        <f>VLOOKUP($A124&amp;$B124,'Staff Ranked NHDD'!$C$8:$F$373,4,FALSE)</f>
        <v>0</v>
      </c>
    </row>
    <row r="125" spans="1:11" x14ac:dyDescent="0.25">
      <c r="A125" s="142">
        <f t="shared" si="4"/>
        <v>5</v>
      </c>
      <c r="B125" s="142">
        <f t="shared" si="5"/>
        <v>2</v>
      </c>
      <c r="C125" s="142">
        <f t="shared" si="6"/>
        <v>2019</v>
      </c>
      <c r="D125" s="99">
        <f t="shared" si="7"/>
        <v>43587</v>
      </c>
      <c r="E125" s="98">
        <f>IFERROR(VLOOKUP($D125,Actual_Kirk_HDD!$A$4:$E$500,5,FALSE),0)</f>
        <v>9</v>
      </c>
      <c r="F125" s="98">
        <f>VLOOKUP($A125&amp;$B125,'Staff Ranked NHDD'!$C$8:$F$373,2,FALSE)</f>
        <v>5.264462365591398</v>
      </c>
      <c r="H125" s="64"/>
      <c r="J125" s="98">
        <f>IFERROR(VLOOKUP($D125,Actual_CGI_HDD!$A$9:$E$500,5),0)</f>
        <v>0</v>
      </c>
      <c r="K125" s="98">
        <f>VLOOKUP($A125&amp;$B125,'Staff Ranked NHDD'!$C$8:$F$373,4,FALSE)</f>
        <v>1.3013978494623686</v>
      </c>
    </row>
    <row r="126" spans="1:11" x14ac:dyDescent="0.25">
      <c r="A126" s="142">
        <f t="shared" si="4"/>
        <v>5</v>
      </c>
      <c r="B126" s="142">
        <f t="shared" si="5"/>
        <v>3</v>
      </c>
      <c r="C126" s="142">
        <f t="shared" si="6"/>
        <v>2019</v>
      </c>
      <c r="D126" s="99">
        <f t="shared" si="7"/>
        <v>43588</v>
      </c>
      <c r="E126" s="98">
        <f>IFERROR(VLOOKUP($D126,Actual_Kirk_HDD!$A$4:$E$500,5,FALSE),0)</f>
        <v>11.5</v>
      </c>
      <c r="F126" s="98">
        <f>VLOOKUP($A126&amp;$B126,'Staff Ranked NHDD'!$C$8:$F$373,2,FALSE)</f>
        <v>6.7132795698924737</v>
      </c>
      <c r="H126" s="64"/>
      <c r="J126" s="98">
        <f>IFERROR(VLOOKUP($D126,Actual_CGI_HDD!$A$9:$E$500,5),0)</f>
        <v>0</v>
      </c>
      <c r="K126" s="98">
        <f>VLOOKUP($A126&amp;$B126,'Staff Ranked NHDD'!$C$8:$F$373,4,FALSE)</f>
        <v>2.9194623655913978</v>
      </c>
    </row>
    <row r="127" spans="1:11" x14ac:dyDescent="0.25">
      <c r="A127" s="142">
        <f t="shared" si="4"/>
        <v>5</v>
      </c>
      <c r="B127" s="142">
        <f t="shared" si="5"/>
        <v>4</v>
      </c>
      <c r="C127" s="142">
        <f t="shared" si="6"/>
        <v>2019</v>
      </c>
      <c r="D127" s="99">
        <f t="shared" si="7"/>
        <v>43589</v>
      </c>
      <c r="E127" s="98">
        <f>IFERROR(VLOOKUP($D127,Actual_Kirk_HDD!$A$4:$E$500,5,FALSE),0)</f>
        <v>17.5</v>
      </c>
      <c r="F127" s="98">
        <f>VLOOKUP($A127&amp;$B127,'Staff Ranked NHDD'!$C$8:$F$373,2,FALSE)</f>
        <v>13.707939068100355</v>
      </c>
      <c r="H127" s="64"/>
      <c r="J127" s="98">
        <f>IFERROR(VLOOKUP($D127,Actual_CGI_HDD!$A$9:$E$500,5),0)</f>
        <v>6.5</v>
      </c>
      <c r="K127" s="98">
        <f>VLOOKUP($A127&amp;$B127,'Staff Ranked NHDD'!$C$8:$F$373,4,FALSE)</f>
        <v>5.4779928315412167</v>
      </c>
    </row>
    <row r="128" spans="1:11" x14ac:dyDescent="0.25">
      <c r="A128" s="142">
        <f t="shared" si="4"/>
        <v>5</v>
      </c>
      <c r="B128" s="142">
        <f t="shared" si="5"/>
        <v>5</v>
      </c>
      <c r="C128" s="142">
        <f t="shared" si="6"/>
        <v>2019</v>
      </c>
      <c r="D128" s="99">
        <f t="shared" si="7"/>
        <v>43590</v>
      </c>
      <c r="E128" s="98">
        <f>IFERROR(VLOOKUP($D128,Actual_Kirk_HDD!$A$4:$E$500,5,FALSE),0)</f>
        <v>11</v>
      </c>
      <c r="F128" s="98">
        <f>VLOOKUP($A128&amp;$B128,'Staff Ranked NHDD'!$C$8:$F$373,2,FALSE)</f>
        <v>6.065878136200717</v>
      </c>
      <c r="H128" s="64"/>
      <c r="J128" s="98">
        <f>IFERROR(VLOOKUP($D128,Actual_CGI_HDD!$A$9:$E$500,5),0)</f>
        <v>2.5</v>
      </c>
      <c r="K128" s="98">
        <f>VLOOKUP($A128&amp;$B128,'Staff Ranked NHDD'!$C$8:$F$373,4,FALSE)</f>
        <v>3.766200716845876</v>
      </c>
    </row>
    <row r="129" spans="1:11" x14ac:dyDescent="0.25">
      <c r="A129" s="142">
        <f t="shared" si="4"/>
        <v>5</v>
      </c>
      <c r="B129" s="142">
        <f t="shared" si="5"/>
        <v>6</v>
      </c>
      <c r="C129" s="142">
        <f t="shared" si="6"/>
        <v>2019</v>
      </c>
      <c r="D129" s="99">
        <f t="shared" si="7"/>
        <v>43591</v>
      </c>
      <c r="E129" s="98">
        <f>IFERROR(VLOOKUP($D129,Actual_Kirk_HDD!$A$4:$E$500,5,FALSE),0)</f>
        <v>4</v>
      </c>
      <c r="F129" s="98">
        <f>VLOOKUP($A129&amp;$B129,'Staff Ranked NHDD'!$C$8:$F$373,2,FALSE)</f>
        <v>2.4845698924731172</v>
      </c>
      <c r="H129" s="64"/>
      <c r="J129" s="98">
        <f>IFERROR(VLOOKUP($D129,Actual_CGI_HDD!$A$9:$E$500,5),0)</f>
        <v>3.5</v>
      </c>
      <c r="K129" s="98">
        <f>VLOOKUP($A129&amp;$B129,'Staff Ranked NHDD'!$C$8:$F$373,4,FALSE)</f>
        <v>4.4746415770609307</v>
      </c>
    </row>
    <row r="130" spans="1:11" x14ac:dyDescent="0.25">
      <c r="A130" s="142">
        <f t="shared" si="4"/>
        <v>5</v>
      </c>
      <c r="B130" s="142">
        <f t="shared" si="5"/>
        <v>7</v>
      </c>
      <c r="C130" s="142">
        <f t="shared" si="6"/>
        <v>2019</v>
      </c>
      <c r="D130" s="99">
        <f t="shared" si="7"/>
        <v>43592</v>
      </c>
      <c r="E130" s="98">
        <f>IFERROR(VLOOKUP($D130,Actual_Kirk_HDD!$A$4:$E$500,5,FALSE),0)</f>
        <v>0</v>
      </c>
      <c r="F130" s="98">
        <f>VLOOKUP($A130&amp;$B130,'Staff Ranked NHDD'!$C$8:$F$373,2,FALSE)</f>
        <v>0</v>
      </c>
      <c r="H130" s="64"/>
      <c r="J130" s="98">
        <f>IFERROR(VLOOKUP($D130,Actual_CGI_HDD!$A$9:$E$500,5),0)</f>
        <v>0</v>
      </c>
      <c r="K130" s="98">
        <f>VLOOKUP($A130&amp;$B130,'Staff Ranked NHDD'!$C$8:$F$373,4,FALSE)</f>
        <v>0</v>
      </c>
    </row>
    <row r="131" spans="1:11" x14ac:dyDescent="0.25">
      <c r="A131" s="142">
        <f t="shared" si="4"/>
        <v>5</v>
      </c>
      <c r="B131" s="142">
        <f t="shared" si="5"/>
        <v>8</v>
      </c>
      <c r="C131" s="142">
        <f t="shared" si="6"/>
        <v>2019</v>
      </c>
      <c r="D131" s="99">
        <f t="shared" si="7"/>
        <v>43593</v>
      </c>
      <c r="E131" s="98">
        <f>IFERROR(VLOOKUP($D131,Actual_Kirk_HDD!$A$4:$E$500,5,FALSE),0)</f>
        <v>13</v>
      </c>
      <c r="F131" s="98">
        <f>VLOOKUP($A131&amp;$B131,'Staff Ranked NHDD'!$C$8:$F$373,2,FALSE)</f>
        <v>7.4299999999999979</v>
      </c>
      <c r="H131" s="64"/>
      <c r="J131" s="98">
        <f>IFERROR(VLOOKUP($D131,Actual_CGI_HDD!$A$9:$E$500,5),0)</f>
        <v>0</v>
      </c>
      <c r="K131" s="98">
        <f>VLOOKUP($A131&amp;$B131,'Staff Ranked NHDD'!$C$8:$F$373,4,FALSE)</f>
        <v>0</v>
      </c>
    </row>
    <row r="132" spans="1:11" x14ac:dyDescent="0.25">
      <c r="A132" s="142">
        <f t="shared" si="4"/>
        <v>5</v>
      </c>
      <c r="B132" s="142">
        <f t="shared" si="5"/>
        <v>9</v>
      </c>
      <c r="C132" s="142">
        <f t="shared" si="6"/>
        <v>2019</v>
      </c>
      <c r="D132" s="99">
        <f t="shared" si="7"/>
        <v>43594</v>
      </c>
      <c r="E132" s="98">
        <f>IFERROR(VLOOKUP($D132,Actual_Kirk_HDD!$A$4:$E$500,5,FALSE),0)</f>
        <v>7</v>
      </c>
      <c r="F132" s="98">
        <f>VLOOKUP($A132&amp;$B132,'Staff Ranked NHDD'!$C$8:$F$373,2,FALSE)</f>
        <v>3.908870967741934</v>
      </c>
      <c r="H132" s="64"/>
      <c r="J132" s="98">
        <f>IFERROR(VLOOKUP($D132,Actual_CGI_HDD!$A$9:$E$500,5),0)</f>
        <v>0</v>
      </c>
      <c r="K132" s="98">
        <f>VLOOKUP($A132&amp;$B132,'Staff Ranked NHDD'!$C$8:$F$373,4,FALSE)</f>
        <v>2.1307347670250896</v>
      </c>
    </row>
    <row r="133" spans="1:11" x14ac:dyDescent="0.25">
      <c r="A133" s="142">
        <f t="shared" si="4"/>
        <v>5</v>
      </c>
      <c r="B133" s="142">
        <f t="shared" si="5"/>
        <v>10</v>
      </c>
      <c r="C133" s="142">
        <f t="shared" si="6"/>
        <v>2019</v>
      </c>
      <c r="D133" s="99">
        <f t="shared" si="7"/>
        <v>43595</v>
      </c>
      <c r="E133" s="98">
        <f>IFERROR(VLOOKUP($D133,Actual_Kirk_HDD!$A$4:$E$500,5,FALSE),0)</f>
        <v>21</v>
      </c>
      <c r="F133" s="98">
        <f>VLOOKUP($A133&amp;$B133,'Staff Ranked NHDD'!$C$8:$F$373,2,FALSE)</f>
        <v>21.201254480286739</v>
      </c>
      <c r="H133" s="64"/>
      <c r="J133" s="98">
        <f>IFERROR(VLOOKUP($D133,Actual_CGI_HDD!$A$9:$E$500,5),0)</f>
        <v>7.5</v>
      </c>
      <c r="K133" s="98">
        <f>VLOOKUP($A133&amp;$B133,'Staff Ranked NHDD'!$C$8:$F$373,4,FALSE)</f>
        <v>7.5496236559139733</v>
      </c>
    </row>
    <row r="134" spans="1:11" x14ac:dyDescent="0.25">
      <c r="A134" s="142">
        <f t="shared" ref="A134:A197" si="8">MONTH(D134)</f>
        <v>5</v>
      </c>
      <c r="B134" s="142">
        <f t="shared" ref="B134:B197" si="9">+DAY(D134)</f>
        <v>11</v>
      </c>
      <c r="C134" s="142">
        <f t="shared" ref="C134:C197" si="10">YEAR(D134)</f>
        <v>2019</v>
      </c>
      <c r="D134" s="99">
        <f t="shared" ref="D134:D197" si="11">D133+1</f>
        <v>43596</v>
      </c>
      <c r="E134" s="98">
        <f>IFERROR(VLOOKUP($D134,Actual_Kirk_HDD!$A$4:$E$500,5,FALSE),0)</f>
        <v>16</v>
      </c>
      <c r="F134" s="98">
        <f>VLOOKUP($A134&amp;$B134,'Staff Ranked NHDD'!$C$8:$F$373,2,FALSE)</f>
        <v>11.01689964157706</v>
      </c>
      <c r="H134" s="64"/>
      <c r="J134" s="98">
        <f>IFERROR(VLOOKUP($D134,Actual_CGI_HDD!$A$9:$E$500,5),0)</f>
        <v>11.5</v>
      </c>
      <c r="K134" s="98">
        <f>VLOOKUP($A134&amp;$B134,'Staff Ranked NHDD'!$C$8:$F$373,4,FALSE)</f>
        <v>14.215089605734764</v>
      </c>
    </row>
    <row r="135" spans="1:11" x14ac:dyDescent="0.25">
      <c r="A135" s="142">
        <f t="shared" si="8"/>
        <v>5</v>
      </c>
      <c r="B135" s="142">
        <f t="shared" si="9"/>
        <v>12</v>
      </c>
      <c r="C135" s="142">
        <f t="shared" si="10"/>
        <v>2019</v>
      </c>
      <c r="D135" s="99">
        <f t="shared" si="11"/>
        <v>43597</v>
      </c>
      <c r="E135" s="98">
        <f>IFERROR(VLOOKUP($D135,Actual_Kirk_HDD!$A$4:$E$500,5,FALSE),0)</f>
        <v>18</v>
      </c>
      <c r="F135" s="98">
        <f>VLOOKUP($A135&amp;$B135,'Staff Ranked NHDD'!$C$8:$F$373,2,FALSE)</f>
        <v>15.368243727598569</v>
      </c>
      <c r="H135" s="64"/>
      <c r="J135" s="98">
        <f>IFERROR(VLOOKUP($D135,Actual_CGI_HDD!$A$9:$E$500,5),0)</f>
        <v>8</v>
      </c>
      <c r="K135" s="98">
        <f>VLOOKUP($A135&amp;$B135,'Staff Ranked NHDD'!$C$8:$F$373,4,FALSE)</f>
        <v>9.0182616487455132</v>
      </c>
    </row>
    <row r="136" spans="1:11" x14ac:dyDescent="0.25">
      <c r="A136" s="142">
        <f t="shared" si="8"/>
        <v>5</v>
      </c>
      <c r="B136" s="142">
        <f t="shared" si="9"/>
        <v>13</v>
      </c>
      <c r="C136" s="142">
        <f t="shared" si="10"/>
        <v>2019</v>
      </c>
      <c r="D136" s="99">
        <f t="shared" si="11"/>
        <v>43598</v>
      </c>
      <c r="E136" s="98">
        <f>IFERROR(VLOOKUP($D136,Actual_Kirk_HDD!$A$4:$E$500,5,FALSE),0)</f>
        <v>20.5</v>
      </c>
      <c r="F136" s="98">
        <f>VLOOKUP($A136&amp;$B136,'Staff Ranked NHDD'!$C$8:$F$373,2,FALSE)</f>
        <v>17.361827956989249</v>
      </c>
      <c r="H136" s="64"/>
      <c r="J136" s="98">
        <f>IFERROR(VLOOKUP($D136,Actual_CGI_HDD!$A$9:$E$500,5),0)</f>
        <v>9</v>
      </c>
      <c r="K136" s="98">
        <f>VLOOKUP($A136&amp;$B136,'Staff Ranked NHDD'!$C$8:$F$373,4,FALSE)</f>
        <v>10.856379928315413</v>
      </c>
    </row>
    <row r="137" spans="1:11" x14ac:dyDescent="0.25">
      <c r="A137" s="142">
        <f t="shared" si="8"/>
        <v>5</v>
      </c>
      <c r="B137" s="142">
        <f t="shared" si="9"/>
        <v>14</v>
      </c>
      <c r="C137" s="142">
        <f t="shared" si="10"/>
        <v>2019</v>
      </c>
      <c r="D137" s="99">
        <f t="shared" si="11"/>
        <v>43599</v>
      </c>
      <c r="E137" s="98">
        <f>IFERROR(VLOOKUP($D137,Actual_Kirk_HDD!$A$4:$E$500,5,FALSE),0)</f>
        <v>13.5</v>
      </c>
      <c r="F137" s="98">
        <f>VLOOKUP($A137&amp;$B137,'Staff Ranked NHDD'!$C$8:$F$373,2,FALSE)</f>
        <v>8.2015412186379937</v>
      </c>
      <c r="H137" s="64"/>
      <c r="J137" s="98">
        <f>IFERROR(VLOOKUP($D137,Actual_CGI_HDD!$A$9:$E$500,5),0)</f>
        <v>7</v>
      </c>
      <c r="K137" s="98">
        <f>VLOOKUP($A137&amp;$B137,'Staff Ranked NHDD'!$C$8:$F$373,4,FALSE)</f>
        <v>6.5186379928315397</v>
      </c>
    </row>
    <row r="138" spans="1:11" x14ac:dyDescent="0.25">
      <c r="A138" s="142">
        <f t="shared" si="8"/>
        <v>5</v>
      </c>
      <c r="B138" s="142">
        <f t="shared" si="9"/>
        <v>15</v>
      </c>
      <c r="C138" s="142">
        <f t="shared" si="10"/>
        <v>2019</v>
      </c>
      <c r="D138" s="99">
        <f t="shared" si="11"/>
        <v>43600</v>
      </c>
      <c r="E138" s="98">
        <f>IFERROR(VLOOKUP($D138,Actual_Kirk_HDD!$A$4:$E$500,5,FALSE),0)</f>
        <v>4.5</v>
      </c>
      <c r="F138" s="98">
        <f>VLOOKUP($A138&amp;$B138,'Staff Ranked NHDD'!$C$8:$F$373,2,FALSE)</f>
        <v>3.1718279569892456</v>
      </c>
      <c r="H138" s="64"/>
      <c r="J138" s="98">
        <f>IFERROR(VLOOKUP($D138,Actual_CGI_HDD!$A$9:$E$500,5),0)</f>
        <v>0</v>
      </c>
      <c r="K138" s="98">
        <f>VLOOKUP($A138&amp;$B138,'Staff Ranked NHDD'!$C$8:$F$373,4,FALSE)</f>
        <v>0.57851254480286607</v>
      </c>
    </row>
    <row r="139" spans="1:11" x14ac:dyDescent="0.25">
      <c r="A139" s="142">
        <f t="shared" si="8"/>
        <v>5</v>
      </c>
      <c r="B139" s="142">
        <f t="shared" si="9"/>
        <v>16</v>
      </c>
      <c r="C139" s="142">
        <f t="shared" si="10"/>
        <v>2019</v>
      </c>
      <c r="D139" s="99">
        <f t="shared" si="11"/>
        <v>43601</v>
      </c>
      <c r="E139" s="98">
        <f>IFERROR(VLOOKUP($D139,Actual_Kirk_HDD!$A$4:$E$500,5,FALSE),0)</f>
        <v>1.5</v>
      </c>
      <c r="F139" s="98">
        <f>VLOOKUP($A139&amp;$B139,'Staff Ranked NHDD'!$C$8:$F$373,2,FALSE)</f>
        <v>0.92596774193548137</v>
      </c>
      <c r="H139" s="64"/>
      <c r="J139" s="98">
        <f>IFERROR(VLOOKUP($D139,Actual_CGI_HDD!$A$9:$E$500,5),0)</f>
        <v>0</v>
      </c>
      <c r="K139" s="98">
        <f>VLOOKUP($A139&amp;$B139,'Staff Ranked NHDD'!$C$8:$F$373,4,FALSE)</f>
        <v>0</v>
      </c>
    </row>
    <row r="140" spans="1:11" x14ac:dyDescent="0.25">
      <c r="A140" s="142">
        <f t="shared" si="8"/>
        <v>5</v>
      </c>
      <c r="B140" s="142">
        <f t="shared" si="9"/>
        <v>17</v>
      </c>
      <c r="C140" s="142">
        <f t="shared" si="10"/>
        <v>2019</v>
      </c>
      <c r="D140" s="99">
        <f t="shared" si="11"/>
        <v>43602</v>
      </c>
      <c r="E140" s="98">
        <f>IFERROR(VLOOKUP($D140,Actual_Kirk_HDD!$A$4:$E$500,5,FALSE),0)</f>
        <v>0</v>
      </c>
      <c r="F140" s="98">
        <f>VLOOKUP($A140&amp;$B140,'Staff Ranked NHDD'!$C$8:$F$373,2,FALSE)</f>
        <v>0</v>
      </c>
      <c r="H140" s="64"/>
      <c r="J140" s="98">
        <f>IFERROR(VLOOKUP($D140,Actual_CGI_HDD!$A$9:$E$500,5),0)</f>
        <v>0</v>
      </c>
      <c r="K140" s="98">
        <f>VLOOKUP($A140&amp;$B140,'Staff Ranked NHDD'!$C$8:$F$373,4,FALSE)</f>
        <v>0</v>
      </c>
    </row>
    <row r="141" spans="1:11" x14ac:dyDescent="0.25">
      <c r="A141" s="142">
        <f t="shared" si="8"/>
        <v>5</v>
      </c>
      <c r="B141" s="142">
        <f t="shared" si="9"/>
        <v>18</v>
      </c>
      <c r="C141" s="142">
        <f t="shared" si="10"/>
        <v>2019</v>
      </c>
      <c r="D141" s="99">
        <f t="shared" si="11"/>
        <v>43603</v>
      </c>
      <c r="E141" s="98">
        <f>IFERROR(VLOOKUP($D141,Actual_Kirk_HDD!$A$4:$E$500,5,FALSE),0)</f>
        <v>0</v>
      </c>
      <c r="F141" s="98">
        <f>VLOOKUP($A141&amp;$B141,'Staff Ranked NHDD'!$C$8:$F$373,2,FALSE)</f>
        <v>0</v>
      </c>
      <c r="H141" s="64"/>
      <c r="J141" s="98">
        <f>IFERROR(VLOOKUP($D141,Actual_CGI_HDD!$A$9:$E$500,5),0)</f>
        <v>0</v>
      </c>
      <c r="K141" s="98">
        <f>VLOOKUP($A141&amp;$B141,'Staff Ranked NHDD'!$C$8:$F$373,4,FALSE)</f>
        <v>0</v>
      </c>
    </row>
    <row r="142" spans="1:11" x14ac:dyDescent="0.25">
      <c r="A142" s="142">
        <f t="shared" si="8"/>
        <v>5</v>
      </c>
      <c r="B142" s="142">
        <f t="shared" si="9"/>
        <v>19</v>
      </c>
      <c r="C142" s="142">
        <f t="shared" si="10"/>
        <v>2019</v>
      </c>
      <c r="D142" s="99">
        <f t="shared" si="11"/>
        <v>43604</v>
      </c>
      <c r="E142" s="98">
        <f>IFERROR(VLOOKUP($D142,Actual_Kirk_HDD!$A$4:$E$500,5,FALSE),0)</f>
        <v>0</v>
      </c>
      <c r="F142" s="98">
        <f>VLOOKUP($A142&amp;$B142,'Staff Ranked NHDD'!$C$8:$F$373,2,FALSE)</f>
        <v>0</v>
      </c>
      <c r="H142" s="64"/>
      <c r="J142" s="98">
        <f>IFERROR(VLOOKUP($D142,Actual_CGI_HDD!$A$9:$E$500,5),0)</f>
        <v>0</v>
      </c>
      <c r="K142" s="98">
        <f>VLOOKUP($A142&amp;$B142,'Staff Ranked NHDD'!$C$8:$F$373,4,FALSE)</f>
        <v>0</v>
      </c>
    </row>
    <row r="143" spans="1:11" x14ac:dyDescent="0.25">
      <c r="A143" s="142">
        <f t="shared" si="8"/>
        <v>5</v>
      </c>
      <c r="B143" s="142">
        <f t="shared" si="9"/>
        <v>20</v>
      </c>
      <c r="C143" s="142">
        <f t="shared" si="10"/>
        <v>2019</v>
      </c>
      <c r="D143" s="99">
        <f t="shared" si="11"/>
        <v>43605</v>
      </c>
      <c r="E143" s="98">
        <f>IFERROR(VLOOKUP($D143,Actual_Kirk_HDD!$A$4:$E$500,5,FALSE),0)</f>
        <v>8.5</v>
      </c>
      <c r="F143" s="98">
        <f>VLOOKUP($A143&amp;$B143,'Staff Ranked NHDD'!$C$8:$F$373,2,FALSE)</f>
        <v>4.6554838709677409</v>
      </c>
      <c r="H143" s="64"/>
      <c r="J143" s="98">
        <f>IFERROR(VLOOKUP($D143,Actual_CGI_HDD!$A$9:$E$500,5),0)</f>
        <v>0</v>
      </c>
      <c r="K143" s="98">
        <f>VLOOKUP($A143&amp;$B143,'Staff Ranked NHDD'!$C$8:$F$373,4,FALSE)</f>
        <v>3.2867383512544278E-2</v>
      </c>
    </row>
    <row r="144" spans="1:11" x14ac:dyDescent="0.25">
      <c r="A144" s="142">
        <f t="shared" si="8"/>
        <v>5</v>
      </c>
      <c r="B144" s="142">
        <f t="shared" si="9"/>
        <v>21</v>
      </c>
      <c r="C144" s="142">
        <f t="shared" si="10"/>
        <v>2019</v>
      </c>
      <c r="D144" s="99">
        <f t="shared" si="11"/>
        <v>43606</v>
      </c>
      <c r="E144" s="98">
        <f>IFERROR(VLOOKUP($D144,Actual_Kirk_HDD!$A$4:$E$500,5,FALSE),0)</f>
        <v>16.5</v>
      </c>
      <c r="F144" s="98">
        <f>VLOOKUP($A144&amp;$B144,'Staff Ranked NHDD'!$C$8:$F$373,2,FALSE)</f>
        <v>12.2791935483871</v>
      </c>
      <c r="H144" s="64"/>
      <c r="J144" s="98">
        <f>IFERROR(VLOOKUP($D144,Actual_CGI_HDD!$A$9:$E$500,5),0)</f>
        <v>0</v>
      </c>
      <c r="K144" s="98">
        <f>VLOOKUP($A144&amp;$B144,'Staff Ranked NHDD'!$C$8:$F$373,4,FALSE)</f>
        <v>0</v>
      </c>
    </row>
    <row r="145" spans="1:11" x14ac:dyDescent="0.25">
      <c r="A145" s="142">
        <f t="shared" si="8"/>
        <v>5</v>
      </c>
      <c r="B145" s="142">
        <f t="shared" si="9"/>
        <v>22</v>
      </c>
      <c r="C145" s="142">
        <f t="shared" si="10"/>
        <v>2019</v>
      </c>
      <c r="D145" s="99">
        <f t="shared" si="11"/>
        <v>43607</v>
      </c>
      <c r="E145" s="98">
        <f>IFERROR(VLOOKUP($D145,Actual_Kirk_HDD!$A$4:$E$500,5,FALSE),0)</f>
        <v>14</v>
      </c>
      <c r="F145" s="98">
        <f>VLOOKUP($A145&amp;$B145,'Staff Ranked NHDD'!$C$8:$F$373,2,FALSE)</f>
        <v>10.027741935483872</v>
      </c>
      <c r="H145" s="64"/>
      <c r="J145" s="98">
        <f>IFERROR(VLOOKUP($D145,Actual_CGI_HDD!$A$9:$E$500,5),0)</f>
        <v>0</v>
      </c>
      <c r="K145" s="98">
        <f>VLOOKUP($A145&amp;$B145,'Staff Ranked NHDD'!$C$8:$F$373,4,FALSE)</f>
        <v>0</v>
      </c>
    </row>
    <row r="146" spans="1:11" x14ac:dyDescent="0.25">
      <c r="A146" s="142">
        <f t="shared" si="8"/>
        <v>5</v>
      </c>
      <c r="B146" s="142">
        <f t="shared" si="9"/>
        <v>23</v>
      </c>
      <c r="C146" s="142">
        <f t="shared" si="10"/>
        <v>2019</v>
      </c>
      <c r="D146" s="99">
        <f t="shared" si="11"/>
        <v>43608</v>
      </c>
      <c r="E146" s="98">
        <f>IFERROR(VLOOKUP($D146,Actual_Kirk_HDD!$A$4:$E$500,5,FALSE),0)</f>
        <v>1.5</v>
      </c>
      <c r="F146" s="98">
        <f>VLOOKUP($A146&amp;$B146,'Staff Ranked NHDD'!$C$8:$F$373,2,FALSE)</f>
        <v>8.833333333333257E-2</v>
      </c>
      <c r="H146" s="64"/>
      <c r="J146" s="98">
        <f>IFERROR(VLOOKUP($D146,Actual_CGI_HDD!$A$9:$E$500,5),0)</f>
        <v>0</v>
      </c>
      <c r="K146" s="98">
        <f>VLOOKUP($A146&amp;$B146,'Staff Ranked NHDD'!$C$8:$F$373,4,FALSE)</f>
        <v>0</v>
      </c>
    </row>
    <row r="147" spans="1:11" x14ac:dyDescent="0.25">
      <c r="A147" s="142">
        <f t="shared" si="8"/>
        <v>5</v>
      </c>
      <c r="B147" s="142">
        <f t="shared" si="9"/>
        <v>24</v>
      </c>
      <c r="C147" s="142">
        <f t="shared" si="10"/>
        <v>2019</v>
      </c>
      <c r="D147" s="99">
        <f t="shared" si="11"/>
        <v>43609</v>
      </c>
      <c r="E147" s="98">
        <f>IFERROR(VLOOKUP($D147,Actual_Kirk_HDD!$A$4:$E$500,5,FALSE),0)</f>
        <v>1</v>
      </c>
      <c r="F147" s="98">
        <f>VLOOKUP($A147&amp;$B147,'Staff Ranked NHDD'!$C$8:$F$373,2,FALSE)</f>
        <v>0</v>
      </c>
      <c r="H147" s="64"/>
      <c r="J147" s="98">
        <f>IFERROR(VLOOKUP($D147,Actual_CGI_HDD!$A$9:$E$500,5),0)</f>
        <v>0</v>
      </c>
      <c r="K147" s="98">
        <f>VLOOKUP($A147&amp;$B147,'Staff Ranked NHDD'!$C$8:$F$373,4,FALSE)</f>
        <v>0</v>
      </c>
    </row>
    <row r="148" spans="1:11" x14ac:dyDescent="0.25">
      <c r="A148" s="142">
        <f t="shared" si="8"/>
        <v>5</v>
      </c>
      <c r="B148" s="142">
        <f t="shared" si="9"/>
        <v>25</v>
      </c>
      <c r="C148" s="142">
        <f t="shared" si="10"/>
        <v>2019</v>
      </c>
      <c r="D148" s="99">
        <f t="shared" si="11"/>
        <v>43610</v>
      </c>
      <c r="E148" s="98">
        <f>IFERROR(VLOOKUP($D148,Actual_Kirk_HDD!$A$4:$E$500,5,FALSE),0)</f>
        <v>0</v>
      </c>
      <c r="F148" s="98">
        <f>VLOOKUP($A148&amp;$B148,'Staff Ranked NHDD'!$C$8:$F$373,2,FALSE)</f>
        <v>0</v>
      </c>
      <c r="H148" s="64"/>
      <c r="J148" s="98">
        <f>IFERROR(VLOOKUP($D148,Actual_CGI_HDD!$A$9:$E$500,5),0)</f>
        <v>0</v>
      </c>
      <c r="K148" s="98">
        <f>VLOOKUP($A148&amp;$B148,'Staff Ranked NHDD'!$C$8:$F$373,4,FALSE)</f>
        <v>0</v>
      </c>
    </row>
    <row r="149" spans="1:11" x14ac:dyDescent="0.25">
      <c r="A149" s="142">
        <f t="shared" si="8"/>
        <v>5</v>
      </c>
      <c r="B149" s="142">
        <f t="shared" si="9"/>
        <v>26</v>
      </c>
      <c r="C149" s="142">
        <f t="shared" si="10"/>
        <v>2019</v>
      </c>
      <c r="D149" s="99">
        <f t="shared" si="11"/>
        <v>43611</v>
      </c>
      <c r="E149" s="98">
        <f>IFERROR(VLOOKUP($D149,Actual_Kirk_HDD!$A$4:$E$500,5,FALSE),0)</f>
        <v>0</v>
      </c>
      <c r="F149" s="98">
        <f>VLOOKUP($A149&amp;$B149,'Staff Ranked NHDD'!$C$8:$F$373,2,FALSE)</f>
        <v>0</v>
      </c>
      <c r="H149" s="64"/>
      <c r="J149" s="98">
        <f>IFERROR(VLOOKUP($D149,Actual_CGI_HDD!$A$9:$E$500,5),0)</f>
        <v>0</v>
      </c>
      <c r="K149" s="98">
        <f>VLOOKUP($A149&amp;$B149,'Staff Ranked NHDD'!$C$8:$F$373,4,FALSE)</f>
        <v>0</v>
      </c>
    </row>
    <row r="150" spans="1:11" x14ac:dyDescent="0.25">
      <c r="A150" s="142">
        <f t="shared" si="8"/>
        <v>5</v>
      </c>
      <c r="B150" s="142">
        <f t="shared" si="9"/>
        <v>27</v>
      </c>
      <c r="C150" s="142">
        <f t="shared" si="10"/>
        <v>2019</v>
      </c>
      <c r="D150" s="99">
        <f t="shared" si="11"/>
        <v>43612</v>
      </c>
      <c r="E150" s="98">
        <f>IFERROR(VLOOKUP($D150,Actual_Kirk_HDD!$A$4:$E$500,5,FALSE),0)</f>
        <v>0</v>
      </c>
      <c r="F150" s="98">
        <f>VLOOKUP($A150&amp;$B150,'Staff Ranked NHDD'!$C$8:$F$373,2,FALSE)</f>
        <v>0</v>
      </c>
      <c r="H150" s="64"/>
      <c r="J150" s="98">
        <f>IFERROR(VLOOKUP($D150,Actual_CGI_HDD!$A$9:$E$500,5),0)</f>
        <v>0</v>
      </c>
      <c r="K150" s="98">
        <f>VLOOKUP($A150&amp;$B150,'Staff Ranked NHDD'!$C$8:$F$373,4,FALSE)</f>
        <v>0</v>
      </c>
    </row>
    <row r="151" spans="1:11" x14ac:dyDescent="0.25">
      <c r="A151" s="142">
        <f t="shared" si="8"/>
        <v>5</v>
      </c>
      <c r="B151" s="142">
        <f t="shared" si="9"/>
        <v>28</v>
      </c>
      <c r="C151" s="142">
        <f t="shared" si="10"/>
        <v>2019</v>
      </c>
      <c r="D151" s="99">
        <f t="shared" si="11"/>
        <v>43613</v>
      </c>
      <c r="E151" s="98">
        <f>IFERROR(VLOOKUP($D151,Actual_Kirk_HDD!$A$4:$E$500,5,FALSE),0)</f>
        <v>0</v>
      </c>
      <c r="F151" s="98">
        <f>VLOOKUP($A151&amp;$B151,'Staff Ranked NHDD'!$C$8:$F$373,2,FALSE)</f>
        <v>0</v>
      </c>
      <c r="H151" s="64"/>
      <c r="J151" s="98">
        <f>IFERROR(VLOOKUP($D151,Actual_CGI_HDD!$A$9:$E$500,5),0)</f>
        <v>0</v>
      </c>
      <c r="K151" s="98">
        <f>VLOOKUP($A151&amp;$B151,'Staff Ranked NHDD'!$C$8:$F$373,4,FALSE)</f>
        <v>0</v>
      </c>
    </row>
    <row r="152" spans="1:11" x14ac:dyDescent="0.25">
      <c r="A152" s="142">
        <f t="shared" si="8"/>
        <v>5</v>
      </c>
      <c r="B152" s="142">
        <f t="shared" si="9"/>
        <v>29</v>
      </c>
      <c r="C152" s="142">
        <f t="shared" si="10"/>
        <v>2019</v>
      </c>
      <c r="D152" s="99">
        <f t="shared" si="11"/>
        <v>43614</v>
      </c>
      <c r="E152" s="98">
        <f>IFERROR(VLOOKUP($D152,Actual_Kirk_HDD!$A$4:$E$500,5,FALSE),0)</f>
        <v>0</v>
      </c>
      <c r="F152" s="98">
        <f>VLOOKUP($A152&amp;$B152,'Staff Ranked NHDD'!$C$8:$F$373,2,FALSE)</f>
        <v>0</v>
      </c>
      <c r="H152" s="64"/>
      <c r="J152" s="98">
        <f>IFERROR(VLOOKUP($D152,Actual_CGI_HDD!$A$9:$E$500,5),0)</f>
        <v>0</v>
      </c>
      <c r="K152" s="98">
        <f>VLOOKUP($A152&amp;$B152,'Staff Ranked NHDD'!$C$8:$F$373,4,FALSE)</f>
        <v>0</v>
      </c>
    </row>
    <row r="153" spans="1:11" x14ac:dyDescent="0.25">
      <c r="A153" s="142">
        <f t="shared" si="8"/>
        <v>5</v>
      </c>
      <c r="B153" s="142">
        <f t="shared" si="9"/>
        <v>30</v>
      </c>
      <c r="C153" s="142">
        <f t="shared" si="10"/>
        <v>2019</v>
      </c>
      <c r="D153" s="99">
        <f t="shared" si="11"/>
        <v>43615</v>
      </c>
      <c r="E153" s="98">
        <f>IFERROR(VLOOKUP($D153,Actual_Kirk_HDD!$A$4:$E$500,5,FALSE),0)</f>
        <v>0</v>
      </c>
      <c r="F153" s="98">
        <f>VLOOKUP($A153&amp;$B153,'Staff Ranked NHDD'!$C$8:$F$373,2,FALSE)</f>
        <v>0</v>
      </c>
      <c r="H153" s="64"/>
      <c r="J153" s="98">
        <f>IFERROR(VLOOKUP($D153,Actual_CGI_HDD!$A$9:$E$500,5),0)</f>
        <v>0</v>
      </c>
      <c r="K153" s="98">
        <f>VLOOKUP($A153&amp;$B153,'Staff Ranked NHDD'!$C$8:$F$373,4,FALSE)</f>
        <v>0</v>
      </c>
    </row>
    <row r="154" spans="1:11" x14ac:dyDescent="0.25">
      <c r="A154" s="142">
        <f t="shared" si="8"/>
        <v>5</v>
      </c>
      <c r="B154" s="142">
        <f t="shared" si="9"/>
        <v>31</v>
      </c>
      <c r="C154" s="142">
        <f t="shared" si="10"/>
        <v>2019</v>
      </c>
      <c r="D154" s="99">
        <f t="shared" si="11"/>
        <v>43616</v>
      </c>
      <c r="E154" s="98">
        <f>IFERROR(VLOOKUP($D154,Actual_Kirk_HDD!$A$4:$E$500,5,FALSE),0)</f>
        <v>2.5</v>
      </c>
      <c r="F154" s="98">
        <f>VLOOKUP($A154&amp;$B154,'Staff Ranked NHDD'!$C$8:$F$373,2,FALSE)</f>
        <v>1.7857347670250883</v>
      </c>
      <c r="H154" s="64"/>
      <c r="J154" s="98">
        <f>IFERROR(VLOOKUP($D154,Actual_CGI_HDD!$A$9:$E$500,5),0)</f>
        <v>0</v>
      </c>
      <c r="K154" s="98">
        <f>VLOOKUP($A154&amp;$B154,'Staff Ranked NHDD'!$C$8:$F$373,4,FALSE)</f>
        <v>0</v>
      </c>
    </row>
    <row r="155" spans="1:11" x14ac:dyDescent="0.25">
      <c r="A155" s="142">
        <f t="shared" si="8"/>
        <v>6</v>
      </c>
      <c r="B155" s="142">
        <f t="shared" si="9"/>
        <v>1</v>
      </c>
      <c r="C155" s="142">
        <f t="shared" si="10"/>
        <v>2019</v>
      </c>
      <c r="D155" s="99">
        <f t="shared" si="11"/>
        <v>43617</v>
      </c>
      <c r="E155" s="98">
        <f>IFERROR(VLOOKUP($D155,Actual_Kirk_HDD!$A$4:$E$500,5,FALSE),0)</f>
        <v>0</v>
      </c>
      <c r="F155" s="98">
        <f>VLOOKUP($A155&amp;$B155,'Staff Ranked NHDD'!$C$8:$F$373,2,FALSE)</f>
        <v>0</v>
      </c>
      <c r="H155" s="64"/>
      <c r="J155" s="98">
        <f>IFERROR(VLOOKUP($D155,Actual_CGI_HDD!$A$9:$E$500,5),0)</f>
        <v>0</v>
      </c>
      <c r="K155" s="98">
        <f>VLOOKUP($A155&amp;$B155,'Staff Ranked NHDD'!$C$8:$F$373,4,FALSE)</f>
        <v>0</v>
      </c>
    </row>
    <row r="156" spans="1:11" x14ac:dyDescent="0.25">
      <c r="A156" s="142">
        <f t="shared" si="8"/>
        <v>6</v>
      </c>
      <c r="B156" s="142">
        <f t="shared" si="9"/>
        <v>2</v>
      </c>
      <c r="C156" s="142">
        <f t="shared" si="10"/>
        <v>2019</v>
      </c>
      <c r="D156" s="99">
        <f t="shared" si="11"/>
        <v>43618</v>
      </c>
      <c r="E156" s="98">
        <f>IFERROR(VLOOKUP($D156,Actual_Kirk_HDD!$A$4:$E$500,5,FALSE),0)</f>
        <v>0</v>
      </c>
      <c r="F156" s="98">
        <f>VLOOKUP($A156&amp;$B156,'Staff Ranked NHDD'!$C$8:$F$373,2,FALSE)</f>
        <v>0</v>
      </c>
      <c r="H156" s="64"/>
      <c r="J156" s="98">
        <f>IFERROR(VLOOKUP($D156,Actual_CGI_HDD!$A$9:$E$500,5),0)</f>
        <v>0</v>
      </c>
      <c r="K156" s="98">
        <f>VLOOKUP($A156&amp;$B156,'Staff Ranked NHDD'!$C$8:$F$373,4,FALSE)</f>
        <v>0</v>
      </c>
    </row>
    <row r="157" spans="1:11" x14ac:dyDescent="0.25">
      <c r="A157" s="142">
        <f t="shared" si="8"/>
        <v>6</v>
      </c>
      <c r="B157" s="142">
        <f t="shared" si="9"/>
        <v>3</v>
      </c>
      <c r="C157" s="142">
        <f t="shared" si="10"/>
        <v>2019</v>
      </c>
      <c r="D157" s="99">
        <f t="shared" si="11"/>
        <v>43619</v>
      </c>
      <c r="E157" s="98">
        <f>IFERROR(VLOOKUP($D157,Actual_Kirk_HDD!$A$4:$E$500,5,FALSE),0)</f>
        <v>0</v>
      </c>
      <c r="F157" s="98">
        <f>VLOOKUP($A157&amp;$B157,'Staff Ranked NHDD'!$C$8:$F$373,2,FALSE)</f>
        <v>0.56722222222222174</v>
      </c>
      <c r="H157" s="64"/>
      <c r="J157" s="98">
        <f>IFERROR(VLOOKUP($D157,Actual_CGI_HDD!$A$9:$E$500,5),0)</f>
        <v>0</v>
      </c>
      <c r="K157" s="98">
        <f>VLOOKUP($A157&amp;$B157,'Staff Ranked NHDD'!$C$8:$F$373,4,FALSE)</f>
        <v>0</v>
      </c>
    </row>
    <row r="158" spans="1:11" x14ac:dyDescent="0.25">
      <c r="A158" s="142">
        <f t="shared" si="8"/>
        <v>6</v>
      </c>
      <c r="B158" s="142">
        <f t="shared" si="9"/>
        <v>4</v>
      </c>
      <c r="C158" s="142">
        <f t="shared" si="10"/>
        <v>2019</v>
      </c>
      <c r="D158" s="99">
        <f t="shared" si="11"/>
        <v>43620</v>
      </c>
      <c r="E158" s="98">
        <f>IFERROR(VLOOKUP($D158,Actual_Kirk_HDD!$A$4:$E$500,5,FALSE),0)</f>
        <v>0</v>
      </c>
      <c r="F158" s="98">
        <f>VLOOKUP($A158&amp;$B158,'Staff Ranked NHDD'!$C$8:$F$373,2,FALSE)</f>
        <v>0</v>
      </c>
      <c r="H158" s="64"/>
      <c r="J158" s="98">
        <f>IFERROR(VLOOKUP($D158,Actual_CGI_HDD!$A$9:$E$500,5),0)</f>
        <v>0</v>
      </c>
      <c r="K158" s="98">
        <f>VLOOKUP($A158&amp;$B158,'Staff Ranked NHDD'!$C$8:$F$373,4,FALSE)</f>
        <v>0</v>
      </c>
    </row>
    <row r="159" spans="1:11" x14ac:dyDescent="0.25">
      <c r="A159" s="142">
        <f t="shared" si="8"/>
        <v>6</v>
      </c>
      <c r="B159" s="142">
        <f t="shared" si="9"/>
        <v>5</v>
      </c>
      <c r="C159" s="142">
        <f t="shared" si="10"/>
        <v>2019</v>
      </c>
      <c r="D159" s="99">
        <f t="shared" si="11"/>
        <v>43621</v>
      </c>
      <c r="E159" s="98">
        <f>IFERROR(VLOOKUP($D159,Actual_Kirk_HDD!$A$4:$E$500,5,FALSE),0)</f>
        <v>0</v>
      </c>
      <c r="F159" s="98">
        <f>VLOOKUP($A159&amp;$B159,'Staff Ranked NHDD'!$C$8:$F$373,2,FALSE)</f>
        <v>0</v>
      </c>
      <c r="H159" s="64"/>
      <c r="J159" s="98">
        <f>IFERROR(VLOOKUP($D159,Actual_CGI_HDD!$A$9:$E$500,5),0)</f>
        <v>0</v>
      </c>
      <c r="K159" s="98">
        <f>VLOOKUP($A159&amp;$B159,'Staff Ranked NHDD'!$C$8:$F$373,4,FALSE)</f>
        <v>0</v>
      </c>
    </row>
    <row r="160" spans="1:11" x14ac:dyDescent="0.25">
      <c r="A160" s="142">
        <f t="shared" si="8"/>
        <v>6</v>
      </c>
      <c r="B160" s="142">
        <f t="shared" si="9"/>
        <v>6</v>
      </c>
      <c r="C160" s="142">
        <f t="shared" si="10"/>
        <v>2019</v>
      </c>
      <c r="D160" s="99">
        <f t="shared" si="11"/>
        <v>43622</v>
      </c>
      <c r="E160" s="98">
        <f>IFERROR(VLOOKUP($D160,Actual_Kirk_HDD!$A$4:$E$500,5,FALSE),0)</f>
        <v>0</v>
      </c>
      <c r="F160" s="98">
        <f>VLOOKUP($A160&amp;$B160,'Staff Ranked NHDD'!$C$8:$F$373,2,FALSE)</f>
        <v>0</v>
      </c>
      <c r="H160" s="64"/>
      <c r="J160" s="98">
        <f>IFERROR(VLOOKUP($D160,Actual_CGI_HDD!$A$9:$E$500,5),0)</f>
        <v>0</v>
      </c>
      <c r="K160" s="98">
        <f>VLOOKUP($A160&amp;$B160,'Staff Ranked NHDD'!$C$8:$F$373,4,FALSE)</f>
        <v>0</v>
      </c>
    </row>
    <row r="161" spans="1:11" x14ac:dyDescent="0.25">
      <c r="A161" s="142">
        <f t="shared" si="8"/>
        <v>6</v>
      </c>
      <c r="B161" s="142">
        <f t="shared" si="9"/>
        <v>7</v>
      </c>
      <c r="C161" s="142">
        <f t="shared" si="10"/>
        <v>2019</v>
      </c>
      <c r="D161" s="99">
        <f t="shared" si="11"/>
        <v>43623</v>
      </c>
      <c r="E161" s="98">
        <f>IFERROR(VLOOKUP($D161,Actual_Kirk_HDD!$A$4:$E$500,5,FALSE),0)</f>
        <v>0</v>
      </c>
      <c r="F161" s="98">
        <f>VLOOKUP($A161&amp;$B161,'Staff Ranked NHDD'!$C$8:$F$373,2,FALSE)</f>
        <v>0</v>
      </c>
      <c r="H161" s="64"/>
      <c r="J161" s="98">
        <f>IFERROR(VLOOKUP($D161,Actual_CGI_HDD!$A$9:$E$500,5),0)</f>
        <v>0</v>
      </c>
      <c r="K161" s="98">
        <f>VLOOKUP($A161&amp;$B161,'Staff Ranked NHDD'!$C$8:$F$373,4,FALSE)</f>
        <v>0</v>
      </c>
    </row>
    <row r="162" spans="1:11" x14ac:dyDescent="0.25">
      <c r="A162" s="142">
        <f t="shared" si="8"/>
        <v>6</v>
      </c>
      <c r="B162" s="142">
        <f t="shared" si="9"/>
        <v>8</v>
      </c>
      <c r="C162" s="142">
        <f t="shared" si="10"/>
        <v>2019</v>
      </c>
      <c r="D162" s="99">
        <f t="shared" si="11"/>
        <v>43624</v>
      </c>
      <c r="E162" s="98">
        <f>IFERROR(VLOOKUP($D162,Actual_Kirk_HDD!$A$4:$E$500,5,FALSE),0)</f>
        <v>0</v>
      </c>
      <c r="F162" s="98">
        <f>VLOOKUP($A162&amp;$B162,'Staff Ranked NHDD'!$C$8:$F$373,2,FALSE)</f>
        <v>0</v>
      </c>
      <c r="H162" s="64"/>
      <c r="J162" s="98">
        <f>IFERROR(VLOOKUP($D162,Actual_CGI_HDD!$A$9:$E$500,5),0)</f>
        <v>0</v>
      </c>
      <c r="K162" s="98">
        <f>VLOOKUP($A162&amp;$B162,'Staff Ranked NHDD'!$C$8:$F$373,4,FALSE)</f>
        <v>0</v>
      </c>
    </row>
    <row r="163" spans="1:11" x14ac:dyDescent="0.25">
      <c r="A163" s="142">
        <f t="shared" si="8"/>
        <v>6</v>
      </c>
      <c r="B163" s="142">
        <f t="shared" si="9"/>
        <v>9</v>
      </c>
      <c r="C163" s="142">
        <f t="shared" si="10"/>
        <v>2019</v>
      </c>
      <c r="D163" s="99">
        <f t="shared" si="11"/>
        <v>43625</v>
      </c>
      <c r="E163" s="98">
        <f>IFERROR(VLOOKUP($D163,Actual_Kirk_HDD!$A$4:$E$500,5,FALSE),0)</f>
        <v>0</v>
      </c>
      <c r="F163" s="98">
        <f>VLOOKUP($A163&amp;$B163,'Staff Ranked NHDD'!$C$8:$F$373,2,FALSE)</f>
        <v>0</v>
      </c>
      <c r="H163" s="64"/>
      <c r="J163" s="98">
        <f>IFERROR(VLOOKUP($D163,Actual_CGI_HDD!$A$9:$E$500,5),0)</f>
        <v>0</v>
      </c>
      <c r="K163" s="98">
        <f>VLOOKUP($A163&amp;$B163,'Staff Ranked NHDD'!$C$8:$F$373,4,FALSE)</f>
        <v>0</v>
      </c>
    </row>
    <row r="164" spans="1:11" x14ac:dyDescent="0.25">
      <c r="A164" s="142">
        <f t="shared" si="8"/>
        <v>6</v>
      </c>
      <c r="B164" s="142">
        <f t="shared" si="9"/>
        <v>10</v>
      </c>
      <c r="C164" s="142">
        <f t="shared" si="10"/>
        <v>2019</v>
      </c>
      <c r="D164" s="99">
        <f t="shared" si="11"/>
        <v>43626</v>
      </c>
      <c r="E164" s="98">
        <f>IFERROR(VLOOKUP($D164,Actual_Kirk_HDD!$A$4:$E$500,5,FALSE),0)</f>
        <v>0</v>
      </c>
      <c r="F164" s="98">
        <f>VLOOKUP($A164&amp;$B164,'Staff Ranked NHDD'!$C$8:$F$373,2,FALSE)</f>
        <v>0</v>
      </c>
      <c r="H164" s="64"/>
      <c r="J164" s="98">
        <f>IFERROR(VLOOKUP($D164,Actual_CGI_HDD!$A$9:$E$500,5),0)</f>
        <v>0</v>
      </c>
      <c r="K164" s="98">
        <f>VLOOKUP($A164&amp;$B164,'Staff Ranked NHDD'!$C$8:$F$373,4,FALSE)</f>
        <v>0</v>
      </c>
    </row>
    <row r="165" spans="1:11" x14ac:dyDescent="0.25">
      <c r="A165" s="142">
        <f t="shared" si="8"/>
        <v>6</v>
      </c>
      <c r="B165" s="142">
        <f t="shared" si="9"/>
        <v>11</v>
      </c>
      <c r="C165" s="142">
        <f t="shared" si="10"/>
        <v>2019</v>
      </c>
      <c r="D165" s="99">
        <f t="shared" si="11"/>
        <v>43627</v>
      </c>
      <c r="E165" s="98">
        <f>IFERROR(VLOOKUP($D165,Actual_Kirk_HDD!$A$4:$E$500,5,FALSE),0)</f>
        <v>0</v>
      </c>
      <c r="F165" s="98">
        <f>VLOOKUP($A165&amp;$B165,'Staff Ranked NHDD'!$C$8:$F$373,2,FALSE)</f>
        <v>0</v>
      </c>
      <c r="H165" s="64"/>
      <c r="J165" s="98">
        <f>IFERROR(VLOOKUP($D165,Actual_CGI_HDD!$A$9:$E$500,5),0)</f>
        <v>0</v>
      </c>
      <c r="K165" s="98">
        <f>VLOOKUP($A165&amp;$B165,'Staff Ranked NHDD'!$C$8:$F$373,4,FALSE)</f>
        <v>0</v>
      </c>
    </row>
    <row r="166" spans="1:11" x14ac:dyDescent="0.25">
      <c r="A166" s="142">
        <f t="shared" si="8"/>
        <v>6</v>
      </c>
      <c r="B166" s="142">
        <f t="shared" si="9"/>
        <v>12</v>
      </c>
      <c r="C166" s="142">
        <f t="shared" si="10"/>
        <v>2019</v>
      </c>
      <c r="D166" s="99">
        <f t="shared" si="11"/>
        <v>43628</v>
      </c>
      <c r="E166" s="98">
        <f>IFERROR(VLOOKUP($D166,Actual_Kirk_HDD!$A$4:$E$500,5,FALSE),0)</f>
        <v>0</v>
      </c>
      <c r="F166" s="98">
        <f>VLOOKUP($A166&amp;$B166,'Staff Ranked NHDD'!$C$8:$F$373,2,FALSE)</f>
        <v>0</v>
      </c>
      <c r="H166" s="64"/>
      <c r="J166" s="98">
        <f>IFERROR(VLOOKUP($D166,Actual_CGI_HDD!$A$9:$E$500,5),0)</f>
        <v>0</v>
      </c>
      <c r="K166" s="98">
        <f>VLOOKUP($A166&amp;$B166,'Staff Ranked NHDD'!$C$8:$F$373,4,FALSE)</f>
        <v>0.10010752688172081</v>
      </c>
    </row>
    <row r="167" spans="1:11" x14ac:dyDescent="0.25">
      <c r="A167" s="142">
        <f t="shared" si="8"/>
        <v>6</v>
      </c>
      <c r="B167" s="142">
        <f t="shared" si="9"/>
        <v>13</v>
      </c>
      <c r="C167" s="142">
        <f t="shared" si="10"/>
        <v>2019</v>
      </c>
      <c r="D167" s="99">
        <f t="shared" si="11"/>
        <v>43629</v>
      </c>
      <c r="E167" s="98">
        <f>IFERROR(VLOOKUP($D167,Actual_Kirk_HDD!$A$4:$E$500,5,FALSE),0)</f>
        <v>5</v>
      </c>
      <c r="F167" s="98">
        <f>VLOOKUP($A167&amp;$B167,'Staff Ranked NHDD'!$C$8:$F$373,2,FALSE)</f>
        <v>8.9318637992831516</v>
      </c>
      <c r="H167" s="64"/>
      <c r="J167" s="98">
        <f>IFERROR(VLOOKUP($D167,Actual_CGI_HDD!$A$9:$E$500,5),0)</f>
        <v>0.5</v>
      </c>
      <c r="K167" s="98">
        <f>VLOOKUP($A167&amp;$B167,'Staff Ranked NHDD'!$C$8:$F$373,4,FALSE)</f>
        <v>3.4888888888888894</v>
      </c>
    </row>
    <row r="168" spans="1:11" x14ac:dyDescent="0.25">
      <c r="A168" s="142">
        <f t="shared" si="8"/>
        <v>6</v>
      </c>
      <c r="B168" s="142">
        <f t="shared" si="9"/>
        <v>14</v>
      </c>
      <c r="C168" s="142">
        <f t="shared" si="10"/>
        <v>2019</v>
      </c>
      <c r="D168" s="99">
        <f t="shared" si="11"/>
        <v>43630</v>
      </c>
      <c r="E168" s="98">
        <f>IFERROR(VLOOKUP($D168,Actual_Kirk_HDD!$A$4:$E$500,5,FALSE),0)</f>
        <v>3</v>
      </c>
      <c r="F168" s="98">
        <f>VLOOKUP($A168&amp;$B168,'Staff Ranked NHDD'!$C$8:$F$373,2,FALSE)</f>
        <v>4.877347670250896</v>
      </c>
      <c r="H168" s="64"/>
      <c r="J168" s="98">
        <f>IFERROR(VLOOKUP($D168,Actual_CGI_HDD!$A$9:$E$500,5),0)</f>
        <v>0</v>
      </c>
      <c r="K168" s="98">
        <f>VLOOKUP($A168&amp;$B168,'Staff Ranked NHDD'!$C$8:$F$373,4,FALSE)</f>
        <v>0</v>
      </c>
    </row>
    <row r="169" spans="1:11" x14ac:dyDescent="0.25">
      <c r="A169" s="142">
        <f t="shared" si="8"/>
        <v>6</v>
      </c>
      <c r="B169" s="142">
        <f t="shared" si="9"/>
        <v>15</v>
      </c>
      <c r="C169" s="142">
        <f t="shared" si="10"/>
        <v>2019</v>
      </c>
      <c r="D169" s="99">
        <f t="shared" si="11"/>
        <v>43631</v>
      </c>
      <c r="E169" s="98">
        <f>IFERROR(VLOOKUP($D169,Actual_Kirk_HDD!$A$4:$E$500,5,FALSE),0)</f>
        <v>0</v>
      </c>
      <c r="F169" s="98">
        <f>VLOOKUP($A169&amp;$B169,'Staff Ranked NHDD'!$C$8:$F$373,2,FALSE)</f>
        <v>1.612222222222222</v>
      </c>
      <c r="H169" s="64"/>
      <c r="J169" s="98">
        <f>IFERROR(VLOOKUP($D169,Actual_CGI_HDD!$A$9:$E$500,5),0)</f>
        <v>0</v>
      </c>
      <c r="K169" s="98">
        <f>VLOOKUP($A169&amp;$B169,'Staff Ranked NHDD'!$C$8:$F$373,4,FALSE)</f>
        <v>0</v>
      </c>
    </row>
    <row r="170" spans="1:11" x14ac:dyDescent="0.25">
      <c r="A170" s="142">
        <f t="shared" si="8"/>
        <v>6</v>
      </c>
      <c r="B170" s="142">
        <f t="shared" si="9"/>
        <v>16</v>
      </c>
      <c r="C170" s="142">
        <f t="shared" si="10"/>
        <v>2019</v>
      </c>
      <c r="D170" s="99">
        <f t="shared" si="11"/>
        <v>43632</v>
      </c>
      <c r="E170" s="98">
        <f>IFERROR(VLOOKUP($D170,Actual_Kirk_HDD!$A$4:$E$500,5,FALSE),0)</f>
        <v>0</v>
      </c>
      <c r="F170" s="98">
        <f>VLOOKUP($A170&amp;$B170,'Staff Ranked NHDD'!$C$8:$F$373,2,FALSE)</f>
        <v>0</v>
      </c>
      <c r="H170" s="64"/>
      <c r="J170" s="98">
        <f>IFERROR(VLOOKUP($D170,Actual_CGI_HDD!$A$9:$E$500,5),0)</f>
        <v>0</v>
      </c>
      <c r="K170" s="98">
        <f>VLOOKUP($A170&amp;$B170,'Staff Ranked NHDD'!$C$8:$F$373,4,FALSE)</f>
        <v>0</v>
      </c>
    </row>
    <row r="171" spans="1:11" x14ac:dyDescent="0.25">
      <c r="A171" s="142">
        <f t="shared" si="8"/>
        <v>6</v>
      </c>
      <c r="B171" s="142">
        <f t="shared" si="9"/>
        <v>17</v>
      </c>
      <c r="C171" s="142">
        <f t="shared" si="10"/>
        <v>2019</v>
      </c>
      <c r="D171" s="99">
        <f t="shared" si="11"/>
        <v>43633</v>
      </c>
      <c r="E171" s="98">
        <f>IFERROR(VLOOKUP($D171,Actual_Kirk_HDD!$A$4:$E$500,5,FALSE),0)</f>
        <v>0</v>
      </c>
      <c r="F171" s="98">
        <f>VLOOKUP($A171&amp;$B171,'Staff Ranked NHDD'!$C$8:$F$373,2,FALSE)</f>
        <v>0</v>
      </c>
      <c r="H171" s="64"/>
      <c r="J171" s="98">
        <f>IFERROR(VLOOKUP($D171,Actual_CGI_HDD!$A$9:$E$500,5),0)</f>
        <v>0</v>
      </c>
      <c r="K171" s="98">
        <f>VLOOKUP($A171&amp;$B171,'Staff Ranked NHDD'!$C$8:$F$373,4,FALSE)</f>
        <v>0</v>
      </c>
    </row>
    <row r="172" spans="1:11" x14ac:dyDescent="0.25">
      <c r="A172" s="142">
        <f t="shared" si="8"/>
        <v>6</v>
      </c>
      <c r="B172" s="142">
        <f t="shared" si="9"/>
        <v>18</v>
      </c>
      <c r="C172" s="142">
        <f t="shared" si="10"/>
        <v>2019</v>
      </c>
      <c r="D172" s="99">
        <f t="shared" si="11"/>
        <v>43634</v>
      </c>
      <c r="E172" s="98">
        <f>IFERROR(VLOOKUP($D172,Actual_Kirk_HDD!$A$4:$E$500,5,FALSE),0)</f>
        <v>0</v>
      </c>
      <c r="F172" s="98">
        <f>VLOOKUP($A172&amp;$B172,'Staff Ranked NHDD'!$C$8:$F$373,2,FALSE)</f>
        <v>0</v>
      </c>
      <c r="H172" s="64"/>
      <c r="J172" s="98">
        <f>IFERROR(VLOOKUP($D172,Actual_CGI_HDD!$A$9:$E$500,5),0)</f>
        <v>0</v>
      </c>
      <c r="K172" s="98">
        <f>VLOOKUP($A172&amp;$B172,'Staff Ranked NHDD'!$C$8:$F$373,4,FALSE)</f>
        <v>0</v>
      </c>
    </row>
    <row r="173" spans="1:11" x14ac:dyDescent="0.25">
      <c r="A173" s="142">
        <f t="shared" si="8"/>
        <v>6</v>
      </c>
      <c r="B173" s="142">
        <f t="shared" si="9"/>
        <v>19</v>
      </c>
      <c r="C173" s="142">
        <f t="shared" si="10"/>
        <v>2019</v>
      </c>
      <c r="D173" s="99">
        <f t="shared" si="11"/>
        <v>43635</v>
      </c>
      <c r="E173" s="98">
        <f>IFERROR(VLOOKUP($D173,Actual_Kirk_HDD!$A$4:$E$500,5,FALSE),0)</f>
        <v>0</v>
      </c>
      <c r="F173" s="98">
        <f>VLOOKUP($A173&amp;$B173,'Staff Ranked NHDD'!$C$8:$F$373,2,FALSE)</f>
        <v>0</v>
      </c>
      <c r="H173" s="64"/>
      <c r="J173" s="98">
        <f>IFERROR(VLOOKUP($D173,Actual_CGI_HDD!$A$9:$E$500,5),0)</f>
        <v>0</v>
      </c>
      <c r="K173" s="98">
        <f>VLOOKUP($A173&amp;$B173,'Staff Ranked NHDD'!$C$8:$F$373,4,FALSE)</f>
        <v>0</v>
      </c>
    </row>
    <row r="174" spans="1:11" x14ac:dyDescent="0.25">
      <c r="A174" s="142">
        <f t="shared" si="8"/>
        <v>6</v>
      </c>
      <c r="B174" s="142">
        <f t="shared" si="9"/>
        <v>20</v>
      </c>
      <c r="C174" s="142">
        <f t="shared" si="10"/>
        <v>2019</v>
      </c>
      <c r="D174" s="99">
        <f t="shared" si="11"/>
        <v>43636</v>
      </c>
      <c r="E174" s="98">
        <f>IFERROR(VLOOKUP($D174,Actual_Kirk_HDD!$A$4:$E$500,5,FALSE),0)</f>
        <v>1</v>
      </c>
      <c r="F174" s="98">
        <f>VLOOKUP($A174&amp;$B174,'Staff Ranked NHDD'!$C$8:$F$373,2,FALSE)</f>
        <v>2.8872222222222224</v>
      </c>
      <c r="H174" s="64"/>
      <c r="J174" s="98">
        <f>IFERROR(VLOOKUP($D174,Actual_CGI_HDD!$A$9:$E$500,5),0)</f>
        <v>0</v>
      </c>
      <c r="K174" s="98">
        <f>VLOOKUP($A174&amp;$B174,'Staff Ranked NHDD'!$C$8:$F$373,4,FALSE)</f>
        <v>0</v>
      </c>
    </row>
    <row r="175" spans="1:11" x14ac:dyDescent="0.25">
      <c r="A175" s="142">
        <f t="shared" si="8"/>
        <v>6</v>
      </c>
      <c r="B175" s="142">
        <f t="shared" si="9"/>
        <v>21</v>
      </c>
      <c r="C175" s="142">
        <f t="shared" si="10"/>
        <v>2019</v>
      </c>
      <c r="D175" s="99">
        <f t="shared" si="11"/>
        <v>43637</v>
      </c>
      <c r="E175" s="98">
        <f>IFERROR(VLOOKUP($D175,Actual_Kirk_HDD!$A$4:$E$500,5,FALSE),0)</f>
        <v>0</v>
      </c>
      <c r="F175" s="98">
        <f>VLOOKUP($A175&amp;$B175,'Staff Ranked NHDD'!$C$8:$F$373,2,FALSE)</f>
        <v>0</v>
      </c>
      <c r="H175" s="64"/>
      <c r="J175" s="98">
        <f>IFERROR(VLOOKUP($D175,Actual_CGI_HDD!$A$9:$E$500,5),0)</f>
        <v>0</v>
      </c>
      <c r="K175" s="98">
        <f>VLOOKUP($A175&amp;$B175,'Staff Ranked NHDD'!$C$8:$F$373,4,FALSE)</f>
        <v>0</v>
      </c>
    </row>
    <row r="176" spans="1:11" x14ac:dyDescent="0.25">
      <c r="A176" s="142">
        <f t="shared" si="8"/>
        <v>6</v>
      </c>
      <c r="B176" s="142">
        <f t="shared" si="9"/>
        <v>22</v>
      </c>
      <c r="C176" s="142">
        <f t="shared" si="10"/>
        <v>2019</v>
      </c>
      <c r="D176" s="99">
        <f t="shared" si="11"/>
        <v>43638</v>
      </c>
      <c r="E176" s="98">
        <f>IFERROR(VLOOKUP($D176,Actual_Kirk_HDD!$A$4:$E$500,5,FALSE),0)</f>
        <v>0</v>
      </c>
      <c r="F176" s="98">
        <f>VLOOKUP($A176&amp;$B176,'Staff Ranked NHDD'!$C$8:$F$373,2,FALSE)</f>
        <v>0</v>
      </c>
      <c r="H176" s="64"/>
      <c r="J176" s="98">
        <f>IFERROR(VLOOKUP($D176,Actual_CGI_HDD!$A$9:$E$500,5),0)</f>
        <v>0</v>
      </c>
      <c r="K176" s="98">
        <f>VLOOKUP($A176&amp;$B176,'Staff Ranked NHDD'!$C$8:$F$373,4,FALSE)</f>
        <v>0</v>
      </c>
    </row>
    <row r="177" spans="1:11" x14ac:dyDescent="0.25">
      <c r="A177" s="142">
        <f t="shared" si="8"/>
        <v>6</v>
      </c>
      <c r="B177" s="142">
        <f t="shared" si="9"/>
        <v>23</v>
      </c>
      <c r="C177" s="142">
        <f t="shared" si="10"/>
        <v>2019</v>
      </c>
      <c r="D177" s="99">
        <f t="shared" si="11"/>
        <v>43639</v>
      </c>
      <c r="E177" s="98">
        <f>IFERROR(VLOOKUP($D177,Actual_Kirk_HDD!$A$4:$E$500,5,FALSE),0)</f>
        <v>0</v>
      </c>
      <c r="F177" s="98">
        <f>VLOOKUP($A177&amp;$B177,'Staff Ranked NHDD'!$C$8:$F$373,2,FALSE)</f>
        <v>0</v>
      </c>
      <c r="H177" s="64"/>
      <c r="J177" s="98">
        <f>IFERROR(VLOOKUP($D177,Actual_CGI_HDD!$A$9:$E$500,5),0)</f>
        <v>0</v>
      </c>
      <c r="K177" s="98">
        <f>VLOOKUP($A177&amp;$B177,'Staff Ranked NHDD'!$C$8:$F$373,4,FALSE)</f>
        <v>0</v>
      </c>
    </row>
    <row r="178" spans="1:11" x14ac:dyDescent="0.25">
      <c r="A178" s="142">
        <f t="shared" si="8"/>
        <v>6</v>
      </c>
      <c r="B178" s="142">
        <f t="shared" si="9"/>
        <v>24</v>
      </c>
      <c r="C178" s="142">
        <f t="shared" si="10"/>
        <v>2019</v>
      </c>
      <c r="D178" s="99">
        <f t="shared" si="11"/>
        <v>43640</v>
      </c>
      <c r="E178" s="98">
        <f>IFERROR(VLOOKUP($D178,Actual_Kirk_HDD!$A$4:$E$500,5,FALSE),0)</f>
        <v>0</v>
      </c>
      <c r="F178" s="98">
        <f>VLOOKUP($A178&amp;$B178,'Staff Ranked NHDD'!$C$8:$F$373,2,FALSE)</f>
        <v>0</v>
      </c>
      <c r="H178" s="64"/>
      <c r="J178" s="98">
        <f>IFERROR(VLOOKUP($D178,Actual_CGI_HDD!$A$9:$E$500,5),0)</f>
        <v>0</v>
      </c>
      <c r="K178" s="98">
        <f>VLOOKUP($A178&amp;$B178,'Staff Ranked NHDD'!$C$8:$F$373,4,FALSE)</f>
        <v>0</v>
      </c>
    </row>
    <row r="179" spans="1:11" x14ac:dyDescent="0.25">
      <c r="A179" s="142">
        <f t="shared" si="8"/>
        <v>6</v>
      </c>
      <c r="B179" s="142">
        <f t="shared" si="9"/>
        <v>25</v>
      </c>
      <c r="C179" s="142">
        <f t="shared" si="10"/>
        <v>2019</v>
      </c>
      <c r="D179" s="99">
        <f t="shared" si="11"/>
        <v>43641</v>
      </c>
      <c r="E179" s="98">
        <f>IFERROR(VLOOKUP($D179,Actual_Kirk_HDD!$A$4:$E$500,5,FALSE),0)</f>
        <v>0</v>
      </c>
      <c r="F179" s="98">
        <f>VLOOKUP($A179&amp;$B179,'Staff Ranked NHDD'!$C$8:$F$373,2,FALSE)</f>
        <v>0</v>
      </c>
      <c r="H179" s="64"/>
      <c r="J179" s="98">
        <f>IFERROR(VLOOKUP($D179,Actual_CGI_HDD!$A$9:$E$500,5),0)</f>
        <v>0</v>
      </c>
      <c r="K179" s="98">
        <f>VLOOKUP($A179&amp;$B179,'Staff Ranked NHDD'!$C$8:$F$373,4,FALSE)</f>
        <v>0</v>
      </c>
    </row>
    <row r="180" spans="1:11" x14ac:dyDescent="0.25">
      <c r="A180" s="142">
        <f t="shared" si="8"/>
        <v>6</v>
      </c>
      <c r="B180" s="142">
        <f t="shared" si="9"/>
        <v>26</v>
      </c>
      <c r="C180" s="142">
        <f t="shared" si="10"/>
        <v>2019</v>
      </c>
      <c r="D180" s="99">
        <f t="shared" si="11"/>
        <v>43642</v>
      </c>
      <c r="E180" s="98">
        <f>IFERROR(VLOOKUP($D180,Actual_Kirk_HDD!$A$4:$E$500,5,FALSE),0)</f>
        <v>0</v>
      </c>
      <c r="F180" s="98">
        <f>VLOOKUP($A180&amp;$B180,'Staff Ranked NHDD'!$C$8:$F$373,2,FALSE)</f>
        <v>0</v>
      </c>
      <c r="H180" s="64"/>
      <c r="J180" s="98">
        <f>IFERROR(VLOOKUP($D180,Actual_CGI_HDD!$A$9:$E$500,5),0)</f>
        <v>0</v>
      </c>
      <c r="K180" s="98">
        <f>VLOOKUP($A180&amp;$B180,'Staff Ranked NHDD'!$C$8:$F$373,4,FALSE)</f>
        <v>0</v>
      </c>
    </row>
    <row r="181" spans="1:11" x14ac:dyDescent="0.25">
      <c r="A181" s="142">
        <f t="shared" si="8"/>
        <v>6</v>
      </c>
      <c r="B181" s="142">
        <f t="shared" si="9"/>
        <v>27</v>
      </c>
      <c r="C181" s="142">
        <f t="shared" si="10"/>
        <v>2019</v>
      </c>
      <c r="D181" s="99">
        <f t="shared" si="11"/>
        <v>43643</v>
      </c>
      <c r="E181" s="98">
        <f>IFERROR(VLOOKUP($D181,Actual_Kirk_HDD!$A$4:$E$500,5,FALSE),0)</f>
        <v>0</v>
      </c>
      <c r="F181" s="98">
        <f>VLOOKUP($A181&amp;$B181,'Staff Ranked NHDD'!$C$8:$F$373,2,FALSE)</f>
        <v>0</v>
      </c>
      <c r="H181" s="64"/>
      <c r="J181" s="98">
        <f>IFERROR(VLOOKUP($D181,Actual_CGI_HDD!$A$9:$E$500,5),0)</f>
        <v>0</v>
      </c>
      <c r="K181" s="98">
        <f>VLOOKUP($A181&amp;$B181,'Staff Ranked NHDD'!$C$8:$F$373,4,FALSE)</f>
        <v>0</v>
      </c>
    </row>
    <row r="182" spans="1:11" x14ac:dyDescent="0.25">
      <c r="A182" s="142">
        <f t="shared" si="8"/>
        <v>6</v>
      </c>
      <c r="B182" s="142">
        <f t="shared" si="9"/>
        <v>28</v>
      </c>
      <c r="C182" s="142">
        <f t="shared" si="10"/>
        <v>2019</v>
      </c>
      <c r="D182" s="99">
        <f t="shared" si="11"/>
        <v>43644</v>
      </c>
      <c r="E182" s="98">
        <f>IFERROR(VLOOKUP($D182,Actual_Kirk_HDD!$A$4:$E$500,5,FALSE),0)</f>
        <v>0</v>
      </c>
      <c r="F182" s="98">
        <f>VLOOKUP($A182&amp;$B182,'Staff Ranked NHDD'!$C$8:$F$373,2,FALSE)</f>
        <v>0</v>
      </c>
      <c r="H182" s="64"/>
      <c r="J182" s="98">
        <f>IFERROR(VLOOKUP($D182,Actual_CGI_HDD!$A$9:$E$500,5),0)</f>
        <v>0</v>
      </c>
      <c r="K182" s="98">
        <f>VLOOKUP($A182&amp;$B182,'Staff Ranked NHDD'!$C$8:$F$373,4,FALSE)</f>
        <v>0</v>
      </c>
    </row>
    <row r="183" spans="1:11" x14ac:dyDescent="0.25">
      <c r="A183" s="142">
        <f t="shared" si="8"/>
        <v>6</v>
      </c>
      <c r="B183" s="142">
        <f t="shared" si="9"/>
        <v>29</v>
      </c>
      <c r="C183" s="142">
        <f t="shared" si="10"/>
        <v>2019</v>
      </c>
      <c r="D183" s="99">
        <f t="shared" si="11"/>
        <v>43645</v>
      </c>
      <c r="E183" s="98">
        <f>IFERROR(VLOOKUP($D183,Actual_Kirk_HDD!$A$4:$E$500,5,FALSE),0)</f>
        <v>0</v>
      </c>
      <c r="F183" s="98">
        <f>VLOOKUP($A183&amp;$B183,'Staff Ranked NHDD'!$C$8:$F$373,2,FALSE)</f>
        <v>0</v>
      </c>
      <c r="H183" s="64"/>
      <c r="J183" s="98">
        <f>IFERROR(VLOOKUP($D183,Actual_CGI_HDD!$A$9:$E$500,5),0)</f>
        <v>0</v>
      </c>
      <c r="K183" s="98">
        <f>VLOOKUP($A183&amp;$B183,'Staff Ranked NHDD'!$C$8:$F$373,4,FALSE)</f>
        <v>0</v>
      </c>
    </row>
    <row r="184" spans="1:11" x14ac:dyDescent="0.25">
      <c r="A184" s="142">
        <f t="shared" si="8"/>
        <v>6</v>
      </c>
      <c r="B184" s="142">
        <f t="shared" si="9"/>
        <v>30</v>
      </c>
      <c r="C184" s="142">
        <f t="shared" si="10"/>
        <v>2019</v>
      </c>
      <c r="D184" s="99">
        <f t="shared" si="11"/>
        <v>43646</v>
      </c>
      <c r="E184" s="98">
        <f>IFERROR(VLOOKUP($D184,Actual_Kirk_HDD!$A$4:$E$500,5,FALSE),0)</f>
        <v>0</v>
      </c>
      <c r="F184" s="98">
        <f>VLOOKUP($A184&amp;$B184,'Staff Ranked NHDD'!$C$8:$F$373,2,FALSE)</f>
        <v>0</v>
      </c>
      <c r="H184" s="64"/>
      <c r="J184" s="98">
        <f>IFERROR(VLOOKUP($D184,Actual_CGI_HDD!$A$9:$E$500,5),0)</f>
        <v>0</v>
      </c>
      <c r="K184" s="98">
        <f>VLOOKUP($A184&amp;$B184,'Staff Ranked NHDD'!$C$8:$F$373,4,FALSE)</f>
        <v>0</v>
      </c>
    </row>
    <row r="185" spans="1:11" x14ac:dyDescent="0.25">
      <c r="A185" s="142">
        <f t="shared" si="8"/>
        <v>7</v>
      </c>
      <c r="B185" s="142">
        <f t="shared" si="9"/>
        <v>1</v>
      </c>
      <c r="C185" s="142">
        <f t="shared" si="10"/>
        <v>2019</v>
      </c>
      <c r="D185" s="99">
        <f t="shared" si="11"/>
        <v>43647</v>
      </c>
      <c r="E185" s="98">
        <f>IFERROR(VLOOKUP($D185,Actual_Kirk_HDD!$A$4:$E$500,5,FALSE),0)</f>
        <v>0</v>
      </c>
      <c r="F185" s="98">
        <f>VLOOKUP($A185&amp;$B185,'Staff Ranked NHDD'!$C$8:$F$373,2,FALSE)</f>
        <v>0</v>
      </c>
      <c r="H185" s="64"/>
      <c r="J185" s="98">
        <f>IFERROR(VLOOKUP($D185,Actual_CGI_HDD!$A$9:$E$500,5),0)</f>
        <v>0</v>
      </c>
      <c r="K185" s="98">
        <f>VLOOKUP($A185&amp;$B185,'Staff Ranked NHDD'!$C$8:$F$373,4,FALSE)</f>
        <v>0</v>
      </c>
    </row>
    <row r="186" spans="1:11" x14ac:dyDescent="0.25">
      <c r="A186" s="142">
        <f t="shared" si="8"/>
        <v>7</v>
      </c>
      <c r="B186" s="142">
        <f t="shared" si="9"/>
        <v>2</v>
      </c>
      <c r="C186" s="142">
        <f t="shared" si="10"/>
        <v>2019</v>
      </c>
      <c r="D186" s="99">
        <f t="shared" si="11"/>
        <v>43648</v>
      </c>
      <c r="E186" s="98">
        <f>IFERROR(VLOOKUP($D186,Actual_Kirk_HDD!$A$4:$E$500,5,FALSE),0)</f>
        <v>0</v>
      </c>
      <c r="F186" s="98">
        <f>VLOOKUP($A186&amp;$B186,'Staff Ranked NHDD'!$C$8:$F$373,2,FALSE)</f>
        <v>0</v>
      </c>
      <c r="H186" s="64"/>
      <c r="J186" s="98">
        <f>IFERROR(VLOOKUP($D186,Actual_CGI_HDD!$A$9:$E$500,5),0)</f>
        <v>0</v>
      </c>
      <c r="K186" s="98">
        <f>VLOOKUP($A186&amp;$B186,'Staff Ranked NHDD'!$C$8:$F$373,4,FALSE)</f>
        <v>0</v>
      </c>
    </row>
    <row r="187" spans="1:11" x14ac:dyDescent="0.25">
      <c r="A187" s="142">
        <f t="shared" si="8"/>
        <v>7</v>
      </c>
      <c r="B187" s="142">
        <f t="shared" si="9"/>
        <v>3</v>
      </c>
      <c r="C187" s="142">
        <f t="shared" si="10"/>
        <v>2019</v>
      </c>
      <c r="D187" s="99">
        <f t="shared" si="11"/>
        <v>43649</v>
      </c>
      <c r="E187" s="98">
        <f>IFERROR(VLOOKUP($D187,Actual_Kirk_HDD!$A$4:$E$500,5,FALSE),0)</f>
        <v>0</v>
      </c>
      <c r="F187" s="98">
        <f>VLOOKUP($A187&amp;$B187,'Staff Ranked NHDD'!$C$8:$F$373,2,FALSE)</f>
        <v>0</v>
      </c>
      <c r="H187" s="64"/>
      <c r="J187" s="98">
        <f>IFERROR(VLOOKUP($D187,Actual_CGI_HDD!$A$9:$E$500,5),0)</f>
        <v>0</v>
      </c>
      <c r="K187" s="98">
        <f>VLOOKUP($A187&amp;$B187,'Staff Ranked NHDD'!$C$8:$F$373,4,FALSE)</f>
        <v>0</v>
      </c>
    </row>
    <row r="188" spans="1:11" x14ac:dyDescent="0.25">
      <c r="A188" s="142">
        <f t="shared" si="8"/>
        <v>7</v>
      </c>
      <c r="B188" s="142">
        <f t="shared" si="9"/>
        <v>4</v>
      </c>
      <c r="C188" s="142">
        <f t="shared" si="10"/>
        <v>2019</v>
      </c>
      <c r="D188" s="99">
        <f t="shared" si="11"/>
        <v>43650</v>
      </c>
      <c r="E188" s="98">
        <f>IFERROR(VLOOKUP($D188,Actual_Kirk_HDD!$A$4:$E$500,5,FALSE),0)</f>
        <v>0</v>
      </c>
      <c r="F188" s="98">
        <f>VLOOKUP($A188&amp;$B188,'Staff Ranked NHDD'!$C$8:$F$373,2,FALSE)</f>
        <v>0</v>
      </c>
      <c r="H188" s="64"/>
      <c r="J188" s="98">
        <f>IFERROR(VLOOKUP($D188,Actual_CGI_HDD!$A$9:$E$500,5),0)</f>
        <v>0</v>
      </c>
      <c r="K188" s="98">
        <f>VLOOKUP($A188&amp;$B188,'Staff Ranked NHDD'!$C$8:$F$373,4,FALSE)</f>
        <v>0</v>
      </c>
    </row>
    <row r="189" spans="1:11" x14ac:dyDescent="0.25">
      <c r="A189" s="142">
        <f t="shared" si="8"/>
        <v>7</v>
      </c>
      <c r="B189" s="142">
        <f t="shared" si="9"/>
        <v>5</v>
      </c>
      <c r="C189" s="142">
        <f t="shared" si="10"/>
        <v>2019</v>
      </c>
      <c r="D189" s="99">
        <f t="shared" si="11"/>
        <v>43651</v>
      </c>
      <c r="E189" s="98">
        <f>IFERROR(VLOOKUP($D189,Actual_Kirk_HDD!$A$4:$E$500,5,FALSE),0)</f>
        <v>0</v>
      </c>
      <c r="F189" s="98">
        <f>VLOOKUP($A189&amp;$B189,'Staff Ranked NHDD'!$C$8:$F$373,2,FALSE)</f>
        <v>0</v>
      </c>
      <c r="H189" s="64"/>
      <c r="J189" s="98">
        <f>IFERROR(VLOOKUP($D189,Actual_CGI_HDD!$A$9:$E$500,5),0)</f>
        <v>0</v>
      </c>
      <c r="K189" s="98">
        <f>VLOOKUP($A189&amp;$B189,'Staff Ranked NHDD'!$C$8:$F$373,4,FALSE)</f>
        <v>0</v>
      </c>
    </row>
    <row r="190" spans="1:11" x14ac:dyDescent="0.25">
      <c r="A190" s="142">
        <f t="shared" si="8"/>
        <v>7</v>
      </c>
      <c r="B190" s="142">
        <f t="shared" si="9"/>
        <v>6</v>
      </c>
      <c r="C190" s="142">
        <f t="shared" si="10"/>
        <v>2019</v>
      </c>
      <c r="D190" s="99">
        <f t="shared" si="11"/>
        <v>43652</v>
      </c>
      <c r="E190" s="98">
        <f>IFERROR(VLOOKUP($D190,Actual_Kirk_HDD!$A$4:$E$500,5,FALSE),0)</f>
        <v>0</v>
      </c>
      <c r="F190" s="98">
        <f>VLOOKUP($A190&amp;$B190,'Staff Ranked NHDD'!$C$8:$F$373,2,FALSE)</f>
        <v>0</v>
      </c>
      <c r="H190" s="64"/>
      <c r="J190" s="98">
        <f>IFERROR(VLOOKUP($D190,Actual_CGI_HDD!$A$9:$E$500,5),0)</f>
        <v>0</v>
      </c>
      <c r="K190" s="98">
        <f>VLOOKUP($A190&amp;$B190,'Staff Ranked NHDD'!$C$8:$F$373,4,FALSE)</f>
        <v>0</v>
      </c>
    </row>
    <row r="191" spans="1:11" x14ac:dyDescent="0.25">
      <c r="A191" s="142">
        <f t="shared" si="8"/>
        <v>7</v>
      </c>
      <c r="B191" s="142">
        <f t="shared" si="9"/>
        <v>7</v>
      </c>
      <c r="C191" s="142">
        <f t="shared" si="10"/>
        <v>2019</v>
      </c>
      <c r="D191" s="99">
        <f t="shared" si="11"/>
        <v>43653</v>
      </c>
      <c r="E191" s="98">
        <f>IFERROR(VLOOKUP($D191,Actual_Kirk_HDD!$A$4:$E$500,5,FALSE),0)</f>
        <v>0</v>
      </c>
      <c r="F191" s="98">
        <f>VLOOKUP($A191&amp;$B191,'Staff Ranked NHDD'!$C$8:$F$373,2,FALSE)</f>
        <v>0</v>
      </c>
      <c r="H191" s="64"/>
      <c r="J191" s="98">
        <f>IFERROR(VLOOKUP($D191,Actual_CGI_HDD!$A$9:$E$500,5),0)</f>
        <v>0</v>
      </c>
      <c r="K191" s="98">
        <f>VLOOKUP($A191&amp;$B191,'Staff Ranked NHDD'!$C$8:$F$373,4,FALSE)</f>
        <v>0</v>
      </c>
    </row>
    <row r="192" spans="1:11" x14ac:dyDescent="0.25">
      <c r="A192" s="142">
        <f t="shared" si="8"/>
        <v>7</v>
      </c>
      <c r="B192" s="142">
        <f t="shared" si="9"/>
        <v>8</v>
      </c>
      <c r="C192" s="142">
        <f t="shared" si="10"/>
        <v>2019</v>
      </c>
      <c r="D192" s="99">
        <f t="shared" si="11"/>
        <v>43654</v>
      </c>
      <c r="E192" s="98">
        <f>IFERROR(VLOOKUP($D192,Actual_Kirk_HDD!$A$4:$E$500,5,FALSE),0)</f>
        <v>0</v>
      </c>
      <c r="F192" s="98">
        <f>VLOOKUP($A192&amp;$B192,'Staff Ranked NHDD'!$C$8:$F$373,2,FALSE)</f>
        <v>0</v>
      </c>
      <c r="H192" s="64"/>
      <c r="J192" s="98">
        <f>IFERROR(VLOOKUP($D192,Actual_CGI_HDD!$A$9:$E$500,5),0)</f>
        <v>0</v>
      </c>
      <c r="K192" s="98">
        <f>VLOOKUP($A192&amp;$B192,'Staff Ranked NHDD'!$C$8:$F$373,4,FALSE)</f>
        <v>0</v>
      </c>
    </row>
    <row r="193" spans="1:11" x14ac:dyDescent="0.25">
      <c r="A193" s="142">
        <f t="shared" si="8"/>
        <v>7</v>
      </c>
      <c r="B193" s="142">
        <f t="shared" si="9"/>
        <v>9</v>
      </c>
      <c r="C193" s="142">
        <f t="shared" si="10"/>
        <v>2019</v>
      </c>
      <c r="D193" s="99">
        <f t="shared" si="11"/>
        <v>43655</v>
      </c>
      <c r="E193" s="98">
        <f>IFERROR(VLOOKUP($D193,Actual_Kirk_HDD!$A$4:$E$500,5,FALSE),0)</f>
        <v>0</v>
      </c>
      <c r="F193" s="98">
        <f>VLOOKUP($A193&amp;$B193,'Staff Ranked NHDD'!$C$8:$F$373,2,FALSE)</f>
        <v>0</v>
      </c>
      <c r="H193" s="64"/>
      <c r="J193" s="98">
        <f>IFERROR(VLOOKUP($D193,Actual_CGI_HDD!$A$9:$E$500,5),0)</f>
        <v>0</v>
      </c>
      <c r="K193" s="98">
        <f>VLOOKUP($A193&amp;$B193,'Staff Ranked NHDD'!$C$8:$F$373,4,FALSE)</f>
        <v>0</v>
      </c>
    </row>
    <row r="194" spans="1:11" x14ac:dyDescent="0.25">
      <c r="A194" s="142">
        <f t="shared" si="8"/>
        <v>7</v>
      </c>
      <c r="B194" s="142">
        <f t="shared" si="9"/>
        <v>10</v>
      </c>
      <c r="C194" s="142">
        <f t="shared" si="10"/>
        <v>2019</v>
      </c>
      <c r="D194" s="99">
        <f t="shared" si="11"/>
        <v>43656</v>
      </c>
      <c r="E194" s="98">
        <f>IFERROR(VLOOKUP($D194,Actual_Kirk_HDD!$A$4:$E$500,5,FALSE),0)</f>
        <v>0</v>
      </c>
      <c r="F194" s="98">
        <f>VLOOKUP($A194&amp;$B194,'Staff Ranked NHDD'!$C$8:$F$373,2,FALSE)</f>
        <v>0</v>
      </c>
      <c r="H194" s="64"/>
      <c r="J194" s="98">
        <f>IFERROR(VLOOKUP($D194,Actual_CGI_HDD!$A$9:$E$500,5),0)</f>
        <v>0</v>
      </c>
      <c r="K194" s="98">
        <f>VLOOKUP($A194&amp;$B194,'Staff Ranked NHDD'!$C$8:$F$373,4,FALSE)</f>
        <v>0</v>
      </c>
    </row>
    <row r="195" spans="1:11" x14ac:dyDescent="0.25">
      <c r="A195" s="142">
        <f t="shared" si="8"/>
        <v>7</v>
      </c>
      <c r="B195" s="142">
        <f t="shared" si="9"/>
        <v>11</v>
      </c>
      <c r="C195" s="142">
        <f t="shared" si="10"/>
        <v>2019</v>
      </c>
      <c r="D195" s="99">
        <f t="shared" si="11"/>
        <v>43657</v>
      </c>
      <c r="E195" s="98">
        <f>IFERROR(VLOOKUP($D195,Actual_Kirk_HDD!$A$4:$E$500,5,FALSE),0)</f>
        <v>0</v>
      </c>
      <c r="F195" s="98">
        <f>VLOOKUP($A195&amp;$B195,'Staff Ranked NHDD'!$C$8:$F$373,2,FALSE)</f>
        <v>0</v>
      </c>
      <c r="H195" s="64"/>
      <c r="J195" s="98">
        <f>IFERROR(VLOOKUP($D195,Actual_CGI_HDD!$A$9:$E$500,5),0)</f>
        <v>0</v>
      </c>
      <c r="K195" s="98">
        <f>VLOOKUP($A195&amp;$B195,'Staff Ranked NHDD'!$C$8:$F$373,4,FALSE)</f>
        <v>0</v>
      </c>
    </row>
    <row r="196" spans="1:11" x14ac:dyDescent="0.25">
      <c r="A196" s="142">
        <f t="shared" si="8"/>
        <v>7</v>
      </c>
      <c r="B196" s="142">
        <f t="shared" si="9"/>
        <v>12</v>
      </c>
      <c r="C196" s="142">
        <f t="shared" si="10"/>
        <v>2019</v>
      </c>
      <c r="D196" s="99">
        <f t="shared" si="11"/>
        <v>43658</v>
      </c>
      <c r="E196" s="98">
        <f>IFERROR(VLOOKUP($D196,Actual_Kirk_HDD!$A$4:$E$500,5,FALSE),0)</f>
        <v>0</v>
      </c>
      <c r="F196" s="98">
        <f>VLOOKUP($A196&amp;$B196,'Staff Ranked NHDD'!$C$8:$F$373,2,FALSE)</f>
        <v>0</v>
      </c>
      <c r="H196" s="64"/>
      <c r="J196" s="98">
        <f>IFERROR(VLOOKUP($D196,Actual_CGI_HDD!$A$9:$E$500,5),0)</f>
        <v>0</v>
      </c>
      <c r="K196" s="98">
        <f>VLOOKUP($A196&amp;$B196,'Staff Ranked NHDD'!$C$8:$F$373,4,FALSE)</f>
        <v>0</v>
      </c>
    </row>
    <row r="197" spans="1:11" x14ac:dyDescent="0.25">
      <c r="A197" s="142">
        <f t="shared" si="8"/>
        <v>7</v>
      </c>
      <c r="B197" s="142">
        <f t="shared" si="9"/>
        <v>13</v>
      </c>
      <c r="C197" s="142">
        <f t="shared" si="10"/>
        <v>2019</v>
      </c>
      <c r="D197" s="99">
        <f t="shared" si="11"/>
        <v>43659</v>
      </c>
      <c r="E197" s="98">
        <f>IFERROR(VLOOKUP($D197,Actual_Kirk_HDD!$A$4:$E$500,5,FALSE),0)</f>
        <v>0</v>
      </c>
      <c r="F197" s="98">
        <f>VLOOKUP($A197&amp;$B197,'Staff Ranked NHDD'!$C$8:$F$373,2,FALSE)</f>
        <v>0</v>
      </c>
      <c r="H197" s="64"/>
      <c r="J197" s="98">
        <f>IFERROR(VLOOKUP($D197,Actual_CGI_HDD!$A$9:$E$500,5),0)</f>
        <v>0</v>
      </c>
      <c r="K197" s="98">
        <f>VLOOKUP($A197&amp;$B197,'Staff Ranked NHDD'!$C$8:$F$373,4,FALSE)</f>
        <v>0</v>
      </c>
    </row>
    <row r="198" spans="1:11" x14ac:dyDescent="0.25">
      <c r="A198" s="142">
        <f t="shared" ref="A198:A261" si="12">MONTH(D198)</f>
        <v>7</v>
      </c>
      <c r="B198" s="142">
        <f t="shared" ref="B198:B261" si="13">+DAY(D198)</f>
        <v>14</v>
      </c>
      <c r="C198" s="142">
        <f t="shared" ref="C198:C261" si="14">YEAR(D198)</f>
        <v>2019</v>
      </c>
      <c r="D198" s="99">
        <f t="shared" ref="D198:D261" si="15">D197+1</f>
        <v>43660</v>
      </c>
      <c r="E198" s="98">
        <f>IFERROR(VLOOKUP($D198,Actual_Kirk_HDD!$A$4:$E$500,5,FALSE),0)</f>
        <v>0</v>
      </c>
      <c r="F198" s="98">
        <f>VLOOKUP($A198&amp;$B198,'Staff Ranked NHDD'!$C$8:$F$373,2,FALSE)</f>
        <v>0</v>
      </c>
      <c r="H198" s="64"/>
      <c r="J198" s="98">
        <f>IFERROR(VLOOKUP($D198,Actual_CGI_HDD!$A$9:$E$500,5),0)</f>
        <v>0</v>
      </c>
      <c r="K198" s="98">
        <f>VLOOKUP($A198&amp;$B198,'Staff Ranked NHDD'!$C$8:$F$373,4,FALSE)</f>
        <v>0</v>
      </c>
    </row>
    <row r="199" spans="1:11" x14ac:dyDescent="0.25">
      <c r="A199" s="142">
        <f t="shared" si="12"/>
        <v>7</v>
      </c>
      <c r="B199" s="142">
        <f t="shared" si="13"/>
        <v>15</v>
      </c>
      <c r="C199" s="142">
        <f t="shared" si="14"/>
        <v>2019</v>
      </c>
      <c r="D199" s="99">
        <f t="shared" si="15"/>
        <v>43661</v>
      </c>
      <c r="E199" s="98">
        <f>IFERROR(VLOOKUP($D199,Actual_Kirk_HDD!$A$4:$E$500,5,FALSE),0)</f>
        <v>0</v>
      </c>
      <c r="F199" s="98">
        <f>VLOOKUP($A199&amp;$B199,'Staff Ranked NHDD'!$C$8:$F$373,2,FALSE)</f>
        <v>0</v>
      </c>
      <c r="H199" s="64"/>
      <c r="J199" s="98">
        <f>IFERROR(VLOOKUP($D199,Actual_CGI_HDD!$A$9:$E$500,5),0)</f>
        <v>0</v>
      </c>
      <c r="K199" s="98">
        <f>VLOOKUP($A199&amp;$B199,'Staff Ranked NHDD'!$C$8:$F$373,4,FALSE)</f>
        <v>0</v>
      </c>
    </row>
    <row r="200" spans="1:11" x14ac:dyDescent="0.25">
      <c r="A200" s="142">
        <f t="shared" si="12"/>
        <v>7</v>
      </c>
      <c r="B200" s="142">
        <f t="shared" si="13"/>
        <v>16</v>
      </c>
      <c r="C200" s="142">
        <f t="shared" si="14"/>
        <v>2019</v>
      </c>
      <c r="D200" s="99">
        <f t="shared" si="15"/>
        <v>43662</v>
      </c>
      <c r="E200" s="98">
        <f>IFERROR(VLOOKUP($D200,Actual_Kirk_HDD!$A$4:$E$500,5,FALSE),0)</f>
        <v>0</v>
      </c>
      <c r="F200" s="98">
        <f>VLOOKUP($A200&amp;$B200,'Staff Ranked NHDD'!$C$8:$F$373,2,FALSE)</f>
        <v>0</v>
      </c>
      <c r="H200" s="64"/>
      <c r="J200" s="98">
        <f>IFERROR(VLOOKUP($D200,Actual_CGI_HDD!$A$9:$E$500,5),0)</f>
        <v>0</v>
      </c>
      <c r="K200" s="98">
        <f>VLOOKUP($A200&amp;$B200,'Staff Ranked NHDD'!$C$8:$F$373,4,FALSE)</f>
        <v>0</v>
      </c>
    </row>
    <row r="201" spans="1:11" x14ac:dyDescent="0.25">
      <c r="A201" s="142">
        <f t="shared" si="12"/>
        <v>7</v>
      </c>
      <c r="B201" s="142">
        <f t="shared" si="13"/>
        <v>17</v>
      </c>
      <c r="C201" s="142">
        <f t="shared" si="14"/>
        <v>2019</v>
      </c>
      <c r="D201" s="99">
        <f t="shared" si="15"/>
        <v>43663</v>
      </c>
      <c r="E201" s="98">
        <f>IFERROR(VLOOKUP($D201,Actual_Kirk_HDD!$A$4:$E$500,5,FALSE),0)</f>
        <v>0</v>
      </c>
      <c r="F201" s="98">
        <f>VLOOKUP($A201&amp;$B201,'Staff Ranked NHDD'!$C$8:$F$373,2,FALSE)</f>
        <v>0</v>
      </c>
      <c r="H201" s="64"/>
      <c r="J201" s="98">
        <f>IFERROR(VLOOKUP($D201,Actual_CGI_HDD!$A$9:$E$500,5),0)</f>
        <v>0</v>
      </c>
      <c r="K201" s="98">
        <f>VLOOKUP($A201&amp;$B201,'Staff Ranked NHDD'!$C$8:$F$373,4,FALSE)</f>
        <v>0</v>
      </c>
    </row>
    <row r="202" spans="1:11" x14ac:dyDescent="0.25">
      <c r="A202" s="142">
        <f t="shared" si="12"/>
        <v>7</v>
      </c>
      <c r="B202" s="142">
        <f t="shared" si="13"/>
        <v>18</v>
      </c>
      <c r="C202" s="142">
        <f t="shared" si="14"/>
        <v>2019</v>
      </c>
      <c r="D202" s="99">
        <f t="shared" si="15"/>
        <v>43664</v>
      </c>
      <c r="E202" s="98">
        <f>IFERROR(VLOOKUP($D202,Actual_Kirk_HDD!$A$4:$E$500,5,FALSE),0)</f>
        <v>0</v>
      </c>
      <c r="F202" s="98">
        <f>VLOOKUP($A202&amp;$B202,'Staff Ranked NHDD'!$C$8:$F$373,2,FALSE)</f>
        <v>0</v>
      </c>
      <c r="H202" s="64"/>
      <c r="J202" s="98">
        <f>IFERROR(VLOOKUP($D202,Actual_CGI_HDD!$A$9:$E$500,5),0)</f>
        <v>0</v>
      </c>
      <c r="K202" s="98">
        <f>VLOOKUP($A202&amp;$B202,'Staff Ranked NHDD'!$C$8:$F$373,4,FALSE)</f>
        <v>0</v>
      </c>
    </row>
    <row r="203" spans="1:11" x14ac:dyDescent="0.25">
      <c r="A203" s="142">
        <f t="shared" si="12"/>
        <v>7</v>
      </c>
      <c r="B203" s="142">
        <f t="shared" si="13"/>
        <v>19</v>
      </c>
      <c r="C203" s="142">
        <f t="shared" si="14"/>
        <v>2019</v>
      </c>
      <c r="D203" s="99">
        <f t="shared" si="15"/>
        <v>43665</v>
      </c>
      <c r="E203" s="98">
        <f>IFERROR(VLOOKUP($D203,Actual_Kirk_HDD!$A$4:$E$500,5,FALSE),0)</f>
        <v>0</v>
      </c>
      <c r="F203" s="98">
        <f>VLOOKUP($A203&amp;$B203,'Staff Ranked NHDD'!$C$8:$F$373,2,FALSE)</f>
        <v>0</v>
      </c>
      <c r="H203" s="64"/>
      <c r="J203" s="98">
        <f>IFERROR(VLOOKUP($D203,Actual_CGI_HDD!$A$9:$E$500,5),0)</f>
        <v>0</v>
      </c>
      <c r="K203" s="98">
        <f>VLOOKUP($A203&amp;$B203,'Staff Ranked NHDD'!$C$8:$F$373,4,FALSE)</f>
        <v>0</v>
      </c>
    </row>
    <row r="204" spans="1:11" x14ac:dyDescent="0.25">
      <c r="A204" s="142">
        <f t="shared" si="12"/>
        <v>7</v>
      </c>
      <c r="B204" s="142">
        <f t="shared" si="13"/>
        <v>20</v>
      </c>
      <c r="C204" s="142">
        <f t="shared" si="14"/>
        <v>2019</v>
      </c>
      <c r="D204" s="99">
        <f t="shared" si="15"/>
        <v>43666</v>
      </c>
      <c r="E204" s="98">
        <f>IFERROR(VLOOKUP($D204,Actual_Kirk_HDD!$A$4:$E$500,5,FALSE),0)</f>
        <v>0</v>
      </c>
      <c r="F204" s="98">
        <f>VLOOKUP($A204&amp;$B204,'Staff Ranked NHDD'!$C$8:$F$373,2,FALSE)</f>
        <v>0</v>
      </c>
      <c r="H204" s="64"/>
      <c r="J204" s="98">
        <f>IFERROR(VLOOKUP($D204,Actual_CGI_HDD!$A$9:$E$500,5),0)</f>
        <v>0</v>
      </c>
      <c r="K204" s="98">
        <f>VLOOKUP($A204&amp;$B204,'Staff Ranked NHDD'!$C$8:$F$373,4,FALSE)</f>
        <v>0</v>
      </c>
    </row>
    <row r="205" spans="1:11" x14ac:dyDescent="0.25">
      <c r="A205" s="142">
        <f t="shared" si="12"/>
        <v>7</v>
      </c>
      <c r="B205" s="142">
        <f t="shared" si="13"/>
        <v>21</v>
      </c>
      <c r="C205" s="142">
        <f t="shared" si="14"/>
        <v>2019</v>
      </c>
      <c r="D205" s="99">
        <f t="shared" si="15"/>
        <v>43667</v>
      </c>
      <c r="E205" s="98">
        <f>IFERROR(VLOOKUP($D205,Actual_Kirk_HDD!$A$4:$E$500,5,FALSE),0)</f>
        <v>0</v>
      </c>
      <c r="F205" s="98">
        <f>VLOOKUP($A205&amp;$B205,'Staff Ranked NHDD'!$C$8:$F$373,2,FALSE)</f>
        <v>0</v>
      </c>
      <c r="H205" s="64"/>
      <c r="J205" s="98">
        <f>IFERROR(VLOOKUP($D205,Actual_CGI_HDD!$A$9:$E$500,5),0)</f>
        <v>0</v>
      </c>
      <c r="K205" s="98">
        <f>VLOOKUP($A205&amp;$B205,'Staff Ranked NHDD'!$C$8:$F$373,4,FALSE)</f>
        <v>0</v>
      </c>
    </row>
    <row r="206" spans="1:11" x14ac:dyDescent="0.25">
      <c r="A206" s="142">
        <f t="shared" si="12"/>
        <v>7</v>
      </c>
      <c r="B206" s="142">
        <f t="shared" si="13"/>
        <v>22</v>
      </c>
      <c r="C206" s="142">
        <f t="shared" si="14"/>
        <v>2019</v>
      </c>
      <c r="D206" s="99">
        <f t="shared" si="15"/>
        <v>43668</v>
      </c>
      <c r="E206" s="98">
        <f>IFERROR(VLOOKUP($D206,Actual_Kirk_HDD!$A$4:$E$500,5,FALSE),0)</f>
        <v>0</v>
      </c>
      <c r="F206" s="98">
        <f>VLOOKUP($A206&amp;$B206,'Staff Ranked NHDD'!$C$8:$F$373,2,FALSE)</f>
        <v>0</v>
      </c>
      <c r="H206" s="64"/>
      <c r="J206" s="98">
        <f>IFERROR(VLOOKUP($D206,Actual_CGI_HDD!$A$9:$E$500,5),0)</f>
        <v>0</v>
      </c>
      <c r="K206" s="98">
        <f>VLOOKUP($A206&amp;$B206,'Staff Ranked NHDD'!$C$8:$F$373,4,FALSE)</f>
        <v>0</v>
      </c>
    </row>
    <row r="207" spans="1:11" x14ac:dyDescent="0.25">
      <c r="A207" s="142">
        <f t="shared" si="12"/>
        <v>7</v>
      </c>
      <c r="B207" s="142">
        <f t="shared" si="13"/>
        <v>23</v>
      </c>
      <c r="C207" s="142">
        <f t="shared" si="14"/>
        <v>2019</v>
      </c>
      <c r="D207" s="99">
        <f t="shared" si="15"/>
        <v>43669</v>
      </c>
      <c r="E207" s="98">
        <f>IFERROR(VLOOKUP($D207,Actual_Kirk_HDD!$A$4:$E$500,5,FALSE),0)</f>
        <v>0</v>
      </c>
      <c r="F207" s="98">
        <f>VLOOKUP($A207&amp;$B207,'Staff Ranked NHDD'!$C$8:$F$373,2,FALSE)</f>
        <v>1.9386200716845867</v>
      </c>
      <c r="H207" s="64"/>
      <c r="J207" s="98">
        <f>IFERROR(VLOOKUP($D207,Actual_CGI_HDD!$A$9:$E$500,5),0)</f>
        <v>0</v>
      </c>
      <c r="K207" s="98">
        <f>VLOOKUP($A207&amp;$B207,'Staff Ranked NHDD'!$C$8:$F$373,4,FALSE)</f>
        <v>9.3333333333333712E-2</v>
      </c>
    </row>
    <row r="208" spans="1:11" x14ac:dyDescent="0.25">
      <c r="A208" s="142">
        <f t="shared" si="12"/>
        <v>7</v>
      </c>
      <c r="B208" s="142">
        <f t="shared" si="13"/>
        <v>24</v>
      </c>
      <c r="C208" s="142">
        <f t="shared" si="14"/>
        <v>2019</v>
      </c>
      <c r="D208" s="99">
        <f t="shared" si="15"/>
        <v>43670</v>
      </c>
      <c r="E208" s="98">
        <f>IFERROR(VLOOKUP($D208,Actual_Kirk_HDD!$A$4:$E$500,5,FALSE),0)</f>
        <v>0</v>
      </c>
      <c r="F208" s="98">
        <f>VLOOKUP($A208&amp;$B208,'Staff Ranked NHDD'!$C$8:$F$373,2,FALSE)</f>
        <v>0</v>
      </c>
      <c r="H208" s="64"/>
      <c r="J208" s="98">
        <f>IFERROR(VLOOKUP($D208,Actual_CGI_HDD!$A$9:$E$500,5),0)</f>
        <v>0</v>
      </c>
      <c r="K208" s="98">
        <f>VLOOKUP($A208&amp;$B208,'Staff Ranked NHDD'!$C$8:$F$373,4,FALSE)</f>
        <v>0</v>
      </c>
    </row>
    <row r="209" spans="1:11" x14ac:dyDescent="0.25">
      <c r="A209" s="142">
        <f t="shared" si="12"/>
        <v>7</v>
      </c>
      <c r="B209" s="142">
        <f t="shared" si="13"/>
        <v>25</v>
      </c>
      <c r="C209" s="142">
        <f t="shared" si="14"/>
        <v>2019</v>
      </c>
      <c r="D209" s="99">
        <f t="shared" si="15"/>
        <v>43671</v>
      </c>
      <c r="E209" s="98">
        <f>IFERROR(VLOOKUP($D209,Actual_Kirk_HDD!$A$4:$E$500,5,FALSE),0)</f>
        <v>0</v>
      </c>
      <c r="F209" s="98">
        <f>VLOOKUP($A209&amp;$B209,'Staff Ranked NHDD'!$C$8:$F$373,2,FALSE)</f>
        <v>0</v>
      </c>
      <c r="H209" s="64"/>
      <c r="J209" s="98">
        <f>IFERROR(VLOOKUP($D209,Actual_CGI_HDD!$A$9:$E$500,5),0)</f>
        <v>0</v>
      </c>
      <c r="K209" s="98">
        <f>VLOOKUP($A209&amp;$B209,'Staff Ranked NHDD'!$C$8:$F$373,4,FALSE)</f>
        <v>0</v>
      </c>
    </row>
    <row r="210" spans="1:11" x14ac:dyDescent="0.25">
      <c r="A210" s="142">
        <f t="shared" si="12"/>
        <v>7</v>
      </c>
      <c r="B210" s="142">
        <f t="shared" si="13"/>
        <v>26</v>
      </c>
      <c r="C210" s="142">
        <f t="shared" si="14"/>
        <v>2019</v>
      </c>
      <c r="D210" s="99">
        <f t="shared" si="15"/>
        <v>43672</v>
      </c>
      <c r="E210" s="98">
        <f>IFERROR(VLOOKUP($D210,Actual_Kirk_HDD!$A$4:$E$500,5,FALSE),0)</f>
        <v>0</v>
      </c>
      <c r="F210" s="98">
        <f>VLOOKUP($A210&amp;$B210,'Staff Ranked NHDD'!$C$8:$F$373,2,FALSE)</f>
        <v>0</v>
      </c>
      <c r="H210" s="64"/>
      <c r="J210" s="98">
        <f>IFERROR(VLOOKUP($D210,Actual_CGI_HDD!$A$9:$E$500,5),0)</f>
        <v>0</v>
      </c>
      <c r="K210" s="98">
        <f>VLOOKUP($A210&amp;$B210,'Staff Ranked NHDD'!$C$8:$F$373,4,FALSE)</f>
        <v>0</v>
      </c>
    </row>
    <row r="211" spans="1:11" x14ac:dyDescent="0.25">
      <c r="A211" s="142">
        <f t="shared" si="12"/>
        <v>7</v>
      </c>
      <c r="B211" s="142">
        <f t="shared" si="13"/>
        <v>27</v>
      </c>
      <c r="C211" s="142">
        <f t="shared" si="14"/>
        <v>2019</v>
      </c>
      <c r="D211" s="99">
        <f t="shared" si="15"/>
        <v>43673</v>
      </c>
      <c r="E211" s="98">
        <f>IFERROR(VLOOKUP($D211,Actual_Kirk_HDD!$A$4:$E$500,5,FALSE),0)</f>
        <v>0</v>
      </c>
      <c r="F211" s="98">
        <f>VLOOKUP($A211&amp;$B211,'Staff Ranked NHDD'!$C$8:$F$373,2,FALSE)</f>
        <v>0</v>
      </c>
      <c r="H211" s="64"/>
      <c r="J211" s="98">
        <f>IFERROR(VLOOKUP($D211,Actual_CGI_HDD!$A$9:$E$500,5),0)</f>
        <v>0</v>
      </c>
      <c r="K211" s="98">
        <f>VLOOKUP($A211&amp;$B211,'Staff Ranked NHDD'!$C$8:$F$373,4,FALSE)</f>
        <v>0</v>
      </c>
    </row>
    <row r="212" spans="1:11" x14ac:dyDescent="0.25">
      <c r="A212" s="142">
        <f t="shared" si="12"/>
        <v>7</v>
      </c>
      <c r="B212" s="142">
        <f t="shared" si="13"/>
        <v>28</v>
      </c>
      <c r="C212" s="142">
        <f t="shared" si="14"/>
        <v>2019</v>
      </c>
      <c r="D212" s="99">
        <f t="shared" si="15"/>
        <v>43674</v>
      </c>
      <c r="E212" s="98">
        <f>IFERROR(VLOOKUP($D212,Actual_Kirk_HDD!$A$4:$E$500,5,FALSE),0)</f>
        <v>0</v>
      </c>
      <c r="F212" s="98">
        <f>VLOOKUP($A212&amp;$B212,'Staff Ranked NHDD'!$C$8:$F$373,2,FALSE)</f>
        <v>0</v>
      </c>
      <c r="H212" s="64"/>
      <c r="J212" s="98">
        <f>IFERROR(VLOOKUP($D212,Actual_CGI_HDD!$A$9:$E$500,5),0)</f>
        <v>0</v>
      </c>
      <c r="K212" s="98">
        <f>VLOOKUP($A212&amp;$B212,'Staff Ranked NHDD'!$C$8:$F$373,4,FALSE)</f>
        <v>0</v>
      </c>
    </row>
    <row r="213" spans="1:11" x14ac:dyDescent="0.25">
      <c r="A213" s="142">
        <f t="shared" si="12"/>
        <v>7</v>
      </c>
      <c r="B213" s="142">
        <f t="shared" si="13"/>
        <v>29</v>
      </c>
      <c r="C213" s="142">
        <f t="shared" si="14"/>
        <v>2019</v>
      </c>
      <c r="D213" s="99">
        <f t="shared" si="15"/>
        <v>43675</v>
      </c>
      <c r="E213" s="98">
        <f>IFERROR(VLOOKUP($D213,Actual_Kirk_HDD!$A$4:$E$500,5,FALSE),0)</f>
        <v>0</v>
      </c>
      <c r="F213" s="98">
        <f>VLOOKUP($A213&amp;$B213,'Staff Ranked NHDD'!$C$8:$F$373,2,FALSE)</f>
        <v>0</v>
      </c>
      <c r="H213" s="64"/>
      <c r="J213" s="98">
        <f>IFERROR(VLOOKUP($D213,Actual_CGI_HDD!$A$9:$E$500,5),0)</f>
        <v>0</v>
      </c>
      <c r="K213" s="98">
        <f>VLOOKUP($A213&amp;$B213,'Staff Ranked NHDD'!$C$8:$F$373,4,FALSE)</f>
        <v>0</v>
      </c>
    </row>
    <row r="214" spans="1:11" x14ac:dyDescent="0.25">
      <c r="A214" s="142">
        <f t="shared" si="12"/>
        <v>7</v>
      </c>
      <c r="B214" s="142">
        <f t="shared" si="13"/>
        <v>30</v>
      </c>
      <c r="C214" s="142">
        <f t="shared" si="14"/>
        <v>2019</v>
      </c>
      <c r="D214" s="99">
        <f t="shared" si="15"/>
        <v>43676</v>
      </c>
      <c r="E214" s="98">
        <f>IFERROR(VLOOKUP($D214,Actual_Kirk_HDD!$A$4:$E$500,5,FALSE),0)</f>
        <v>0</v>
      </c>
      <c r="F214" s="98">
        <f>VLOOKUP($A214&amp;$B214,'Staff Ranked NHDD'!$C$8:$F$373,2,FALSE)</f>
        <v>0</v>
      </c>
      <c r="H214" s="64"/>
      <c r="J214" s="98">
        <f>IFERROR(VLOOKUP($D214,Actual_CGI_HDD!$A$9:$E$500,5),0)</f>
        <v>0</v>
      </c>
      <c r="K214" s="98">
        <f>VLOOKUP($A214&amp;$B214,'Staff Ranked NHDD'!$C$8:$F$373,4,FALSE)</f>
        <v>0</v>
      </c>
    </row>
    <row r="215" spans="1:11" x14ac:dyDescent="0.25">
      <c r="A215" s="142">
        <f t="shared" si="12"/>
        <v>7</v>
      </c>
      <c r="B215" s="142">
        <f t="shared" si="13"/>
        <v>31</v>
      </c>
      <c r="C215" s="142">
        <f t="shared" si="14"/>
        <v>2019</v>
      </c>
      <c r="D215" s="99">
        <f t="shared" si="15"/>
        <v>43677</v>
      </c>
      <c r="E215" s="98">
        <f>IFERROR(VLOOKUP($D215,Actual_Kirk_HDD!$A$4:$E$500,5,FALSE),0)</f>
        <v>0</v>
      </c>
      <c r="F215" s="98">
        <f>VLOOKUP($A215&amp;$B215,'Staff Ranked NHDD'!$C$8:$F$373,2,FALSE)</f>
        <v>0</v>
      </c>
      <c r="H215" s="64"/>
      <c r="J215" s="98">
        <f>IFERROR(VLOOKUP($D215,Actual_CGI_HDD!$A$9:$E$500,5),0)</f>
        <v>0</v>
      </c>
      <c r="K215" s="98">
        <f>VLOOKUP($A215&amp;$B215,'Staff Ranked NHDD'!$C$8:$F$373,4,FALSE)</f>
        <v>0</v>
      </c>
    </row>
    <row r="216" spans="1:11" x14ac:dyDescent="0.25">
      <c r="A216" s="142">
        <f t="shared" si="12"/>
        <v>8</v>
      </c>
      <c r="B216" s="142">
        <f t="shared" si="13"/>
        <v>1</v>
      </c>
      <c r="C216" s="142">
        <f t="shared" si="14"/>
        <v>2019</v>
      </c>
      <c r="D216" s="99">
        <f t="shared" si="15"/>
        <v>43678</v>
      </c>
      <c r="E216" s="98">
        <f>IFERROR(VLOOKUP($D216,Actual_Kirk_HDD!$A$4:$E$500,5,FALSE),0)</f>
        <v>0</v>
      </c>
      <c r="F216" s="98">
        <f>VLOOKUP($A216&amp;$B216,'Staff Ranked NHDD'!$C$8:$F$373,2,FALSE)</f>
        <v>0</v>
      </c>
      <c r="H216" s="64"/>
      <c r="J216" s="98">
        <f>IFERROR(VLOOKUP($D216,Actual_CGI_HDD!$A$9:$E$500,5),0)</f>
        <v>0</v>
      </c>
      <c r="K216" s="98">
        <f>VLOOKUP($A216&amp;$B216,'Staff Ranked NHDD'!$C$8:$F$373,4,FALSE)</f>
        <v>0</v>
      </c>
    </row>
    <row r="217" spans="1:11" x14ac:dyDescent="0.25">
      <c r="A217" s="142">
        <f t="shared" si="12"/>
        <v>8</v>
      </c>
      <c r="B217" s="142">
        <f t="shared" si="13"/>
        <v>2</v>
      </c>
      <c r="C217" s="142">
        <f t="shared" si="14"/>
        <v>2019</v>
      </c>
      <c r="D217" s="99">
        <f t="shared" si="15"/>
        <v>43679</v>
      </c>
      <c r="E217" s="98">
        <f>IFERROR(VLOOKUP($D217,Actual_Kirk_HDD!$A$4:$E$500,5,FALSE),0)</f>
        <v>0</v>
      </c>
      <c r="F217" s="98">
        <f>VLOOKUP($A217&amp;$B217,'Staff Ranked NHDD'!$C$8:$F$373,2,FALSE)</f>
        <v>0</v>
      </c>
      <c r="H217" s="64"/>
      <c r="J217" s="98">
        <f>IFERROR(VLOOKUP($D217,Actual_CGI_HDD!$A$9:$E$500,5),0)</f>
        <v>0</v>
      </c>
      <c r="K217" s="98">
        <f>VLOOKUP($A217&amp;$B217,'Staff Ranked NHDD'!$C$8:$F$373,4,FALSE)</f>
        <v>0</v>
      </c>
    </row>
    <row r="218" spans="1:11" x14ac:dyDescent="0.25">
      <c r="A218" s="142">
        <f t="shared" si="12"/>
        <v>8</v>
      </c>
      <c r="B218" s="142">
        <f t="shared" si="13"/>
        <v>3</v>
      </c>
      <c r="C218" s="142">
        <f t="shared" si="14"/>
        <v>2019</v>
      </c>
      <c r="D218" s="99">
        <f t="shared" si="15"/>
        <v>43680</v>
      </c>
      <c r="E218" s="98">
        <f>IFERROR(VLOOKUP($D218,Actual_Kirk_HDD!$A$4:$E$500,5,FALSE),0)</f>
        <v>0</v>
      </c>
      <c r="F218" s="98">
        <f>VLOOKUP($A218&amp;$B218,'Staff Ranked NHDD'!$C$8:$F$373,2,FALSE)</f>
        <v>0</v>
      </c>
      <c r="H218" s="64"/>
      <c r="J218" s="98">
        <f>IFERROR(VLOOKUP($D218,Actual_CGI_HDD!$A$9:$E$500,5),0)</f>
        <v>0</v>
      </c>
      <c r="K218" s="98">
        <f>VLOOKUP($A218&amp;$B218,'Staff Ranked NHDD'!$C$8:$F$373,4,FALSE)</f>
        <v>0</v>
      </c>
    </row>
    <row r="219" spans="1:11" x14ac:dyDescent="0.25">
      <c r="A219" s="142">
        <f t="shared" si="12"/>
        <v>8</v>
      </c>
      <c r="B219" s="142">
        <f t="shared" si="13"/>
        <v>4</v>
      </c>
      <c r="C219" s="142">
        <f t="shared" si="14"/>
        <v>2019</v>
      </c>
      <c r="D219" s="99">
        <f t="shared" si="15"/>
        <v>43681</v>
      </c>
      <c r="E219" s="98">
        <f>IFERROR(VLOOKUP($D219,Actual_Kirk_HDD!$A$4:$E$500,5,FALSE),0)</f>
        <v>0</v>
      </c>
      <c r="F219" s="98">
        <f>VLOOKUP($A219&amp;$B219,'Staff Ranked NHDD'!$C$8:$F$373,2,FALSE)</f>
        <v>0</v>
      </c>
      <c r="H219" s="64"/>
      <c r="J219" s="98">
        <f>IFERROR(VLOOKUP($D219,Actual_CGI_HDD!$A$9:$E$500,5),0)</f>
        <v>0</v>
      </c>
      <c r="K219" s="98">
        <f>VLOOKUP($A219&amp;$B219,'Staff Ranked NHDD'!$C$8:$F$373,4,FALSE)</f>
        <v>0</v>
      </c>
    </row>
    <row r="220" spans="1:11" x14ac:dyDescent="0.25">
      <c r="A220" s="142">
        <f t="shared" si="12"/>
        <v>8</v>
      </c>
      <c r="B220" s="142">
        <f t="shared" si="13"/>
        <v>5</v>
      </c>
      <c r="C220" s="142">
        <f t="shared" si="14"/>
        <v>2019</v>
      </c>
      <c r="D220" s="99">
        <f t="shared" si="15"/>
        <v>43682</v>
      </c>
      <c r="E220" s="98">
        <f>IFERROR(VLOOKUP($D220,Actual_Kirk_HDD!$A$4:$E$500,5,FALSE),0)</f>
        <v>0</v>
      </c>
      <c r="F220" s="98">
        <f>VLOOKUP($A220&amp;$B220,'Staff Ranked NHDD'!$C$8:$F$373,2,FALSE)</f>
        <v>0</v>
      </c>
      <c r="H220" s="64"/>
      <c r="J220" s="98">
        <f>IFERROR(VLOOKUP($D220,Actual_CGI_HDD!$A$9:$E$500,5),0)</f>
        <v>0</v>
      </c>
      <c r="K220" s="98">
        <f>VLOOKUP($A220&amp;$B220,'Staff Ranked NHDD'!$C$8:$F$373,4,FALSE)</f>
        <v>0</v>
      </c>
    </row>
    <row r="221" spans="1:11" x14ac:dyDescent="0.25">
      <c r="A221" s="142">
        <f t="shared" si="12"/>
        <v>8</v>
      </c>
      <c r="B221" s="142">
        <f t="shared" si="13"/>
        <v>6</v>
      </c>
      <c r="C221" s="142">
        <f t="shared" si="14"/>
        <v>2019</v>
      </c>
      <c r="D221" s="99">
        <f t="shared" si="15"/>
        <v>43683</v>
      </c>
      <c r="E221" s="98">
        <f>IFERROR(VLOOKUP($D221,Actual_Kirk_HDD!$A$4:$E$500,5,FALSE),0)</f>
        <v>0</v>
      </c>
      <c r="F221" s="98">
        <f>VLOOKUP($A221&amp;$B221,'Staff Ranked NHDD'!$C$8:$F$373,2,FALSE)</f>
        <v>0</v>
      </c>
      <c r="H221" s="64"/>
      <c r="J221" s="98">
        <f>IFERROR(VLOOKUP($D221,Actual_CGI_HDD!$A$9:$E$500,5),0)</f>
        <v>0</v>
      </c>
      <c r="K221" s="98">
        <f>VLOOKUP($A221&amp;$B221,'Staff Ranked NHDD'!$C$8:$F$373,4,FALSE)</f>
        <v>0</v>
      </c>
    </row>
    <row r="222" spans="1:11" x14ac:dyDescent="0.25">
      <c r="A222" s="142">
        <f t="shared" si="12"/>
        <v>8</v>
      </c>
      <c r="B222" s="142">
        <f t="shared" si="13"/>
        <v>7</v>
      </c>
      <c r="C222" s="142">
        <f t="shared" si="14"/>
        <v>2019</v>
      </c>
      <c r="D222" s="99">
        <f t="shared" si="15"/>
        <v>43684</v>
      </c>
      <c r="E222" s="98">
        <f>IFERROR(VLOOKUP($D222,Actual_Kirk_HDD!$A$4:$E$500,5,FALSE),0)</f>
        <v>0</v>
      </c>
      <c r="F222" s="98">
        <f>VLOOKUP($A222&amp;$B222,'Staff Ranked NHDD'!$C$8:$F$373,2,FALSE)</f>
        <v>0</v>
      </c>
      <c r="H222" s="64"/>
      <c r="J222" s="98">
        <f>IFERROR(VLOOKUP($D222,Actual_CGI_HDD!$A$9:$E$500,5),0)</f>
        <v>0</v>
      </c>
      <c r="K222" s="98">
        <f>VLOOKUP($A222&amp;$B222,'Staff Ranked NHDD'!$C$8:$F$373,4,FALSE)</f>
        <v>0</v>
      </c>
    </row>
    <row r="223" spans="1:11" x14ac:dyDescent="0.25">
      <c r="A223" s="142">
        <f t="shared" si="12"/>
        <v>8</v>
      </c>
      <c r="B223" s="142">
        <f t="shared" si="13"/>
        <v>8</v>
      </c>
      <c r="C223" s="142">
        <f t="shared" si="14"/>
        <v>2019</v>
      </c>
      <c r="D223" s="99">
        <f t="shared" si="15"/>
        <v>43685</v>
      </c>
      <c r="E223" s="98">
        <f>IFERROR(VLOOKUP($D223,Actual_Kirk_HDD!$A$4:$E$500,5,FALSE),0)</f>
        <v>0</v>
      </c>
      <c r="F223" s="98">
        <f>VLOOKUP($A223&amp;$B223,'Staff Ranked NHDD'!$C$8:$F$373,2,FALSE)</f>
        <v>0</v>
      </c>
      <c r="H223" s="64"/>
      <c r="J223" s="98">
        <f>IFERROR(VLOOKUP($D223,Actual_CGI_HDD!$A$9:$E$500,5),0)</f>
        <v>0</v>
      </c>
      <c r="K223" s="98">
        <f>VLOOKUP($A223&amp;$B223,'Staff Ranked NHDD'!$C$8:$F$373,4,FALSE)</f>
        <v>0</v>
      </c>
    </row>
    <row r="224" spans="1:11" x14ac:dyDescent="0.25">
      <c r="A224" s="142">
        <f t="shared" si="12"/>
        <v>8</v>
      </c>
      <c r="B224" s="142">
        <f t="shared" si="13"/>
        <v>9</v>
      </c>
      <c r="C224" s="142">
        <f t="shared" si="14"/>
        <v>2019</v>
      </c>
      <c r="D224" s="99">
        <f t="shared" si="15"/>
        <v>43686</v>
      </c>
      <c r="E224" s="98">
        <f>IFERROR(VLOOKUP($D224,Actual_Kirk_HDD!$A$4:$E$500,5,FALSE),0)</f>
        <v>0</v>
      </c>
      <c r="F224" s="98">
        <f>VLOOKUP($A224&amp;$B224,'Staff Ranked NHDD'!$C$8:$F$373,2,FALSE)</f>
        <v>0</v>
      </c>
      <c r="H224" s="64"/>
      <c r="J224" s="98">
        <f>IFERROR(VLOOKUP($D224,Actual_CGI_HDD!$A$9:$E$500,5),0)</f>
        <v>0</v>
      </c>
      <c r="K224" s="98">
        <f>VLOOKUP($A224&amp;$B224,'Staff Ranked NHDD'!$C$8:$F$373,4,FALSE)</f>
        <v>0</v>
      </c>
    </row>
    <row r="225" spans="1:11" x14ac:dyDescent="0.25">
      <c r="A225" s="142">
        <f t="shared" si="12"/>
        <v>8</v>
      </c>
      <c r="B225" s="142">
        <f t="shared" si="13"/>
        <v>10</v>
      </c>
      <c r="C225" s="142">
        <f t="shared" si="14"/>
        <v>2019</v>
      </c>
      <c r="D225" s="99">
        <f t="shared" si="15"/>
        <v>43687</v>
      </c>
      <c r="E225" s="98">
        <f>IFERROR(VLOOKUP($D225,Actual_Kirk_HDD!$A$4:$E$500,5,FALSE),0)</f>
        <v>0</v>
      </c>
      <c r="F225" s="98">
        <f>VLOOKUP($A225&amp;$B225,'Staff Ranked NHDD'!$C$8:$F$373,2,FALSE)</f>
        <v>0</v>
      </c>
      <c r="H225" s="64"/>
      <c r="J225" s="98">
        <f>IFERROR(VLOOKUP($D225,Actual_CGI_HDD!$A$9:$E$500,5),0)</f>
        <v>0</v>
      </c>
      <c r="K225" s="98">
        <f>VLOOKUP($A225&amp;$B225,'Staff Ranked NHDD'!$C$8:$F$373,4,FALSE)</f>
        <v>0</v>
      </c>
    </row>
    <row r="226" spans="1:11" x14ac:dyDescent="0.25">
      <c r="A226" s="142">
        <f t="shared" si="12"/>
        <v>8</v>
      </c>
      <c r="B226" s="142">
        <f t="shared" si="13"/>
        <v>11</v>
      </c>
      <c r="C226" s="142">
        <f t="shared" si="14"/>
        <v>2019</v>
      </c>
      <c r="D226" s="99">
        <f t="shared" si="15"/>
        <v>43688</v>
      </c>
      <c r="E226" s="98">
        <f>IFERROR(VLOOKUP($D226,Actual_Kirk_HDD!$A$4:$E$500,5,FALSE),0)</f>
        <v>0</v>
      </c>
      <c r="F226" s="98">
        <f>VLOOKUP($A226&amp;$B226,'Staff Ranked NHDD'!$C$8:$F$373,2,FALSE)</f>
        <v>0</v>
      </c>
      <c r="H226" s="64"/>
      <c r="J226" s="98">
        <f>IFERROR(VLOOKUP($D226,Actual_CGI_HDD!$A$9:$E$500,5),0)</f>
        <v>0</v>
      </c>
      <c r="K226" s="98">
        <f>VLOOKUP($A226&amp;$B226,'Staff Ranked NHDD'!$C$8:$F$373,4,FALSE)</f>
        <v>0</v>
      </c>
    </row>
    <row r="227" spans="1:11" x14ac:dyDescent="0.25">
      <c r="A227" s="142">
        <f t="shared" si="12"/>
        <v>8</v>
      </c>
      <c r="B227" s="142">
        <f t="shared" si="13"/>
        <v>12</v>
      </c>
      <c r="C227" s="142">
        <f t="shared" si="14"/>
        <v>2019</v>
      </c>
      <c r="D227" s="99">
        <f t="shared" si="15"/>
        <v>43689</v>
      </c>
      <c r="E227" s="98">
        <f>IFERROR(VLOOKUP($D227,Actual_Kirk_HDD!$A$4:$E$500,5,FALSE),0)</f>
        <v>0</v>
      </c>
      <c r="F227" s="98">
        <f>VLOOKUP($A227&amp;$B227,'Staff Ranked NHDD'!$C$8:$F$373,2,FALSE)</f>
        <v>0</v>
      </c>
      <c r="H227" s="64"/>
      <c r="J227" s="98">
        <f>IFERROR(VLOOKUP($D227,Actual_CGI_HDD!$A$9:$E$500,5),0)</f>
        <v>0</v>
      </c>
      <c r="K227" s="98">
        <f>VLOOKUP($A227&amp;$B227,'Staff Ranked NHDD'!$C$8:$F$373,4,FALSE)</f>
        <v>0</v>
      </c>
    </row>
    <row r="228" spans="1:11" x14ac:dyDescent="0.25">
      <c r="A228" s="142">
        <f t="shared" si="12"/>
        <v>8</v>
      </c>
      <c r="B228" s="142">
        <f t="shared" si="13"/>
        <v>13</v>
      </c>
      <c r="C228" s="142">
        <f t="shared" si="14"/>
        <v>2019</v>
      </c>
      <c r="D228" s="99">
        <f t="shared" si="15"/>
        <v>43690</v>
      </c>
      <c r="E228" s="98">
        <f>IFERROR(VLOOKUP($D228,Actual_Kirk_HDD!$A$4:$E$500,5,FALSE),0)</f>
        <v>0</v>
      </c>
      <c r="F228" s="98">
        <f>VLOOKUP($A228&amp;$B228,'Staff Ranked NHDD'!$C$8:$F$373,2,FALSE)</f>
        <v>0</v>
      </c>
      <c r="H228" s="64"/>
      <c r="J228" s="98">
        <f>IFERROR(VLOOKUP($D228,Actual_CGI_HDD!$A$9:$E$500,5),0)</f>
        <v>0</v>
      </c>
      <c r="K228" s="98">
        <f>VLOOKUP($A228&amp;$B228,'Staff Ranked NHDD'!$C$8:$F$373,4,FALSE)</f>
        <v>0</v>
      </c>
    </row>
    <row r="229" spans="1:11" x14ac:dyDescent="0.25">
      <c r="A229" s="142">
        <f t="shared" si="12"/>
        <v>8</v>
      </c>
      <c r="B229" s="142">
        <f t="shared" si="13"/>
        <v>14</v>
      </c>
      <c r="C229" s="142">
        <f t="shared" si="14"/>
        <v>2019</v>
      </c>
      <c r="D229" s="99">
        <f t="shared" si="15"/>
        <v>43691</v>
      </c>
      <c r="E229" s="98">
        <f>IFERROR(VLOOKUP($D229,Actual_Kirk_HDD!$A$4:$E$500,5,FALSE),0)</f>
        <v>0</v>
      </c>
      <c r="F229" s="98">
        <f>VLOOKUP($A229&amp;$B229,'Staff Ranked NHDD'!$C$8:$F$373,2,FALSE)</f>
        <v>0</v>
      </c>
      <c r="H229" s="64"/>
      <c r="J229" s="98">
        <f>IFERROR(VLOOKUP($D229,Actual_CGI_HDD!$A$9:$E$500,5),0)</f>
        <v>0</v>
      </c>
      <c r="K229" s="98">
        <f>VLOOKUP($A229&amp;$B229,'Staff Ranked NHDD'!$C$8:$F$373,4,FALSE)</f>
        <v>0</v>
      </c>
    </row>
    <row r="230" spans="1:11" x14ac:dyDescent="0.25">
      <c r="A230" s="142">
        <f t="shared" si="12"/>
        <v>8</v>
      </c>
      <c r="B230" s="142">
        <f t="shared" si="13"/>
        <v>15</v>
      </c>
      <c r="C230" s="142">
        <f t="shared" si="14"/>
        <v>2019</v>
      </c>
      <c r="D230" s="99">
        <f t="shared" si="15"/>
        <v>43692</v>
      </c>
      <c r="E230" s="98">
        <f>IFERROR(VLOOKUP($D230,Actual_Kirk_HDD!$A$4:$E$500,5,FALSE),0)</f>
        <v>0</v>
      </c>
      <c r="F230" s="98">
        <f>VLOOKUP($A230&amp;$B230,'Staff Ranked NHDD'!$C$8:$F$373,2,FALSE)</f>
        <v>0</v>
      </c>
      <c r="H230" s="64"/>
      <c r="J230" s="98">
        <f>IFERROR(VLOOKUP($D230,Actual_CGI_HDD!$A$9:$E$500,5),0)</f>
        <v>0</v>
      </c>
      <c r="K230" s="98">
        <f>VLOOKUP($A230&amp;$B230,'Staff Ranked NHDD'!$C$8:$F$373,4,FALSE)</f>
        <v>0</v>
      </c>
    </row>
    <row r="231" spans="1:11" x14ac:dyDescent="0.25">
      <c r="A231" s="142">
        <f t="shared" si="12"/>
        <v>8</v>
      </c>
      <c r="B231" s="142">
        <f t="shared" si="13"/>
        <v>16</v>
      </c>
      <c r="C231" s="142">
        <f t="shared" si="14"/>
        <v>2019</v>
      </c>
      <c r="D231" s="99">
        <f t="shared" si="15"/>
        <v>43693</v>
      </c>
      <c r="E231" s="98">
        <f>IFERROR(VLOOKUP($D231,Actual_Kirk_HDD!$A$4:$E$500,5,FALSE),0)</f>
        <v>0</v>
      </c>
      <c r="F231" s="98">
        <f>VLOOKUP($A231&amp;$B231,'Staff Ranked NHDD'!$C$8:$F$373,2,FALSE)</f>
        <v>0</v>
      </c>
      <c r="H231" s="64"/>
      <c r="J231" s="98">
        <f>IFERROR(VLOOKUP($D231,Actual_CGI_HDD!$A$9:$E$500,5),0)</f>
        <v>0</v>
      </c>
      <c r="K231" s="98">
        <f>VLOOKUP($A231&amp;$B231,'Staff Ranked NHDD'!$C$8:$F$373,4,FALSE)</f>
        <v>0</v>
      </c>
    </row>
    <row r="232" spans="1:11" x14ac:dyDescent="0.25">
      <c r="A232" s="142">
        <f t="shared" si="12"/>
        <v>8</v>
      </c>
      <c r="B232" s="142">
        <f t="shared" si="13"/>
        <v>17</v>
      </c>
      <c r="C232" s="142">
        <f t="shared" si="14"/>
        <v>2019</v>
      </c>
      <c r="D232" s="99">
        <f t="shared" si="15"/>
        <v>43694</v>
      </c>
      <c r="E232" s="98">
        <f>IFERROR(VLOOKUP($D232,Actual_Kirk_HDD!$A$4:$E$500,5,FALSE),0)</f>
        <v>0</v>
      </c>
      <c r="F232" s="98">
        <f>VLOOKUP($A232&amp;$B232,'Staff Ranked NHDD'!$C$8:$F$373,2,FALSE)</f>
        <v>0</v>
      </c>
      <c r="H232" s="64"/>
      <c r="J232" s="98">
        <f>IFERROR(VLOOKUP($D232,Actual_CGI_HDD!$A$9:$E$500,5),0)</f>
        <v>0</v>
      </c>
      <c r="K232" s="98">
        <f>VLOOKUP($A232&amp;$B232,'Staff Ranked NHDD'!$C$8:$F$373,4,FALSE)</f>
        <v>0</v>
      </c>
    </row>
    <row r="233" spans="1:11" x14ac:dyDescent="0.25">
      <c r="A233" s="142">
        <f t="shared" si="12"/>
        <v>8</v>
      </c>
      <c r="B233" s="142">
        <f t="shared" si="13"/>
        <v>18</v>
      </c>
      <c r="C233" s="142">
        <f t="shared" si="14"/>
        <v>2019</v>
      </c>
      <c r="D233" s="99">
        <f t="shared" si="15"/>
        <v>43695</v>
      </c>
      <c r="E233" s="98">
        <f>IFERROR(VLOOKUP($D233,Actual_Kirk_HDD!$A$4:$E$500,5,FALSE),0)</f>
        <v>0</v>
      </c>
      <c r="F233" s="98">
        <f>VLOOKUP($A233&amp;$B233,'Staff Ranked NHDD'!$C$8:$F$373,2,FALSE)</f>
        <v>0</v>
      </c>
      <c r="H233" s="64"/>
      <c r="J233" s="98">
        <f>IFERROR(VLOOKUP($D233,Actual_CGI_HDD!$A$9:$E$500,5),0)</f>
        <v>0</v>
      </c>
      <c r="K233" s="98">
        <f>VLOOKUP($A233&amp;$B233,'Staff Ranked NHDD'!$C$8:$F$373,4,FALSE)</f>
        <v>0</v>
      </c>
    </row>
    <row r="234" spans="1:11" x14ac:dyDescent="0.25">
      <c r="A234" s="142">
        <f t="shared" si="12"/>
        <v>8</v>
      </c>
      <c r="B234" s="142">
        <f t="shared" si="13"/>
        <v>19</v>
      </c>
      <c r="C234" s="142">
        <f t="shared" si="14"/>
        <v>2019</v>
      </c>
      <c r="D234" s="99">
        <f t="shared" si="15"/>
        <v>43696</v>
      </c>
      <c r="E234" s="98">
        <f>IFERROR(VLOOKUP($D234,Actual_Kirk_HDD!$A$4:$E$500,5,FALSE),0)</f>
        <v>0</v>
      </c>
      <c r="F234" s="98">
        <f>VLOOKUP($A234&amp;$B234,'Staff Ranked NHDD'!$C$8:$F$373,2,FALSE)</f>
        <v>0</v>
      </c>
      <c r="H234" s="64"/>
      <c r="J234" s="98">
        <f>IFERROR(VLOOKUP($D234,Actual_CGI_HDD!$A$9:$E$500,5),0)</f>
        <v>0</v>
      </c>
      <c r="K234" s="98">
        <f>VLOOKUP($A234&amp;$B234,'Staff Ranked NHDD'!$C$8:$F$373,4,FALSE)</f>
        <v>0</v>
      </c>
    </row>
    <row r="235" spans="1:11" x14ac:dyDescent="0.25">
      <c r="A235" s="142">
        <f t="shared" si="12"/>
        <v>8</v>
      </c>
      <c r="B235" s="142">
        <f t="shared" si="13"/>
        <v>20</v>
      </c>
      <c r="C235" s="142">
        <f t="shared" si="14"/>
        <v>2019</v>
      </c>
      <c r="D235" s="99">
        <f t="shared" si="15"/>
        <v>43697</v>
      </c>
      <c r="E235" s="98">
        <f>IFERROR(VLOOKUP($D235,Actual_Kirk_HDD!$A$4:$E$500,5,FALSE),0)</f>
        <v>0</v>
      </c>
      <c r="F235" s="98">
        <f>VLOOKUP($A235&amp;$B235,'Staff Ranked NHDD'!$C$8:$F$373,2,FALSE)</f>
        <v>0</v>
      </c>
      <c r="H235" s="64"/>
      <c r="J235" s="98">
        <f>IFERROR(VLOOKUP($D235,Actual_CGI_HDD!$A$9:$E$500,5),0)</f>
        <v>0</v>
      </c>
      <c r="K235" s="98">
        <f>VLOOKUP($A235&amp;$B235,'Staff Ranked NHDD'!$C$8:$F$373,4,FALSE)</f>
        <v>0</v>
      </c>
    </row>
    <row r="236" spans="1:11" x14ac:dyDescent="0.25">
      <c r="A236" s="142">
        <f t="shared" si="12"/>
        <v>8</v>
      </c>
      <c r="B236" s="142">
        <f t="shared" si="13"/>
        <v>21</v>
      </c>
      <c r="C236" s="142">
        <f t="shared" si="14"/>
        <v>2019</v>
      </c>
      <c r="D236" s="99">
        <f t="shared" si="15"/>
        <v>43698</v>
      </c>
      <c r="E236" s="98">
        <f>IFERROR(VLOOKUP($D236,Actual_Kirk_HDD!$A$4:$E$500,5,FALSE),0)</f>
        <v>0</v>
      </c>
      <c r="F236" s="98">
        <f>VLOOKUP($A236&amp;$B236,'Staff Ranked NHDD'!$C$8:$F$373,2,FALSE)</f>
        <v>0</v>
      </c>
      <c r="H236" s="64"/>
      <c r="J236" s="98">
        <f>IFERROR(VLOOKUP($D236,Actual_CGI_HDD!$A$9:$E$500,5),0)</f>
        <v>0</v>
      </c>
      <c r="K236" s="98">
        <f>VLOOKUP($A236&amp;$B236,'Staff Ranked NHDD'!$C$8:$F$373,4,FALSE)</f>
        <v>0</v>
      </c>
    </row>
    <row r="237" spans="1:11" x14ac:dyDescent="0.25">
      <c r="A237" s="142">
        <f t="shared" si="12"/>
        <v>8</v>
      </c>
      <c r="B237" s="142">
        <f t="shared" si="13"/>
        <v>22</v>
      </c>
      <c r="C237" s="142">
        <f t="shared" si="14"/>
        <v>2019</v>
      </c>
      <c r="D237" s="99">
        <f t="shared" si="15"/>
        <v>43699</v>
      </c>
      <c r="E237" s="98">
        <f>IFERROR(VLOOKUP($D237,Actual_Kirk_HDD!$A$4:$E$500,5,FALSE),0)</f>
        <v>0</v>
      </c>
      <c r="F237" s="98">
        <f>VLOOKUP($A237&amp;$B237,'Staff Ranked NHDD'!$C$8:$F$373,2,FALSE)</f>
        <v>0</v>
      </c>
      <c r="H237" s="64"/>
      <c r="J237" s="98">
        <f>IFERROR(VLOOKUP($D237,Actual_CGI_HDD!$A$9:$E$500,5),0)</f>
        <v>0</v>
      </c>
      <c r="K237" s="98">
        <f>VLOOKUP($A237&amp;$B237,'Staff Ranked NHDD'!$C$8:$F$373,4,FALSE)</f>
        <v>0</v>
      </c>
    </row>
    <row r="238" spans="1:11" x14ac:dyDescent="0.25">
      <c r="A238" s="142">
        <f t="shared" si="12"/>
        <v>8</v>
      </c>
      <c r="B238" s="142">
        <f t="shared" si="13"/>
        <v>23</v>
      </c>
      <c r="C238" s="142">
        <f t="shared" si="14"/>
        <v>2019</v>
      </c>
      <c r="D238" s="99">
        <f t="shared" si="15"/>
        <v>43700</v>
      </c>
      <c r="E238" s="98">
        <f>IFERROR(VLOOKUP($D238,Actual_Kirk_HDD!$A$4:$E$500,5,FALSE),0)</f>
        <v>0</v>
      </c>
      <c r="F238" s="98">
        <f>VLOOKUP($A238&amp;$B238,'Staff Ranked NHDD'!$C$8:$F$373,2,FALSE)</f>
        <v>0</v>
      </c>
      <c r="H238" s="64"/>
      <c r="J238" s="98">
        <f>IFERROR(VLOOKUP($D238,Actual_CGI_HDD!$A$9:$E$500,5),0)</f>
        <v>0</v>
      </c>
      <c r="K238" s="98">
        <f>VLOOKUP($A238&amp;$B238,'Staff Ranked NHDD'!$C$8:$F$373,4,FALSE)</f>
        <v>0</v>
      </c>
    </row>
    <row r="239" spans="1:11" x14ac:dyDescent="0.25">
      <c r="A239" s="142">
        <f t="shared" si="12"/>
        <v>8</v>
      </c>
      <c r="B239" s="142">
        <f t="shared" si="13"/>
        <v>24</v>
      </c>
      <c r="C239" s="142">
        <f t="shared" si="14"/>
        <v>2019</v>
      </c>
      <c r="D239" s="99">
        <f t="shared" si="15"/>
        <v>43701</v>
      </c>
      <c r="E239" s="98">
        <f>IFERROR(VLOOKUP($D239,Actual_Kirk_HDD!$A$4:$E$500,5,FALSE),0)</f>
        <v>0</v>
      </c>
      <c r="F239" s="98">
        <f>VLOOKUP($A239&amp;$B239,'Staff Ranked NHDD'!$C$8:$F$373,2,FALSE)</f>
        <v>0</v>
      </c>
      <c r="H239" s="64"/>
      <c r="J239" s="98">
        <f>IFERROR(VLOOKUP($D239,Actual_CGI_HDD!$A$9:$E$500,5),0)</f>
        <v>0</v>
      </c>
      <c r="K239" s="98">
        <f>VLOOKUP($A239&amp;$B239,'Staff Ranked NHDD'!$C$8:$F$373,4,FALSE)</f>
        <v>0</v>
      </c>
    </row>
    <row r="240" spans="1:11" x14ac:dyDescent="0.25">
      <c r="A240" s="142">
        <f t="shared" si="12"/>
        <v>8</v>
      </c>
      <c r="B240" s="142">
        <f t="shared" si="13"/>
        <v>25</v>
      </c>
      <c r="C240" s="142">
        <f t="shared" si="14"/>
        <v>2019</v>
      </c>
      <c r="D240" s="99">
        <f t="shared" si="15"/>
        <v>43702</v>
      </c>
      <c r="E240" s="98">
        <f>IFERROR(VLOOKUP($D240,Actual_Kirk_HDD!$A$4:$E$500,5,FALSE),0)</f>
        <v>0</v>
      </c>
      <c r="F240" s="98">
        <f>VLOOKUP($A240&amp;$B240,'Staff Ranked NHDD'!$C$8:$F$373,2,FALSE)</f>
        <v>4.2473118279569157E-2</v>
      </c>
      <c r="H240" s="64"/>
      <c r="J240" s="98">
        <f>IFERROR(VLOOKUP($D240,Actual_CGI_HDD!$A$9:$E$500,5),0)</f>
        <v>0</v>
      </c>
      <c r="K240" s="98">
        <f>VLOOKUP($A240&amp;$B240,'Staff Ranked NHDD'!$C$8:$F$373,4,FALSE)</f>
        <v>0</v>
      </c>
    </row>
    <row r="241" spans="1:11" x14ac:dyDescent="0.25">
      <c r="A241" s="142">
        <f t="shared" si="12"/>
        <v>8</v>
      </c>
      <c r="B241" s="142">
        <f t="shared" si="13"/>
        <v>26</v>
      </c>
      <c r="C241" s="142">
        <f t="shared" si="14"/>
        <v>2019</v>
      </c>
      <c r="D241" s="99">
        <f t="shared" si="15"/>
        <v>43703</v>
      </c>
      <c r="E241" s="98">
        <f>IFERROR(VLOOKUP($D241,Actual_Kirk_HDD!$A$4:$E$500,5,FALSE),0)</f>
        <v>0</v>
      </c>
      <c r="F241" s="98">
        <f>VLOOKUP($A241&amp;$B241,'Staff Ranked NHDD'!$C$8:$F$373,2,FALSE)</f>
        <v>1.5306989247311804</v>
      </c>
      <c r="H241" s="64"/>
      <c r="J241" s="98">
        <f>IFERROR(VLOOKUP($D241,Actual_CGI_HDD!$A$9:$E$500,5),0)</f>
        <v>0</v>
      </c>
      <c r="K241" s="98">
        <f>VLOOKUP($A241&amp;$B241,'Staff Ranked NHDD'!$C$8:$F$373,4,FALSE)</f>
        <v>0</v>
      </c>
    </row>
    <row r="242" spans="1:11" x14ac:dyDescent="0.25">
      <c r="A242" s="142">
        <f t="shared" si="12"/>
        <v>8</v>
      </c>
      <c r="B242" s="142">
        <f t="shared" si="13"/>
        <v>27</v>
      </c>
      <c r="C242" s="142">
        <f t="shared" si="14"/>
        <v>2019</v>
      </c>
      <c r="D242" s="99">
        <f t="shared" si="15"/>
        <v>43704</v>
      </c>
      <c r="E242" s="98">
        <f>IFERROR(VLOOKUP($D242,Actual_Kirk_HDD!$A$4:$E$500,5,FALSE),0)</f>
        <v>0</v>
      </c>
      <c r="F242" s="98">
        <f>VLOOKUP($A242&amp;$B242,'Staff Ranked NHDD'!$C$8:$F$373,2,FALSE)</f>
        <v>0</v>
      </c>
      <c r="H242" s="64"/>
      <c r="J242" s="98">
        <f>IFERROR(VLOOKUP($D242,Actual_CGI_HDD!$A$9:$E$500,5),0)</f>
        <v>0</v>
      </c>
      <c r="K242" s="98">
        <f>VLOOKUP($A242&amp;$B242,'Staff Ranked NHDD'!$C$8:$F$373,4,FALSE)</f>
        <v>0</v>
      </c>
    </row>
    <row r="243" spans="1:11" x14ac:dyDescent="0.25">
      <c r="A243" s="142">
        <f t="shared" si="12"/>
        <v>8</v>
      </c>
      <c r="B243" s="142">
        <f t="shared" si="13"/>
        <v>28</v>
      </c>
      <c r="C243" s="142">
        <f t="shared" si="14"/>
        <v>2019</v>
      </c>
      <c r="D243" s="99">
        <f t="shared" si="15"/>
        <v>43705</v>
      </c>
      <c r="E243" s="98">
        <f>IFERROR(VLOOKUP($D243,Actual_Kirk_HDD!$A$4:$E$500,5,FALSE),0)</f>
        <v>0</v>
      </c>
      <c r="F243" s="98">
        <f>VLOOKUP($A243&amp;$B243,'Staff Ranked NHDD'!$C$8:$F$373,2,FALSE)</f>
        <v>0</v>
      </c>
      <c r="H243" s="64"/>
      <c r="J243" s="98">
        <f>IFERROR(VLOOKUP($D243,Actual_CGI_HDD!$A$9:$E$500,5),0)</f>
        <v>0</v>
      </c>
      <c r="K243" s="98">
        <f>VLOOKUP($A243&amp;$B243,'Staff Ranked NHDD'!$C$8:$F$373,4,FALSE)</f>
        <v>0</v>
      </c>
    </row>
    <row r="244" spans="1:11" x14ac:dyDescent="0.25">
      <c r="A244" s="142">
        <f t="shared" si="12"/>
        <v>8</v>
      </c>
      <c r="B244" s="142">
        <f t="shared" si="13"/>
        <v>29</v>
      </c>
      <c r="C244" s="142">
        <f t="shared" si="14"/>
        <v>2019</v>
      </c>
      <c r="D244" s="99">
        <f t="shared" si="15"/>
        <v>43706</v>
      </c>
      <c r="E244" s="98">
        <f>IFERROR(VLOOKUP($D244,Actual_Kirk_HDD!$A$4:$E$500,5,FALSE),0)</f>
        <v>0</v>
      </c>
      <c r="F244" s="98">
        <f>VLOOKUP($A244&amp;$B244,'Staff Ranked NHDD'!$C$8:$F$373,2,FALSE)</f>
        <v>0</v>
      </c>
      <c r="H244" s="64"/>
      <c r="J244" s="98">
        <f>IFERROR(VLOOKUP($D244,Actual_CGI_HDD!$A$9:$E$500,5),0)</f>
        <v>0</v>
      </c>
      <c r="K244" s="98">
        <f>VLOOKUP($A244&amp;$B244,'Staff Ranked NHDD'!$C$8:$F$373,4,FALSE)</f>
        <v>0.85489247311827943</v>
      </c>
    </row>
    <row r="245" spans="1:11" x14ac:dyDescent="0.25">
      <c r="A245" s="142">
        <f t="shared" si="12"/>
        <v>8</v>
      </c>
      <c r="B245" s="142">
        <f t="shared" si="13"/>
        <v>30</v>
      </c>
      <c r="C245" s="142">
        <f t="shared" si="14"/>
        <v>2019</v>
      </c>
      <c r="D245" s="99">
        <f t="shared" si="15"/>
        <v>43707</v>
      </c>
      <c r="E245" s="98">
        <f>IFERROR(VLOOKUP($D245,Actual_Kirk_HDD!$A$4:$E$500,5,FALSE),0)</f>
        <v>0</v>
      </c>
      <c r="F245" s="98">
        <f>VLOOKUP($A245&amp;$B245,'Staff Ranked NHDD'!$C$8:$F$373,2,FALSE)</f>
        <v>0</v>
      </c>
      <c r="H245" s="64"/>
      <c r="J245" s="98">
        <f>IFERROR(VLOOKUP($D245,Actual_CGI_HDD!$A$9:$E$500,5),0)</f>
        <v>0</v>
      </c>
      <c r="K245" s="98">
        <f>VLOOKUP($A245&amp;$B245,'Staff Ranked NHDD'!$C$8:$F$373,4,FALSE)</f>
        <v>0</v>
      </c>
    </row>
    <row r="246" spans="1:11" x14ac:dyDescent="0.25">
      <c r="A246" s="142">
        <f t="shared" si="12"/>
        <v>8</v>
      </c>
      <c r="B246" s="142">
        <f t="shared" si="13"/>
        <v>31</v>
      </c>
      <c r="C246" s="142">
        <f t="shared" si="14"/>
        <v>2019</v>
      </c>
      <c r="D246" s="99">
        <f t="shared" si="15"/>
        <v>43708</v>
      </c>
      <c r="E246" s="98">
        <f>IFERROR(VLOOKUP($D246,Actual_Kirk_HDD!$A$4:$E$500,5,FALSE),0)</f>
        <v>1</v>
      </c>
      <c r="F246" s="98">
        <f>VLOOKUP($A246&amp;$B246,'Staff Ranked NHDD'!$C$8:$F$373,2,FALSE)</f>
        <v>4.868709677419349</v>
      </c>
      <c r="H246" s="64"/>
      <c r="J246" s="98">
        <f>IFERROR(VLOOKUP($D246,Actual_CGI_HDD!$A$9:$E$500,5),0)</f>
        <v>0</v>
      </c>
      <c r="K246" s="98">
        <f>VLOOKUP($A246&amp;$B246,'Staff Ranked NHDD'!$C$8:$F$373,4,FALSE)</f>
        <v>0</v>
      </c>
    </row>
    <row r="247" spans="1:11" x14ac:dyDescent="0.25">
      <c r="A247" s="142">
        <f t="shared" si="12"/>
        <v>9</v>
      </c>
      <c r="B247" s="142">
        <f t="shared" si="13"/>
        <v>1</v>
      </c>
      <c r="C247" s="142">
        <f t="shared" si="14"/>
        <v>2019</v>
      </c>
      <c r="D247" s="99">
        <f t="shared" si="15"/>
        <v>43709</v>
      </c>
      <c r="E247" s="98">
        <f>IFERROR(VLOOKUP($D247,Actual_Kirk_HDD!$A$4:$E$500,5,FALSE),0)</f>
        <v>0.5</v>
      </c>
      <c r="F247" s="98">
        <f>VLOOKUP($A247&amp;$B247,'Staff Ranked NHDD'!$C$8:$F$373,2,FALSE)</f>
        <v>13.436296296296296</v>
      </c>
      <c r="H247" s="64"/>
      <c r="J247" s="98">
        <f>IFERROR(VLOOKUP($D247,Actual_CGI_HDD!$A$9:$E$500,5),0)</f>
        <v>0</v>
      </c>
      <c r="K247" s="98">
        <f>VLOOKUP($A247&amp;$B247,'Staff Ranked NHDD'!$C$8:$F$373,4,FALSE)</f>
        <v>0</v>
      </c>
    </row>
    <row r="248" spans="1:11" x14ac:dyDescent="0.25">
      <c r="A248" s="142">
        <f t="shared" si="12"/>
        <v>9</v>
      </c>
      <c r="B248" s="142">
        <f t="shared" si="13"/>
        <v>2</v>
      </c>
      <c r="C248" s="142">
        <f t="shared" si="14"/>
        <v>2019</v>
      </c>
      <c r="D248" s="99">
        <f t="shared" si="15"/>
        <v>43710</v>
      </c>
      <c r="E248" s="98">
        <f>IFERROR(VLOOKUP($D248,Actual_Kirk_HDD!$A$4:$E$500,5,FALSE),0)</f>
        <v>0</v>
      </c>
      <c r="F248" s="98">
        <f>VLOOKUP($A248&amp;$B248,'Staff Ranked NHDD'!$C$8:$F$373,2,FALSE)</f>
        <v>4.532222222222221</v>
      </c>
      <c r="H248" s="64"/>
      <c r="J248" s="98">
        <f>IFERROR(VLOOKUP($D248,Actual_CGI_HDD!$A$9:$E$500,5),0)</f>
        <v>0</v>
      </c>
      <c r="K248" s="98">
        <f>VLOOKUP($A248&amp;$B248,'Staff Ranked NHDD'!$C$8:$F$373,4,FALSE)</f>
        <v>0</v>
      </c>
    </row>
    <row r="249" spans="1:11" x14ac:dyDescent="0.25">
      <c r="A249" s="142">
        <f t="shared" si="12"/>
        <v>9</v>
      </c>
      <c r="B249" s="142">
        <f t="shared" si="13"/>
        <v>3</v>
      </c>
      <c r="C249" s="142">
        <f t="shared" si="14"/>
        <v>2019</v>
      </c>
      <c r="D249" s="99">
        <f t="shared" si="15"/>
        <v>43711</v>
      </c>
      <c r="E249" s="98">
        <f>IFERROR(VLOOKUP($D249,Actual_Kirk_HDD!$A$4:$E$500,5,FALSE),0)</f>
        <v>0</v>
      </c>
      <c r="F249" s="98">
        <f>VLOOKUP($A249&amp;$B249,'Staff Ranked NHDD'!$C$8:$F$373,2,FALSE)</f>
        <v>0</v>
      </c>
      <c r="H249" s="64"/>
      <c r="J249" s="98">
        <f>IFERROR(VLOOKUP($D249,Actual_CGI_HDD!$A$9:$E$500,5),0)</f>
        <v>0</v>
      </c>
      <c r="K249" s="98">
        <f>VLOOKUP($A249&amp;$B249,'Staff Ranked NHDD'!$C$8:$F$373,4,FALSE)</f>
        <v>0</v>
      </c>
    </row>
    <row r="250" spans="1:11" x14ac:dyDescent="0.25">
      <c r="A250" s="142">
        <f t="shared" si="12"/>
        <v>9</v>
      </c>
      <c r="B250" s="142">
        <f t="shared" si="13"/>
        <v>4</v>
      </c>
      <c r="C250" s="142">
        <f t="shared" si="14"/>
        <v>2019</v>
      </c>
      <c r="D250" s="99">
        <f t="shared" si="15"/>
        <v>43712</v>
      </c>
      <c r="E250" s="98">
        <f>IFERROR(VLOOKUP($D250,Actual_Kirk_HDD!$A$4:$E$500,5,FALSE),0)</f>
        <v>0</v>
      </c>
      <c r="F250" s="98">
        <f>VLOOKUP($A250&amp;$B250,'Staff Ranked NHDD'!$C$8:$F$373,2,FALSE)</f>
        <v>0</v>
      </c>
      <c r="H250" s="64"/>
      <c r="J250" s="98">
        <f>IFERROR(VLOOKUP($D250,Actual_CGI_HDD!$A$9:$E$500,5),0)</f>
        <v>0</v>
      </c>
      <c r="K250" s="98">
        <f>VLOOKUP($A250&amp;$B250,'Staff Ranked NHDD'!$C$8:$F$373,4,FALSE)</f>
        <v>0</v>
      </c>
    </row>
    <row r="251" spans="1:11" x14ac:dyDescent="0.25">
      <c r="A251" s="142">
        <f t="shared" si="12"/>
        <v>9</v>
      </c>
      <c r="B251" s="142">
        <f t="shared" si="13"/>
        <v>5</v>
      </c>
      <c r="C251" s="142">
        <f t="shared" si="14"/>
        <v>2019</v>
      </c>
      <c r="D251" s="99">
        <f t="shared" si="15"/>
        <v>43713</v>
      </c>
      <c r="E251" s="98">
        <f>IFERROR(VLOOKUP($D251,Actual_Kirk_HDD!$A$4:$E$500,5,FALSE),0)</f>
        <v>0</v>
      </c>
      <c r="F251" s="98">
        <f>VLOOKUP($A251&amp;$B251,'Staff Ranked NHDD'!$C$8:$F$373,2,FALSE)</f>
        <v>7.2085185185185194</v>
      </c>
      <c r="H251" s="64"/>
      <c r="J251" s="98">
        <f>IFERROR(VLOOKUP($D251,Actual_CGI_HDD!$A$9:$E$500,5),0)</f>
        <v>0</v>
      </c>
      <c r="K251" s="98">
        <f>VLOOKUP($A251&amp;$B251,'Staff Ranked NHDD'!$C$8:$F$373,4,FALSE)</f>
        <v>5.1659259259259249</v>
      </c>
    </row>
    <row r="252" spans="1:11" x14ac:dyDescent="0.25">
      <c r="A252" s="142">
        <f t="shared" si="12"/>
        <v>9</v>
      </c>
      <c r="B252" s="142">
        <f t="shared" si="13"/>
        <v>6</v>
      </c>
      <c r="C252" s="142">
        <f t="shared" si="14"/>
        <v>2019</v>
      </c>
      <c r="D252" s="99">
        <f t="shared" si="15"/>
        <v>43714</v>
      </c>
      <c r="E252" s="98">
        <f>IFERROR(VLOOKUP($D252,Actual_Kirk_HDD!$A$4:$E$500,5,FALSE),0)</f>
        <v>0</v>
      </c>
      <c r="F252" s="98">
        <f>VLOOKUP($A252&amp;$B252,'Staff Ranked NHDD'!$C$8:$F$373,2,FALSE)</f>
        <v>0.40222222222222398</v>
      </c>
      <c r="H252" s="64"/>
      <c r="J252" s="98">
        <f>IFERROR(VLOOKUP($D252,Actual_CGI_HDD!$A$9:$E$500,5),0)</f>
        <v>0</v>
      </c>
      <c r="K252" s="98">
        <f>VLOOKUP($A252&amp;$B252,'Staff Ranked NHDD'!$C$8:$F$373,4,FALSE)</f>
        <v>0</v>
      </c>
    </row>
    <row r="253" spans="1:11" x14ac:dyDescent="0.25">
      <c r="A253" s="142">
        <f t="shared" si="12"/>
        <v>9</v>
      </c>
      <c r="B253" s="142">
        <f t="shared" si="13"/>
        <v>7</v>
      </c>
      <c r="C253" s="142">
        <f t="shared" si="14"/>
        <v>2019</v>
      </c>
      <c r="D253" s="99">
        <f t="shared" si="15"/>
        <v>43715</v>
      </c>
      <c r="E253" s="98">
        <f>IFERROR(VLOOKUP($D253,Actual_Kirk_HDD!$A$4:$E$500,5,FALSE),0)</f>
        <v>0</v>
      </c>
      <c r="F253" s="98">
        <f>VLOOKUP($A253&amp;$B253,'Staff Ranked NHDD'!$C$8:$F$373,2,FALSE)</f>
        <v>6.1688888888888895</v>
      </c>
      <c r="H253" s="64"/>
      <c r="J253" s="98">
        <f>IFERROR(VLOOKUP($D253,Actual_CGI_HDD!$A$9:$E$500,5),0)</f>
        <v>0</v>
      </c>
      <c r="K253" s="98">
        <f>VLOOKUP($A253&amp;$B253,'Staff Ranked NHDD'!$C$8:$F$373,4,FALSE)</f>
        <v>3.5187037037037028</v>
      </c>
    </row>
    <row r="254" spans="1:11" x14ac:dyDescent="0.25">
      <c r="A254" s="142">
        <f t="shared" si="12"/>
        <v>9</v>
      </c>
      <c r="B254" s="142">
        <f t="shared" si="13"/>
        <v>8</v>
      </c>
      <c r="C254" s="142">
        <f t="shared" si="14"/>
        <v>2019</v>
      </c>
      <c r="D254" s="99">
        <f t="shared" si="15"/>
        <v>43716</v>
      </c>
      <c r="E254" s="98">
        <f>IFERROR(VLOOKUP($D254,Actual_Kirk_HDD!$A$4:$E$500,5,FALSE),0)</f>
        <v>0</v>
      </c>
      <c r="F254" s="98">
        <f>VLOOKUP($A254&amp;$B254,'Staff Ranked NHDD'!$C$8:$F$373,2,FALSE)</f>
        <v>5.2650000000000006</v>
      </c>
      <c r="H254" s="64"/>
      <c r="J254" s="98">
        <f>IFERROR(VLOOKUP($D254,Actual_CGI_HDD!$A$9:$E$500,5),0)</f>
        <v>0</v>
      </c>
      <c r="K254" s="98">
        <f>VLOOKUP($A254&amp;$B254,'Staff Ranked NHDD'!$C$8:$F$373,4,FALSE)</f>
        <v>2.6896296296296298</v>
      </c>
    </row>
    <row r="255" spans="1:11" x14ac:dyDescent="0.25">
      <c r="A255" s="142">
        <f t="shared" si="12"/>
        <v>9</v>
      </c>
      <c r="B255" s="142">
        <f t="shared" si="13"/>
        <v>9</v>
      </c>
      <c r="C255" s="142">
        <f t="shared" si="14"/>
        <v>2019</v>
      </c>
      <c r="D255" s="99">
        <f t="shared" si="15"/>
        <v>43717</v>
      </c>
      <c r="E255" s="98">
        <f>IFERROR(VLOOKUP($D255,Actual_Kirk_HDD!$A$4:$E$500,5,FALSE),0)</f>
        <v>0</v>
      </c>
      <c r="F255" s="98">
        <f>VLOOKUP($A255&amp;$B255,'Staff Ranked NHDD'!$C$8:$F$373,2,FALSE)</f>
        <v>2.153703703703703</v>
      </c>
      <c r="H255" s="64"/>
      <c r="J255" s="98">
        <f>IFERROR(VLOOKUP($D255,Actual_CGI_HDD!$A$9:$E$500,5),0)</f>
        <v>0</v>
      </c>
      <c r="K255" s="98">
        <f>VLOOKUP($A255&amp;$B255,'Staff Ranked NHDD'!$C$8:$F$373,4,FALSE)</f>
        <v>0</v>
      </c>
    </row>
    <row r="256" spans="1:11" x14ac:dyDescent="0.25">
      <c r="A256" s="142">
        <f t="shared" si="12"/>
        <v>9</v>
      </c>
      <c r="B256" s="142">
        <f t="shared" si="13"/>
        <v>10</v>
      </c>
      <c r="C256" s="142">
        <f t="shared" si="14"/>
        <v>2019</v>
      </c>
      <c r="D256" s="99">
        <f t="shared" si="15"/>
        <v>43718</v>
      </c>
      <c r="E256" s="98">
        <f>IFERROR(VLOOKUP($D256,Actual_Kirk_HDD!$A$4:$E$500,5,FALSE),0)</f>
        <v>0</v>
      </c>
      <c r="F256" s="98">
        <f>VLOOKUP($A256&amp;$B256,'Staff Ranked NHDD'!$C$8:$F$373,2,FALSE)</f>
        <v>0</v>
      </c>
      <c r="H256" s="64"/>
      <c r="J256" s="98">
        <f>IFERROR(VLOOKUP($D256,Actual_CGI_HDD!$A$9:$E$500,5),0)</f>
        <v>0</v>
      </c>
      <c r="K256" s="98">
        <f>VLOOKUP($A256&amp;$B256,'Staff Ranked NHDD'!$C$8:$F$373,4,FALSE)</f>
        <v>0</v>
      </c>
    </row>
    <row r="257" spans="1:11" x14ac:dyDescent="0.25">
      <c r="A257" s="142">
        <f t="shared" si="12"/>
        <v>9</v>
      </c>
      <c r="B257" s="142">
        <f t="shared" si="13"/>
        <v>11</v>
      </c>
      <c r="C257" s="142">
        <f t="shared" si="14"/>
        <v>2019</v>
      </c>
      <c r="D257" s="99">
        <f t="shared" si="15"/>
        <v>43719</v>
      </c>
      <c r="E257" s="98">
        <f>IFERROR(VLOOKUP($D257,Actual_Kirk_HDD!$A$4:$E$500,5,FALSE),0)</f>
        <v>0</v>
      </c>
      <c r="F257" s="98">
        <f>VLOOKUP($A257&amp;$B257,'Staff Ranked NHDD'!$C$8:$F$373,2,FALSE)</f>
        <v>0</v>
      </c>
      <c r="H257" s="64"/>
      <c r="J257" s="98">
        <f>IFERROR(VLOOKUP($D257,Actual_CGI_HDD!$A$9:$E$500,5),0)</f>
        <v>0</v>
      </c>
      <c r="K257" s="98">
        <f>VLOOKUP($A257&amp;$B257,'Staff Ranked NHDD'!$C$8:$F$373,4,FALSE)</f>
        <v>0</v>
      </c>
    </row>
    <row r="258" spans="1:11" x14ac:dyDescent="0.25">
      <c r="A258" s="142">
        <f t="shared" si="12"/>
        <v>9</v>
      </c>
      <c r="B258" s="142">
        <f t="shared" si="13"/>
        <v>12</v>
      </c>
      <c r="C258" s="142">
        <f t="shared" si="14"/>
        <v>2019</v>
      </c>
      <c r="D258" s="99">
        <f t="shared" si="15"/>
        <v>43720</v>
      </c>
      <c r="E258" s="98">
        <f>IFERROR(VLOOKUP($D258,Actual_Kirk_HDD!$A$4:$E$500,5,FALSE),0)</f>
        <v>0</v>
      </c>
      <c r="F258" s="98">
        <f>VLOOKUP($A258&amp;$B258,'Staff Ranked NHDD'!$C$8:$F$373,2,FALSE)</f>
        <v>0</v>
      </c>
      <c r="H258" s="64"/>
      <c r="J258" s="98">
        <f>IFERROR(VLOOKUP($D258,Actual_CGI_HDD!$A$9:$E$500,5),0)</f>
        <v>0</v>
      </c>
      <c r="K258" s="98">
        <f>VLOOKUP($A258&amp;$B258,'Staff Ranked NHDD'!$C$8:$F$373,4,FALSE)</f>
        <v>0</v>
      </c>
    </row>
    <row r="259" spans="1:11" x14ac:dyDescent="0.25">
      <c r="A259" s="142">
        <f t="shared" si="12"/>
        <v>9</v>
      </c>
      <c r="B259" s="142">
        <f t="shared" si="13"/>
        <v>13</v>
      </c>
      <c r="C259" s="142">
        <f t="shared" si="14"/>
        <v>2019</v>
      </c>
      <c r="D259" s="99">
        <f t="shared" si="15"/>
        <v>43721</v>
      </c>
      <c r="E259" s="98">
        <f>IFERROR(VLOOKUP($D259,Actual_Kirk_HDD!$A$4:$E$500,5,FALSE),0)</f>
        <v>0</v>
      </c>
      <c r="F259" s="98">
        <f>VLOOKUP($A259&amp;$B259,'Staff Ranked NHDD'!$C$8:$F$373,2,FALSE)</f>
        <v>0</v>
      </c>
      <c r="H259" s="64"/>
      <c r="J259" s="98">
        <f>IFERROR(VLOOKUP($D259,Actual_CGI_HDD!$A$9:$E$500,5),0)</f>
        <v>0</v>
      </c>
      <c r="K259" s="98">
        <f>VLOOKUP($A259&amp;$B259,'Staff Ranked NHDD'!$C$8:$F$373,4,FALSE)</f>
        <v>0</v>
      </c>
    </row>
    <row r="260" spans="1:11" x14ac:dyDescent="0.25">
      <c r="A260" s="142">
        <f t="shared" si="12"/>
        <v>9</v>
      </c>
      <c r="B260" s="142">
        <f t="shared" si="13"/>
        <v>14</v>
      </c>
      <c r="C260" s="142">
        <f t="shared" si="14"/>
        <v>2019</v>
      </c>
      <c r="D260" s="99">
        <f t="shared" si="15"/>
        <v>43722</v>
      </c>
      <c r="E260" s="98">
        <f>IFERROR(VLOOKUP($D260,Actual_Kirk_HDD!$A$4:$E$500,5,FALSE),0)</f>
        <v>0</v>
      </c>
      <c r="F260" s="98">
        <f>VLOOKUP($A260&amp;$B260,'Staff Ranked NHDD'!$C$8:$F$373,2,FALSE)</f>
        <v>2.9318518518518517</v>
      </c>
      <c r="H260" s="64"/>
      <c r="J260" s="98">
        <f>IFERROR(VLOOKUP($D260,Actual_CGI_HDD!$A$9:$E$500,5),0)</f>
        <v>0</v>
      </c>
      <c r="K260" s="98">
        <f>VLOOKUP($A260&amp;$B260,'Staff Ranked NHDD'!$C$8:$F$373,4,FALSE)</f>
        <v>0.89222222222222025</v>
      </c>
    </row>
    <row r="261" spans="1:11" x14ac:dyDescent="0.25">
      <c r="A261" s="142">
        <f t="shared" si="12"/>
        <v>9</v>
      </c>
      <c r="B261" s="142">
        <f t="shared" si="13"/>
        <v>15</v>
      </c>
      <c r="C261" s="142">
        <f t="shared" si="14"/>
        <v>2019</v>
      </c>
      <c r="D261" s="99">
        <f t="shared" si="15"/>
        <v>43723</v>
      </c>
      <c r="E261" s="98">
        <f>IFERROR(VLOOKUP($D261,Actual_Kirk_HDD!$A$4:$E$500,5,FALSE),0)</f>
        <v>0</v>
      </c>
      <c r="F261" s="98">
        <f>VLOOKUP($A261&amp;$B261,'Staff Ranked NHDD'!$C$8:$F$373,2,FALSE)</f>
        <v>0</v>
      </c>
      <c r="H261" s="64"/>
      <c r="J261" s="98">
        <f>IFERROR(VLOOKUP($D261,Actual_CGI_HDD!$A$9:$E$500,5),0)</f>
        <v>0</v>
      </c>
      <c r="K261" s="98">
        <f>VLOOKUP($A261&amp;$B261,'Staff Ranked NHDD'!$C$8:$F$373,4,FALSE)</f>
        <v>0</v>
      </c>
    </row>
    <row r="262" spans="1:11" x14ac:dyDescent="0.25">
      <c r="A262" s="142">
        <f t="shared" ref="A262:A325" si="16">MONTH(D262)</f>
        <v>9</v>
      </c>
      <c r="B262" s="142">
        <f t="shared" ref="B262:B325" si="17">+DAY(D262)</f>
        <v>16</v>
      </c>
      <c r="C262" s="142">
        <f t="shared" ref="C262:C325" si="18">YEAR(D262)</f>
        <v>2019</v>
      </c>
      <c r="D262" s="99">
        <f t="shared" ref="D262:D325" si="19">D261+1</f>
        <v>43724</v>
      </c>
      <c r="E262" s="98">
        <f>IFERROR(VLOOKUP($D262,Actual_Kirk_HDD!$A$4:$E$500,5,FALSE),0)</f>
        <v>0</v>
      </c>
      <c r="F262" s="98">
        <f>VLOOKUP($A262&amp;$B262,'Staff Ranked NHDD'!$C$8:$F$373,2,FALSE)</f>
        <v>0</v>
      </c>
      <c r="H262" s="64"/>
      <c r="J262" s="98">
        <f>IFERROR(VLOOKUP($D262,Actual_CGI_HDD!$A$9:$E$500,5),0)</f>
        <v>0</v>
      </c>
      <c r="K262" s="98">
        <f>VLOOKUP($A262&amp;$B262,'Staff Ranked NHDD'!$C$8:$F$373,4,FALSE)</f>
        <v>0</v>
      </c>
    </row>
    <row r="263" spans="1:11" x14ac:dyDescent="0.25">
      <c r="A263" s="142">
        <f t="shared" si="16"/>
        <v>9</v>
      </c>
      <c r="B263" s="142">
        <f t="shared" si="17"/>
        <v>17</v>
      </c>
      <c r="C263" s="142">
        <f t="shared" si="18"/>
        <v>2019</v>
      </c>
      <c r="D263" s="99">
        <f t="shared" si="19"/>
        <v>43725</v>
      </c>
      <c r="E263" s="98">
        <f>IFERROR(VLOOKUP($D263,Actual_Kirk_HDD!$A$4:$E$500,5,FALSE),0)</f>
        <v>0</v>
      </c>
      <c r="F263" s="98">
        <f>VLOOKUP($A263&amp;$B263,'Staff Ranked NHDD'!$C$8:$F$373,2,FALSE)</f>
        <v>0</v>
      </c>
      <c r="H263" s="64"/>
      <c r="J263" s="98">
        <f>IFERROR(VLOOKUP($D263,Actual_CGI_HDD!$A$9:$E$500,5),0)</f>
        <v>0</v>
      </c>
      <c r="K263" s="98">
        <f>VLOOKUP($A263&amp;$B263,'Staff Ranked NHDD'!$C$8:$F$373,4,FALSE)</f>
        <v>0</v>
      </c>
    </row>
    <row r="264" spans="1:11" x14ac:dyDescent="0.25">
      <c r="A264" s="142">
        <f t="shared" si="16"/>
        <v>9</v>
      </c>
      <c r="B264" s="142">
        <f t="shared" si="17"/>
        <v>18</v>
      </c>
      <c r="C264" s="142">
        <f t="shared" si="18"/>
        <v>2019</v>
      </c>
      <c r="D264" s="99">
        <f t="shared" si="19"/>
        <v>43726</v>
      </c>
      <c r="E264" s="98">
        <f>IFERROR(VLOOKUP($D264,Actual_Kirk_HDD!$A$4:$E$500,5,FALSE),0)</f>
        <v>0</v>
      </c>
      <c r="F264" s="98">
        <f>VLOOKUP($A264&amp;$B264,'Staff Ranked NHDD'!$C$8:$F$373,2,FALSE)</f>
        <v>0</v>
      </c>
      <c r="H264" s="64"/>
      <c r="J264" s="98">
        <f>IFERROR(VLOOKUP($D264,Actual_CGI_HDD!$A$9:$E$500,5),0)</f>
        <v>0</v>
      </c>
      <c r="K264" s="98">
        <f>VLOOKUP($A264&amp;$B264,'Staff Ranked NHDD'!$C$8:$F$373,4,FALSE)</f>
        <v>0</v>
      </c>
    </row>
    <row r="265" spans="1:11" x14ac:dyDescent="0.25">
      <c r="A265" s="142">
        <f t="shared" si="16"/>
        <v>9</v>
      </c>
      <c r="B265" s="142">
        <f t="shared" si="17"/>
        <v>19</v>
      </c>
      <c r="C265" s="142">
        <f t="shared" si="18"/>
        <v>2019</v>
      </c>
      <c r="D265" s="99">
        <f t="shared" si="19"/>
        <v>43727</v>
      </c>
      <c r="E265" s="98">
        <f>IFERROR(VLOOKUP($D265,Actual_Kirk_HDD!$A$4:$E$500,5,FALSE),0)</f>
        <v>0</v>
      </c>
      <c r="F265" s="98">
        <f>VLOOKUP($A265&amp;$B265,'Staff Ranked NHDD'!$C$8:$F$373,2,FALSE)</f>
        <v>0</v>
      </c>
      <c r="H265" s="64"/>
      <c r="J265" s="98">
        <f>IFERROR(VLOOKUP($D265,Actual_CGI_HDD!$A$9:$E$500,5),0)</f>
        <v>0</v>
      </c>
      <c r="K265" s="98">
        <f>VLOOKUP($A265&amp;$B265,'Staff Ranked NHDD'!$C$8:$F$373,4,FALSE)</f>
        <v>0</v>
      </c>
    </row>
    <row r="266" spans="1:11" x14ac:dyDescent="0.25">
      <c r="A266" s="142">
        <f t="shared" si="16"/>
        <v>9</v>
      </c>
      <c r="B266" s="142">
        <f t="shared" si="17"/>
        <v>20</v>
      </c>
      <c r="C266" s="142">
        <f t="shared" si="18"/>
        <v>2019</v>
      </c>
      <c r="D266" s="99">
        <f t="shared" si="19"/>
        <v>43728</v>
      </c>
      <c r="E266" s="98">
        <f>IFERROR(VLOOKUP($D266,Actual_Kirk_HDD!$A$4:$E$500,5,FALSE),0)</f>
        <v>0</v>
      </c>
      <c r="F266" s="98">
        <f>VLOOKUP($A266&amp;$B266,'Staff Ranked NHDD'!$C$8:$F$373,2,FALSE)</f>
        <v>0</v>
      </c>
      <c r="H266" s="64"/>
      <c r="J266" s="98">
        <f>IFERROR(VLOOKUP($D266,Actual_CGI_HDD!$A$9:$E$500,5),0)</f>
        <v>0</v>
      </c>
      <c r="K266" s="98">
        <f>VLOOKUP($A266&amp;$B266,'Staff Ranked NHDD'!$C$8:$F$373,4,FALSE)</f>
        <v>0</v>
      </c>
    </row>
    <row r="267" spans="1:11" x14ac:dyDescent="0.25">
      <c r="A267" s="142">
        <f t="shared" si="16"/>
        <v>9</v>
      </c>
      <c r="B267" s="142">
        <f t="shared" si="17"/>
        <v>21</v>
      </c>
      <c r="C267" s="142">
        <f t="shared" si="18"/>
        <v>2019</v>
      </c>
      <c r="D267" s="99">
        <f t="shared" si="19"/>
        <v>43729</v>
      </c>
      <c r="E267" s="98">
        <f>IFERROR(VLOOKUP($D267,Actual_Kirk_HDD!$A$4:$E$500,5,FALSE),0)</f>
        <v>0</v>
      </c>
      <c r="F267" s="98">
        <f>VLOOKUP($A267&amp;$B267,'Staff Ranked NHDD'!$C$8:$F$373,2,FALSE)</f>
        <v>0</v>
      </c>
      <c r="H267" s="64"/>
      <c r="J267" s="98">
        <f>IFERROR(VLOOKUP($D267,Actual_CGI_HDD!$A$9:$E$500,5),0)</f>
        <v>0</v>
      </c>
      <c r="K267" s="98">
        <f>VLOOKUP($A267&amp;$B267,'Staff Ranked NHDD'!$C$8:$F$373,4,FALSE)</f>
        <v>0</v>
      </c>
    </row>
    <row r="268" spans="1:11" x14ac:dyDescent="0.25">
      <c r="A268" s="142">
        <f t="shared" si="16"/>
        <v>9</v>
      </c>
      <c r="B268" s="142">
        <f t="shared" si="17"/>
        <v>22</v>
      </c>
      <c r="C268" s="142">
        <f t="shared" si="18"/>
        <v>2019</v>
      </c>
      <c r="D268" s="99">
        <f t="shared" si="19"/>
        <v>43730</v>
      </c>
      <c r="E268" s="98">
        <f>IFERROR(VLOOKUP($D268,Actual_Kirk_HDD!$A$4:$E$500,5,FALSE),0)</f>
        <v>0</v>
      </c>
      <c r="F268" s="98">
        <f>VLOOKUP($A268&amp;$B268,'Staff Ranked NHDD'!$C$8:$F$373,2,FALSE)</f>
        <v>0</v>
      </c>
      <c r="H268" s="64"/>
      <c r="J268" s="98">
        <f>IFERROR(VLOOKUP($D268,Actual_CGI_HDD!$A$9:$E$500,5),0)</f>
        <v>0</v>
      </c>
      <c r="K268" s="98">
        <f>VLOOKUP($A268&amp;$B268,'Staff Ranked NHDD'!$C$8:$F$373,4,FALSE)</f>
        <v>0</v>
      </c>
    </row>
    <row r="269" spans="1:11" x14ac:dyDescent="0.25">
      <c r="A269" s="142">
        <f t="shared" si="16"/>
        <v>9</v>
      </c>
      <c r="B269" s="142">
        <f t="shared" si="17"/>
        <v>23</v>
      </c>
      <c r="C269" s="142">
        <f t="shared" si="18"/>
        <v>2019</v>
      </c>
      <c r="D269" s="99">
        <f t="shared" si="19"/>
        <v>43731</v>
      </c>
      <c r="E269" s="98">
        <f>IFERROR(VLOOKUP($D269,Actual_Kirk_HDD!$A$4:$E$500,5,FALSE),0)</f>
        <v>1.5</v>
      </c>
      <c r="F269" s="98">
        <f>VLOOKUP($A269&amp;$B269,'Staff Ranked NHDD'!$C$8:$F$373,2,FALSE)</f>
        <v>17.450925925925926</v>
      </c>
      <c r="H269" s="64"/>
      <c r="J269" s="98">
        <f>IFERROR(VLOOKUP($D269,Actual_CGI_HDD!$A$9:$E$500,5),0)</f>
        <v>0</v>
      </c>
      <c r="K269" s="98">
        <f>VLOOKUP($A269&amp;$B269,'Staff Ranked NHDD'!$C$8:$F$373,4,FALSE)</f>
        <v>6.7099999999999982</v>
      </c>
    </row>
    <row r="270" spans="1:11" x14ac:dyDescent="0.25">
      <c r="A270" s="142">
        <f t="shared" si="16"/>
        <v>9</v>
      </c>
      <c r="B270" s="142">
        <f t="shared" si="17"/>
        <v>24</v>
      </c>
      <c r="C270" s="142">
        <f t="shared" si="18"/>
        <v>2019</v>
      </c>
      <c r="D270" s="99">
        <f t="shared" si="19"/>
        <v>43732</v>
      </c>
      <c r="E270" s="98">
        <f>IFERROR(VLOOKUP($D270,Actual_Kirk_HDD!$A$4:$E$500,5,FALSE),0)</f>
        <v>0</v>
      </c>
      <c r="F270" s="98">
        <f>VLOOKUP($A270&amp;$B270,'Staff Ranked NHDD'!$C$8:$F$373,2,FALSE)</f>
        <v>8.3977777777777796</v>
      </c>
      <c r="H270" s="64"/>
      <c r="J270" s="98">
        <f>IFERROR(VLOOKUP($D270,Actual_CGI_HDD!$A$9:$E$500,5),0)</f>
        <v>0</v>
      </c>
      <c r="K270" s="98">
        <f>VLOOKUP($A270&amp;$B270,'Staff Ranked NHDD'!$C$8:$F$373,4,FALSE)</f>
        <v>12.64222222222222</v>
      </c>
    </row>
    <row r="271" spans="1:11" x14ac:dyDescent="0.25">
      <c r="A271" s="142">
        <f t="shared" si="16"/>
        <v>9</v>
      </c>
      <c r="B271" s="142">
        <f t="shared" si="17"/>
        <v>25</v>
      </c>
      <c r="C271" s="142">
        <f t="shared" si="18"/>
        <v>2019</v>
      </c>
      <c r="D271" s="99">
        <f t="shared" si="19"/>
        <v>43733</v>
      </c>
      <c r="E271" s="98">
        <f>IFERROR(VLOOKUP($D271,Actual_Kirk_HDD!$A$4:$E$500,5,FALSE),0)</f>
        <v>0</v>
      </c>
      <c r="F271" s="98">
        <f>VLOOKUP($A271&amp;$B271,'Staff Ranked NHDD'!$C$8:$F$373,2,FALSE)</f>
        <v>1.3109259259259254</v>
      </c>
      <c r="H271" s="64"/>
      <c r="J271" s="98">
        <f>IFERROR(VLOOKUP($D271,Actual_CGI_HDD!$A$9:$E$500,5),0)</f>
        <v>0</v>
      </c>
      <c r="K271" s="98">
        <f>VLOOKUP($A271&amp;$B271,'Staff Ranked NHDD'!$C$8:$F$373,4,FALSE)</f>
        <v>1.7266666666666675</v>
      </c>
    </row>
    <row r="272" spans="1:11" x14ac:dyDescent="0.25">
      <c r="A272" s="142">
        <f t="shared" si="16"/>
        <v>9</v>
      </c>
      <c r="B272" s="142">
        <f t="shared" si="17"/>
        <v>26</v>
      </c>
      <c r="C272" s="142">
        <f t="shared" si="18"/>
        <v>2019</v>
      </c>
      <c r="D272" s="99">
        <f t="shared" si="19"/>
        <v>43734</v>
      </c>
      <c r="E272" s="98">
        <f>IFERROR(VLOOKUP($D272,Actual_Kirk_HDD!$A$4:$E$500,5,FALSE),0)</f>
        <v>0</v>
      </c>
      <c r="F272" s="98">
        <f>VLOOKUP($A272&amp;$B272,'Staff Ranked NHDD'!$C$8:$F$373,2,FALSE)</f>
        <v>3.8581481481481479</v>
      </c>
      <c r="H272" s="64"/>
      <c r="J272" s="98">
        <f>IFERROR(VLOOKUP($D272,Actual_CGI_HDD!$A$9:$E$500,5),0)</f>
        <v>0</v>
      </c>
      <c r="K272" s="98">
        <f>VLOOKUP($A272&amp;$B272,'Staff Ranked NHDD'!$C$8:$F$373,4,FALSE)</f>
        <v>8.9072222222222202</v>
      </c>
    </row>
    <row r="273" spans="1:11" x14ac:dyDescent="0.25">
      <c r="A273" s="142">
        <f t="shared" si="16"/>
        <v>9</v>
      </c>
      <c r="B273" s="142">
        <f t="shared" si="17"/>
        <v>27</v>
      </c>
      <c r="C273" s="142">
        <f t="shared" si="18"/>
        <v>2019</v>
      </c>
      <c r="D273" s="99">
        <f t="shared" si="19"/>
        <v>43735</v>
      </c>
      <c r="E273" s="98">
        <f>IFERROR(VLOOKUP($D273,Actual_Kirk_HDD!$A$4:$E$500,5,FALSE),0)</f>
        <v>0.5</v>
      </c>
      <c r="F273" s="98">
        <f>VLOOKUP($A273&amp;$B273,'Staff Ranked NHDD'!$C$8:$F$373,2,FALSE)</f>
        <v>11.309259259259257</v>
      </c>
      <c r="H273" s="64"/>
      <c r="J273" s="98">
        <f>IFERROR(VLOOKUP($D273,Actual_CGI_HDD!$A$9:$E$500,5),0)</f>
        <v>0</v>
      </c>
      <c r="K273" s="98">
        <f>VLOOKUP($A273&amp;$B273,'Staff Ranked NHDD'!$C$8:$F$373,4,FALSE)</f>
        <v>0.21425925925925829</v>
      </c>
    </row>
    <row r="274" spans="1:11" x14ac:dyDescent="0.25">
      <c r="A274" s="142">
        <f t="shared" si="16"/>
        <v>9</v>
      </c>
      <c r="B274" s="142">
        <f t="shared" si="17"/>
        <v>28</v>
      </c>
      <c r="C274" s="142">
        <f t="shared" si="18"/>
        <v>2019</v>
      </c>
      <c r="D274" s="99">
        <f t="shared" si="19"/>
        <v>43736</v>
      </c>
      <c r="E274" s="98">
        <f>IFERROR(VLOOKUP($D274,Actual_Kirk_HDD!$A$4:$E$500,5,FALSE),0)</f>
        <v>0</v>
      </c>
      <c r="F274" s="98">
        <f>VLOOKUP($A274&amp;$B274,'Staff Ranked NHDD'!$C$8:$F$373,2,FALSE)</f>
        <v>0</v>
      </c>
      <c r="H274" s="64"/>
      <c r="J274" s="98">
        <f>IFERROR(VLOOKUP($D274,Actual_CGI_HDD!$A$9:$E$500,5),0)</f>
        <v>0</v>
      </c>
      <c r="K274" s="98">
        <f>VLOOKUP($A274&amp;$B274,'Staff Ranked NHDD'!$C$8:$F$373,4,FALSE)</f>
        <v>0</v>
      </c>
    </row>
    <row r="275" spans="1:11" x14ac:dyDescent="0.25">
      <c r="A275" s="142">
        <f t="shared" si="16"/>
        <v>9</v>
      </c>
      <c r="B275" s="142">
        <f t="shared" si="17"/>
        <v>29</v>
      </c>
      <c r="C275" s="142">
        <f t="shared" si="18"/>
        <v>2019</v>
      </c>
      <c r="D275" s="99">
        <f t="shared" si="19"/>
        <v>43737</v>
      </c>
      <c r="E275" s="98">
        <f>IFERROR(VLOOKUP($D275,Actual_Kirk_HDD!$A$4:$E$500,5,FALSE),0)</f>
        <v>0</v>
      </c>
      <c r="F275" s="98">
        <f>VLOOKUP($A275&amp;$B275,'Staff Ranked NHDD'!$C$8:$F$373,2,FALSE)</f>
        <v>9.779814814814813</v>
      </c>
      <c r="H275" s="64"/>
      <c r="J275" s="98">
        <f>IFERROR(VLOOKUP($D275,Actual_CGI_HDD!$A$9:$E$500,5),0)</f>
        <v>0</v>
      </c>
      <c r="K275" s="98">
        <f>VLOOKUP($A275&amp;$B275,'Staff Ranked NHDD'!$C$8:$F$373,4,FALSE)</f>
        <v>0</v>
      </c>
    </row>
    <row r="276" spans="1:11" x14ac:dyDescent="0.25">
      <c r="A276" s="142">
        <f t="shared" si="16"/>
        <v>9</v>
      </c>
      <c r="B276" s="142">
        <f t="shared" si="17"/>
        <v>30</v>
      </c>
      <c r="C276" s="142">
        <f t="shared" si="18"/>
        <v>2019</v>
      </c>
      <c r="D276" s="99">
        <f t="shared" si="19"/>
        <v>43738</v>
      </c>
      <c r="E276" s="98">
        <f>IFERROR(VLOOKUP($D276,Actual_Kirk_HDD!$A$4:$E$500,5,FALSE),0)</f>
        <v>0</v>
      </c>
      <c r="F276" s="98">
        <f>VLOOKUP($A276&amp;$B276,'Staff Ranked NHDD'!$C$8:$F$373,2,FALSE)</f>
        <v>0</v>
      </c>
      <c r="H276" s="64"/>
      <c r="J276" s="98">
        <f>IFERROR(VLOOKUP($D276,Actual_CGI_HDD!$A$9:$E$500,5),0)</f>
        <v>0</v>
      </c>
      <c r="K276" s="98">
        <f>VLOOKUP($A276&amp;$B276,'Staff Ranked NHDD'!$C$8:$F$373,4,FALSE)</f>
        <v>0</v>
      </c>
    </row>
    <row r="277" spans="1:11" x14ac:dyDescent="0.25">
      <c r="A277" s="142">
        <f t="shared" si="16"/>
        <v>10</v>
      </c>
      <c r="B277" s="142">
        <f t="shared" si="17"/>
        <v>1</v>
      </c>
      <c r="C277" s="142">
        <f t="shared" si="18"/>
        <v>2019</v>
      </c>
      <c r="D277" s="99">
        <f t="shared" si="19"/>
        <v>43739</v>
      </c>
      <c r="E277" s="98">
        <f>IFERROR(VLOOKUP($D277,Actual_Kirk_HDD!$A$4:$E$500,5,FALSE),0)</f>
        <v>0</v>
      </c>
      <c r="F277" s="98">
        <f>VLOOKUP($A277&amp;$B277,'Staff Ranked NHDD'!$C$8:$F$373,2,FALSE)</f>
        <v>0</v>
      </c>
      <c r="H277" s="64"/>
      <c r="J277" s="98">
        <f>IFERROR(VLOOKUP($D277,Actual_CGI_HDD!$A$9:$E$500,5),0)</f>
        <v>0</v>
      </c>
      <c r="K277" s="98">
        <f>VLOOKUP($A277&amp;$B277,'Staff Ranked NHDD'!$C$8:$F$373,4,FALSE)</f>
        <v>0</v>
      </c>
    </row>
    <row r="278" spans="1:11" x14ac:dyDescent="0.25">
      <c r="A278" s="142">
        <f t="shared" si="16"/>
        <v>10</v>
      </c>
      <c r="B278" s="142">
        <f t="shared" si="17"/>
        <v>2</v>
      </c>
      <c r="C278" s="142">
        <f t="shared" si="18"/>
        <v>2019</v>
      </c>
      <c r="D278" s="99">
        <f t="shared" si="19"/>
        <v>43740</v>
      </c>
      <c r="E278" s="98">
        <f>IFERROR(VLOOKUP($D278,Actual_Kirk_HDD!$A$4:$E$500,5,FALSE),0)</f>
        <v>0</v>
      </c>
      <c r="F278" s="98">
        <f>VLOOKUP($A278&amp;$B278,'Staff Ranked NHDD'!$C$8:$F$373,2,FALSE)</f>
        <v>0</v>
      </c>
      <c r="H278" s="64"/>
      <c r="J278" s="98">
        <f>IFERROR(VLOOKUP($D278,Actual_CGI_HDD!$A$9:$E$500,5),0)</f>
        <v>0</v>
      </c>
      <c r="K278" s="98">
        <f>VLOOKUP($A278&amp;$B278,'Staff Ranked NHDD'!$C$8:$F$373,4,FALSE)</f>
        <v>0</v>
      </c>
    </row>
    <row r="279" spans="1:11" x14ac:dyDescent="0.25">
      <c r="A279" s="142">
        <f t="shared" si="16"/>
        <v>10</v>
      </c>
      <c r="B279" s="142">
        <f t="shared" si="17"/>
        <v>3</v>
      </c>
      <c r="C279" s="142">
        <f t="shared" si="18"/>
        <v>2019</v>
      </c>
      <c r="D279" s="99">
        <f t="shared" si="19"/>
        <v>43741</v>
      </c>
      <c r="E279" s="98">
        <f>IFERROR(VLOOKUP($D279,Actual_Kirk_HDD!$A$4:$E$500,5,FALSE),0)</f>
        <v>1</v>
      </c>
      <c r="F279" s="98">
        <f>VLOOKUP($A279&amp;$B279,'Staff Ranked NHDD'!$C$8:$F$373,2,FALSE)</f>
        <v>0</v>
      </c>
      <c r="H279" s="64"/>
      <c r="J279" s="98">
        <f>IFERROR(VLOOKUP($D279,Actual_CGI_HDD!$A$9:$E$500,5),0)</f>
        <v>0</v>
      </c>
      <c r="K279" s="98">
        <f>VLOOKUP($A279&amp;$B279,'Staff Ranked NHDD'!$C$8:$F$373,4,FALSE)</f>
        <v>0</v>
      </c>
    </row>
    <row r="280" spans="1:11" x14ac:dyDescent="0.25">
      <c r="A280" s="142">
        <f t="shared" si="16"/>
        <v>10</v>
      </c>
      <c r="B280" s="142">
        <f t="shared" si="17"/>
        <v>4</v>
      </c>
      <c r="C280" s="142">
        <f t="shared" si="18"/>
        <v>2019</v>
      </c>
      <c r="D280" s="99">
        <f t="shared" si="19"/>
        <v>43742</v>
      </c>
      <c r="E280" s="98">
        <f>IFERROR(VLOOKUP($D280,Actual_Kirk_HDD!$A$4:$E$500,5,FALSE),0)</f>
        <v>14.5</v>
      </c>
      <c r="F280" s="98">
        <f>VLOOKUP($A280&amp;$B280,'Staff Ranked NHDD'!$C$8:$F$373,2,FALSE)</f>
        <v>11.306774193548389</v>
      </c>
      <c r="H280" s="64"/>
      <c r="J280" s="98">
        <f>IFERROR(VLOOKUP($D280,Actual_CGI_HDD!$A$9:$E$500,5),0)</f>
        <v>0</v>
      </c>
      <c r="K280" s="98">
        <f>VLOOKUP($A280&amp;$B280,'Staff Ranked NHDD'!$C$8:$F$373,4,FALSE)</f>
        <v>0</v>
      </c>
    </row>
    <row r="281" spans="1:11" x14ac:dyDescent="0.25">
      <c r="A281" s="142">
        <f t="shared" si="16"/>
        <v>10</v>
      </c>
      <c r="B281" s="142">
        <f t="shared" si="17"/>
        <v>5</v>
      </c>
      <c r="C281" s="142">
        <f t="shared" si="18"/>
        <v>2019</v>
      </c>
      <c r="D281" s="99">
        <f t="shared" si="19"/>
        <v>43743</v>
      </c>
      <c r="E281" s="98">
        <f>IFERROR(VLOOKUP($D281,Actual_Kirk_HDD!$A$4:$E$500,5,FALSE),0)</f>
        <v>13.5</v>
      </c>
      <c r="F281" s="98">
        <f>VLOOKUP($A281&amp;$B281,'Staff Ranked NHDD'!$C$8:$F$373,2,FALSE)</f>
        <v>8.9029928315412192</v>
      </c>
      <c r="H281" s="64"/>
      <c r="J281" s="98">
        <f>IFERROR(VLOOKUP($D281,Actual_CGI_HDD!$A$9:$E$500,5),0)</f>
        <v>0</v>
      </c>
      <c r="K281" s="98">
        <f>VLOOKUP($A281&amp;$B281,'Staff Ranked NHDD'!$C$8:$F$373,4,FALSE)</f>
        <v>0</v>
      </c>
    </row>
    <row r="282" spans="1:11" x14ac:dyDescent="0.25">
      <c r="A282" s="142">
        <f t="shared" si="16"/>
        <v>10</v>
      </c>
      <c r="B282" s="142">
        <f t="shared" si="17"/>
        <v>6</v>
      </c>
      <c r="C282" s="142">
        <f t="shared" si="18"/>
        <v>2019</v>
      </c>
      <c r="D282" s="99">
        <f t="shared" si="19"/>
        <v>43744</v>
      </c>
      <c r="E282" s="98">
        <f>IFERROR(VLOOKUP($D282,Actual_Kirk_HDD!$A$4:$E$500,5,FALSE),0)</f>
        <v>10.5</v>
      </c>
      <c r="F282" s="98">
        <f>VLOOKUP($A282&amp;$B282,'Staff Ranked NHDD'!$C$8:$F$373,2,FALSE)</f>
        <v>3.9418817204301084</v>
      </c>
      <c r="H282" s="64"/>
      <c r="J282" s="98">
        <f>IFERROR(VLOOKUP($D282,Actual_CGI_HDD!$A$9:$E$500,5),0)</f>
        <v>1</v>
      </c>
      <c r="K282" s="98">
        <f>VLOOKUP($A282&amp;$B282,'Staff Ranked NHDD'!$C$8:$F$373,4,FALSE)</f>
        <v>3.4946236559136425E-3</v>
      </c>
    </row>
    <row r="283" spans="1:11" x14ac:dyDescent="0.25">
      <c r="A283" s="142">
        <f t="shared" si="16"/>
        <v>10</v>
      </c>
      <c r="B283" s="142">
        <f t="shared" si="17"/>
        <v>7</v>
      </c>
      <c r="C283" s="142">
        <f t="shared" si="18"/>
        <v>2019</v>
      </c>
      <c r="D283" s="99">
        <f t="shared" si="19"/>
        <v>43745</v>
      </c>
      <c r="E283" s="98">
        <f>IFERROR(VLOOKUP($D283,Actual_Kirk_HDD!$A$4:$E$500,5,FALSE),0)</f>
        <v>12</v>
      </c>
      <c r="F283" s="98">
        <f>VLOOKUP($A283&amp;$B283,'Staff Ranked NHDD'!$C$8:$F$373,2,FALSE)</f>
        <v>6.0353942652329762</v>
      </c>
      <c r="H283" s="64"/>
      <c r="J283" s="98">
        <f>IFERROR(VLOOKUP($D283,Actual_CGI_HDD!$A$9:$E$500,5),0)</f>
        <v>5</v>
      </c>
      <c r="K283" s="98">
        <f>VLOOKUP($A283&amp;$B283,'Staff Ranked NHDD'!$C$8:$F$373,4,FALSE)</f>
        <v>1.5839784946236561</v>
      </c>
    </row>
    <row r="284" spans="1:11" x14ac:dyDescent="0.25">
      <c r="A284" s="142">
        <f t="shared" si="16"/>
        <v>10</v>
      </c>
      <c r="B284" s="142">
        <f t="shared" si="17"/>
        <v>8</v>
      </c>
      <c r="C284" s="142">
        <f t="shared" si="18"/>
        <v>2019</v>
      </c>
      <c r="D284" s="99">
        <f t="shared" si="19"/>
        <v>43746</v>
      </c>
      <c r="E284" s="98">
        <f>IFERROR(VLOOKUP($D284,Actual_Kirk_HDD!$A$4:$E$500,5,FALSE),0)</f>
        <v>8</v>
      </c>
      <c r="F284" s="98">
        <f>VLOOKUP($A284&amp;$B284,'Staff Ranked NHDD'!$C$8:$F$373,2,FALSE)</f>
        <v>0.6302688172043015</v>
      </c>
      <c r="H284" s="64"/>
      <c r="J284" s="98">
        <f>IFERROR(VLOOKUP($D284,Actual_CGI_HDD!$A$9:$E$500,5),0)</f>
        <v>6.5</v>
      </c>
      <c r="K284" s="98">
        <f>VLOOKUP($A284&amp;$B284,'Staff Ranked NHDD'!$C$8:$F$373,4,FALSE)</f>
        <v>5.080322580645162</v>
      </c>
    </row>
    <row r="285" spans="1:11" x14ac:dyDescent="0.25">
      <c r="A285" s="142">
        <f t="shared" si="16"/>
        <v>10</v>
      </c>
      <c r="B285" s="142">
        <f t="shared" si="17"/>
        <v>9</v>
      </c>
      <c r="C285" s="142">
        <f t="shared" si="18"/>
        <v>2019</v>
      </c>
      <c r="D285" s="99">
        <f t="shared" si="19"/>
        <v>43747</v>
      </c>
      <c r="E285" s="98">
        <f>IFERROR(VLOOKUP($D285,Actual_Kirk_HDD!$A$4:$E$500,5,FALSE),0)</f>
        <v>7.5</v>
      </c>
      <c r="F285" s="98">
        <f>VLOOKUP($A285&amp;$B285,'Staff Ranked NHDD'!$C$8:$F$373,2,FALSE)</f>
        <v>0</v>
      </c>
      <c r="H285" s="64"/>
      <c r="J285" s="98">
        <f>IFERROR(VLOOKUP($D285,Actual_CGI_HDD!$A$9:$E$500,5),0)</f>
        <v>4</v>
      </c>
      <c r="K285" s="98">
        <f>VLOOKUP($A285&amp;$B285,'Staff Ranked NHDD'!$C$8:$F$373,4,FALSE)</f>
        <v>0.67763440860215218</v>
      </c>
    </row>
    <row r="286" spans="1:11" x14ac:dyDescent="0.25">
      <c r="A286" s="142">
        <f t="shared" si="16"/>
        <v>10</v>
      </c>
      <c r="B286" s="142">
        <f t="shared" si="17"/>
        <v>10</v>
      </c>
      <c r="C286" s="142">
        <f t="shared" si="18"/>
        <v>2019</v>
      </c>
      <c r="D286" s="99">
        <f t="shared" si="19"/>
        <v>43748</v>
      </c>
      <c r="E286" s="98">
        <f>IFERROR(VLOOKUP($D286,Actual_Kirk_HDD!$A$4:$E$500,5,FALSE),0)</f>
        <v>9.5</v>
      </c>
      <c r="F286" s="98">
        <f>VLOOKUP($A286&amp;$B286,'Staff Ranked NHDD'!$C$8:$F$373,2,FALSE)</f>
        <v>2.9795519713261664</v>
      </c>
      <c r="H286" s="64"/>
      <c r="J286" s="98">
        <f>IFERROR(VLOOKUP($D286,Actual_CGI_HDD!$A$9:$E$500,5),0)</f>
        <v>0</v>
      </c>
      <c r="K286" s="98">
        <f>VLOOKUP($A286&amp;$B286,'Staff Ranked NHDD'!$C$8:$F$373,4,FALSE)</f>
        <v>0</v>
      </c>
    </row>
    <row r="287" spans="1:11" x14ac:dyDescent="0.25">
      <c r="A287" s="142">
        <f t="shared" si="16"/>
        <v>10</v>
      </c>
      <c r="B287" s="142">
        <f t="shared" si="17"/>
        <v>11</v>
      </c>
      <c r="C287" s="142">
        <f t="shared" si="18"/>
        <v>2019</v>
      </c>
      <c r="D287" s="99">
        <f t="shared" si="19"/>
        <v>43749</v>
      </c>
      <c r="E287" s="98">
        <f>IFERROR(VLOOKUP($D287,Actual_Kirk_HDD!$A$4:$E$500,5,FALSE),0)</f>
        <v>13.5</v>
      </c>
      <c r="F287" s="98">
        <f>VLOOKUP($A287&amp;$B287,'Staff Ranked NHDD'!$C$8:$F$373,2,FALSE)</f>
        <v>8.1101612903225835</v>
      </c>
      <c r="H287" s="64"/>
      <c r="J287" s="98">
        <f>IFERROR(VLOOKUP($D287,Actual_CGI_HDD!$A$9:$E$500,5),0)</f>
        <v>9.5</v>
      </c>
      <c r="K287" s="98">
        <f>VLOOKUP($A287&amp;$B287,'Staff Ranked NHDD'!$C$8:$F$373,4,FALSE)</f>
        <v>8.8601792114695357</v>
      </c>
    </row>
    <row r="288" spans="1:11" x14ac:dyDescent="0.25">
      <c r="A288" s="142">
        <f t="shared" si="16"/>
        <v>10</v>
      </c>
      <c r="B288" s="142">
        <f t="shared" si="17"/>
        <v>12</v>
      </c>
      <c r="C288" s="142">
        <f t="shared" si="18"/>
        <v>2019</v>
      </c>
      <c r="D288" s="99">
        <f t="shared" si="19"/>
        <v>43750</v>
      </c>
      <c r="E288" s="98">
        <f>IFERROR(VLOOKUP($D288,Actual_Kirk_HDD!$A$4:$E$500,5,FALSE),0)</f>
        <v>26.5</v>
      </c>
      <c r="F288" s="98">
        <f>VLOOKUP($A288&amp;$B288,'Staff Ranked NHDD'!$C$8:$F$373,2,FALSE)</f>
        <v>23.15010752688173</v>
      </c>
      <c r="H288" s="64"/>
      <c r="J288" s="98">
        <f>IFERROR(VLOOKUP($D288,Actual_CGI_HDD!$A$9:$E$500,5),0)</f>
        <v>18.5</v>
      </c>
      <c r="K288" s="98">
        <f>VLOOKUP($A288&amp;$B288,'Staff Ranked NHDD'!$C$8:$F$373,4,FALSE)</f>
        <v>19.342903225806456</v>
      </c>
    </row>
    <row r="289" spans="1:11" x14ac:dyDescent="0.25">
      <c r="A289" s="142">
        <f t="shared" si="16"/>
        <v>10</v>
      </c>
      <c r="B289" s="142">
        <f t="shared" si="17"/>
        <v>13</v>
      </c>
      <c r="C289" s="142">
        <f t="shared" si="18"/>
        <v>2019</v>
      </c>
      <c r="D289" s="99">
        <f t="shared" si="19"/>
        <v>43751</v>
      </c>
      <c r="E289" s="98">
        <f>IFERROR(VLOOKUP($D289,Actual_Kirk_HDD!$A$4:$E$500,5,FALSE),0)</f>
        <v>17.5</v>
      </c>
      <c r="F289" s="98">
        <f>VLOOKUP($A289&amp;$B289,'Staff Ranked NHDD'!$C$8:$F$373,2,FALSE)</f>
        <v>15.821451612903227</v>
      </c>
      <c r="H289" s="64"/>
      <c r="J289" s="98">
        <f>IFERROR(VLOOKUP($D289,Actual_CGI_HDD!$A$9:$E$500,5),0)</f>
        <v>12.5</v>
      </c>
      <c r="K289" s="98">
        <f>VLOOKUP($A289&amp;$B289,'Staff Ranked NHDD'!$C$8:$F$373,4,FALSE)</f>
        <v>14.038620071684587</v>
      </c>
    </row>
    <row r="290" spans="1:11" x14ac:dyDescent="0.25">
      <c r="A290" s="142">
        <f t="shared" si="16"/>
        <v>10</v>
      </c>
      <c r="B290" s="142">
        <f t="shared" si="17"/>
        <v>14</v>
      </c>
      <c r="C290" s="142">
        <f t="shared" si="18"/>
        <v>2019</v>
      </c>
      <c r="D290" s="99">
        <f t="shared" si="19"/>
        <v>43752</v>
      </c>
      <c r="E290" s="98">
        <f>IFERROR(VLOOKUP($D290,Actual_Kirk_HDD!$A$4:$E$500,5,FALSE),0)</f>
        <v>18.5</v>
      </c>
      <c r="F290" s="98">
        <f>VLOOKUP($A290&amp;$B290,'Staff Ranked NHDD'!$C$8:$F$373,2,FALSE)</f>
        <v>16.682347670250898</v>
      </c>
      <c r="H290" s="64"/>
      <c r="J290" s="98">
        <f>IFERROR(VLOOKUP($D290,Actual_CGI_HDD!$A$9:$E$500,5),0)</f>
        <v>8</v>
      </c>
      <c r="K290" s="98">
        <f>VLOOKUP($A290&amp;$B290,'Staff Ranked NHDD'!$C$8:$F$373,4,FALSE)</f>
        <v>7.7068279569892484</v>
      </c>
    </row>
    <row r="291" spans="1:11" x14ac:dyDescent="0.25">
      <c r="A291" s="142">
        <f t="shared" si="16"/>
        <v>10</v>
      </c>
      <c r="B291" s="142">
        <f t="shared" si="17"/>
        <v>15</v>
      </c>
      <c r="C291" s="142">
        <f t="shared" si="18"/>
        <v>2019</v>
      </c>
      <c r="D291" s="99">
        <f t="shared" si="19"/>
        <v>43753</v>
      </c>
      <c r="E291" s="98">
        <f>IFERROR(VLOOKUP($D291,Actual_Kirk_HDD!$A$4:$E$500,5,FALSE),0)</f>
        <v>16.5</v>
      </c>
      <c r="F291" s="98">
        <f>VLOOKUP($A291&amp;$B291,'Staff Ranked NHDD'!$C$8:$F$373,2,FALSE)</f>
        <v>12.987240143369178</v>
      </c>
      <c r="H291" s="64"/>
      <c r="J291" s="98">
        <f>IFERROR(VLOOKUP($D291,Actual_CGI_HDD!$A$9:$E$500,5),0)</f>
        <v>6.5</v>
      </c>
      <c r="K291" s="98">
        <f>VLOOKUP($A291&amp;$B291,'Staff Ranked NHDD'!$C$8:$F$373,4,FALSE)</f>
        <v>4.3270430107526883</v>
      </c>
    </row>
    <row r="292" spans="1:11" x14ac:dyDescent="0.25">
      <c r="A292" s="142">
        <f t="shared" si="16"/>
        <v>10</v>
      </c>
      <c r="B292" s="142">
        <f t="shared" si="17"/>
        <v>16</v>
      </c>
      <c r="C292" s="142">
        <f t="shared" si="18"/>
        <v>2019</v>
      </c>
      <c r="D292" s="99">
        <f t="shared" si="19"/>
        <v>43754</v>
      </c>
      <c r="E292" s="98">
        <f>IFERROR(VLOOKUP($D292,Actual_Kirk_HDD!$A$4:$E$500,5,FALSE),0)</f>
        <v>12</v>
      </c>
      <c r="F292" s="98">
        <f>VLOOKUP($A292&amp;$B292,'Staff Ranked NHDD'!$C$8:$F$373,2,FALSE)</f>
        <v>5.0546057347670255</v>
      </c>
      <c r="H292" s="64"/>
      <c r="J292" s="98">
        <f>IFERROR(VLOOKUP($D292,Actual_CGI_HDD!$A$9:$E$500,5),0)</f>
        <v>13.5</v>
      </c>
      <c r="K292" s="98">
        <f>VLOOKUP($A292&amp;$B292,'Staff Ranked NHDD'!$C$8:$F$373,4,FALSE)</f>
        <v>16.957419354838709</v>
      </c>
    </row>
    <row r="293" spans="1:11" x14ac:dyDescent="0.25">
      <c r="A293" s="142">
        <f t="shared" si="16"/>
        <v>10</v>
      </c>
      <c r="B293" s="142">
        <f t="shared" si="17"/>
        <v>17</v>
      </c>
      <c r="C293" s="142">
        <f t="shared" si="18"/>
        <v>2019</v>
      </c>
      <c r="D293" s="99">
        <f t="shared" si="19"/>
        <v>43755</v>
      </c>
      <c r="E293" s="98">
        <f>IFERROR(VLOOKUP($D293,Actual_Kirk_HDD!$A$4:$E$500,5,FALSE),0)</f>
        <v>23</v>
      </c>
      <c r="F293" s="98">
        <f>VLOOKUP($A293&amp;$B293,'Staff Ranked NHDD'!$C$8:$F$373,2,FALSE)</f>
        <v>18.662240143369175</v>
      </c>
      <c r="H293" s="64"/>
      <c r="J293" s="98">
        <f>IFERROR(VLOOKUP($D293,Actual_CGI_HDD!$A$9:$E$500,5),0)</f>
        <v>15.5</v>
      </c>
      <c r="K293" s="98">
        <f>VLOOKUP($A293&amp;$B293,'Staff Ranked NHDD'!$C$8:$F$373,4,FALSE)</f>
        <v>18.00413978494624</v>
      </c>
    </row>
    <row r="294" spans="1:11" x14ac:dyDescent="0.25">
      <c r="A294" s="142">
        <f t="shared" si="16"/>
        <v>10</v>
      </c>
      <c r="B294" s="142">
        <f t="shared" si="17"/>
        <v>18</v>
      </c>
      <c r="C294" s="142">
        <f t="shared" si="18"/>
        <v>2019</v>
      </c>
      <c r="D294" s="99">
        <f t="shared" si="19"/>
        <v>43756</v>
      </c>
      <c r="E294" s="98">
        <f>IFERROR(VLOOKUP($D294,Actual_Kirk_HDD!$A$4:$E$500,5,FALSE),0)</f>
        <v>15</v>
      </c>
      <c r="F294" s="98">
        <f>VLOOKUP($A294&amp;$B294,'Staff Ranked NHDD'!$C$8:$F$373,2,FALSE)</f>
        <v>12.091738351254483</v>
      </c>
      <c r="H294" s="64"/>
      <c r="J294" s="98">
        <f>IFERROR(VLOOKUP($D294,Actual_CGI_HDD!$A$9:$E$500,5),0)</f>
        <v>13.5</v>
      </c>
      <c r="K294" s="98">
        <f>VLOOKUP($A294&amp;$B294,'Staff Ranked NHDD'!$C$8:$F$373,4,FALSE)</f>
        <v>16.041182795698926</v>
      </c>
    </row>
    <row r="295" spans="1:11" x14ac:dyDescent="0.25">
      <c r="A295" s="142">
        <f t="shared" si="16"/>
        <v>10</v>
      </c>
      <c r="B295" s="142">
        <f t="shared" si="17"/>
        <v>19</v>
      </c>
      <c r="C295" s="142">
        <f t="shared" si="18"/>
        <v>2019</v>
      </c>
      <c r="D295" s="99">
        <f t="shared" si="19"/>
        <v>43757</v>
      </c>
      <c r="E295" s="98">
        <f>IFERROR(VLOOKUP($D295,Actual_Kirk_HDD!$A$4:$E$500,5,FALSE),0)</f>
        <v>9</v>
      </c>
      <c r="F295" s="98">
        <f>VLOOKUP($A295&amp;$B295,'Staff Ranked NHDD'!$C$8:$F$373,2,FALSE)</f>
        <v>1.7708960573476709</v>
      </c>
      <c r="H295" s="64"/>
      <c r="J295" s="98">
        <f>IFERROR(VLOOKUP($D295,Actual_CGI_HDD!$A$9:$E$500,5),0)</f>
        <v>7.5</v>
      </c>
      <c r="K295" s="98">
        <f>VLOOKUP($A295&amp;$B295,'Staff Ranked NHDD'!$C$8:$F$373,4,FALSE)</f>
        <v>5.9418817204301089</v>
      </c>
    </row>
    <row r="296" spans="1:11" x14ac:dyDescent="0.25">
      <c r="A296" s="142">
        <f t="shared" si="16"/>
        <v>10</v>
      </c>
      <c r="B296" s="142">
        <f t="shared" si="17"/>
        <v>20</v>
      </c>
      <c r="C296" s="142">
        <f t="shared" si="18"/>
        <v>2019</v>
      </c>
      <c r="D296" s="99">
        <f t="shared" si="19"/>
        <v>43758</v>
      </c>
      <c r="E296" s="98">
        <f>IFERROR(VLOOKUP($D296,Actual_Kirk_HDD!$A$4:$E$500,5,FALSE),0)</f>
        <v>17.5</v>
      </c>
      <c r="F296" s="98">
        <f>VLOOKUP($A296&amp;$B296,'Staff Ranked NHDD'!$C$8:$F$373,2,FALSE)</f>
        <v>14.861003584229392</v>
      </c>
      <c r="H296" s="64"/>
      <c r="J296" s="98">
        <f>IFERROR(VLOOKUP($D296,Actual_CGI_HDD!$A$9:$E$500,5),0)</f>
        <v>5.5</v>
      </c>
      <c r="K296" s="98">
        <f>VLOOKUP($A296&amp;$B296,'Staff Ranked NHDD'!$C$8:$F$373,4,FALSE)</f>
        <v>3.4233870967741939</v>
      </c>
    </row>
    <row r="297" spans="1:11" x14ac:dyDescent="0.25">
      <c r="A297" s="142">
        <f t="shared" si="16"/>
        <v>10</v>
      </c>
      <c r="B297" s="142">
        <f t="shared" si="17"/>
        <v>21</v>
      </c>
      <c r="C297" s="142">
        <f t="shared" si="18"/>
        <v>2019</v>
      </c>
      <c r="D297" s="99">
        <f t="shared" si="19"/>
        <v>43759</v>
      </c>
      <c r="E297" s="98">
        <f>IFERROR(VLOOKUP($D297,Actual_Kirk_HDD!$A$4:$E$500,5,FALSE),0)</f>
        <v>13.5</v>
      </c>
      <c r="F297" s="98">
        <f>VLOOKUP($A297&amp;$B297,'Staff Ranked NHDD'!$C$8:$F$373,2,FALSE)</f>
        <v>7.2248387096774218</v>
      </c>
      <c r="H297" s="64"/>
      <c r="J297" s="98">
        <f>IFERROR(VLOOKUP($D297,Actual_CGI_HDD!$A$9:$E$500,5),0)</f>
        <v>5.5</v>
      </c>
      <c r="K297" s="98">
        <f>VLOOKUP($A297&amp;$B297,'Staff Ranked NHDD'!$C$8:$F$373,4,FALSE)</f>
        <v>2.5030645161290335</v>
      </c>
    </row>
    <row r="298" spans="1:11" x14ac:dyDescent="0.25">
      <c r="A298" s="142">
        <f t="shared" si="16"/>
        <v>10</v>
      </c>
      <c r="B298" s="142">
        <f t="shared" si="17"/>
        <v>22</v>
      </c>
      <c r="C298" s="142">
        <f t="shared" si="18"/>
        <v>2019</v>
      </c>
      <c r="D298" s="99">
        <f t="shared" si="19"/>
        <v>43760</v>
      </c>
      <c r="E298" s="98">
        <f>IFERROR(VLOOKUP($D298,Actual_Kirk_HDD!$A$4:$E$500,5,FALSE),0)</f>
        <v>14</v>
      </c>
      <c r="F298" s="98">
        <f>VLOOKUP($A298&amp;$B298,'Staff Ranked NHDD'!$C$8:$F$373,2,FALSE)</f>
        <v>9.6870430107526921</v>
      </c>
      <c r="H298" s="64"/>
      <c r="J298" s="98">
        <f>IFERROR(VLOOKUP($D298,Actual_CGI_HDD!$A$9:$E$500,5),0)</f>
        <v>11</v>
      </c>
      <c r="K298" s="98">
        <f>VLOOKUP($A298&amp;$B298,'Staff Ranked NHDD'!$C$8:$F$373,4,FALSE)</f>
        <v>11.301021505376344</v>
      </c>
    </row>
    <row r="299" spans="1:11" x14ac:dyDescent="0.25">
      <c r="A299" s="142">
        <f t="shared" si="16"/>
        <v>10</v>
      </c>
      <c r="B299" s="142">
        <f t="shared" si="17"/>
        <v>23</v>
      </c>
      <c r="C299" s="142">
        <f t="shared" si="18"/>
        <v>2019</v>
      </c>
      <c r="D299" s="99">
        <f t="shared" si="19"/>
        <v>43761</v>
      </c>
      <c r="E299" s="98">
        <f>IFERROR(VLOOKUP($D299,Actual_Kirk_HDD!$A$4:$E$500,5,FALSE),0)</f>
        <v>17</v>
      </c>
      <c r="F299" s="98">
        <f>VLOOKUP($A299&amp;$B299,'Staff Ranked NHDD'!$C$8:$F$373,2,FALSE)</f>
        <v>13.884193548387097</v>
      </c>
      <c r="H299" s="64"/>
      <c r="J299" s="98">
        <f>IFERROR(VLOOKUP($D299,Actual_CGI_HDD!$A$9:$E$500,5),0)</f>
        <v>11.5</v>
      </c>
      <c r="K299" s="98">
        <f>VLOOKUP($A299&amp;$B299,'Staff Ranked NHDD'!$C$8:$F$373,4,FALSE)</f>
        <v>12.226075268817205</v>
      </c>
    </row>
    <row r="300" spans="1:11" x14ac:dyDescent="0.25">
      <c r="A300" s="142">
        <f t="shared" si="16"/>
        <v>10</v>
      </c>
      <c r="B300" s="142">
        <f t="shared" si="17"/>
        <v>24</v>
      </c>
      <c r="C300" s="142">
        <f t="shared" si="18"/>
        <v>2019</v>
      </c>
      <c r="D300" s="99">
        <f t="shared" si="19"/>
        <v>43762</v>
      </c>
      <c r="E300" s="98">
        <f>IFERROR(VLOOKUP($D300,Actual_Kirk_HDD!$A$4:$E$500,5,FALSE),0)</f>
        <v>14.5</v>
      </c>
      <c r="F300" s="98">
        <f>VLOOKUP($A300&amp;$B300,'Staff Ranked NHDD'!$C$8:$F$373,2,FALSE)</f>
        <v>10.560179211469537</v>
      </c>
      <c r="H300" s="64"/>
      <c r="J300" s="98">
        <f>IFERROR(VLOOKUP($D300,Actual_CGI_HDD!$A$9:$E$500,5),0)</f>
        <v>9</v>
      </c>
      <c r="K300" s="98">
        <f>VLOOKUP($A300&amp;$B300,'Staff Ranked NHDD'!$C$8:$F$373,4,FALSE)</f>
        <v>8.2881182795698951</v>
      </c>
    </row>
    <row r="301" spans="1:11" x14ac:dyDescent="0.25">
      <c r="A301" s="142">
        <f t="shared" si="16"/>
        <v>10</v>
      </c>
      <c r="B301" s="142">
        <f t="shared" si="17"/>
        <v>25</v>
      </c>
      <c r="C301" s="142">
        <f t="shared" si="18"/>
        <v>2019</v>
      </c>
      <c r="D301" s="99">
        <f t="shared" si="19"/>
        <v>43763</v>
      </c>
      <c r="E301" s="98">
        <f>IFERROR(VLOOKUP($D301,Actual_Kirk_HDD!$A$4:$E$500,5,FALSE),0)</f>
        <v>24</v>
      </c>
      <c r="F301" s="98">
        <f>VLOOKUP($A301&amp;$B301,'Staff Ranked NHDD'!$C$8:$F$373,2,FALSE)</f>
        <v>21.906021505376348</v>
      </c>
      <c r="H301" s="64"/>
      <c r="J301" s="98">
        <f>IFERROR(VLOOKUP($D301,Actual_CGI_HDD!$A$9:$E$500,5),0)</f>
        <v>12.5</v>
      </c>
      <c r="K301" s="98">
        <f>VLOOKUP($A301&amp;$B301,'Staff Ranked NHDD'!$C$8:$F$373,4,FALSE)</f>
        <v>13.030483870967741</v>
      </c>
    </row>
    <row r="302" spans="1:11" x14ac:dyDescent="0.25">
      <c r="A302" s="142">
        <f t="shared" si="16"/>
        <v>10</v>
      </c>
      <c r="B302" s="142">
        <f t="shared" si="17"/>
        <v>26</v>
      </c>
      <c r="C302" s="142">
        <f t="shared" si="18"/>
        <v>2019</v>
      </c>
      <c r="D302" s="99">
        <f t="shared" si="19"/>
        <v>43764</v>
      </c>
      <c r="E302" s="98">
        <f>IFERROR(VLOOKUP($D302,Actual_Kirk_HDD!$A$4:$E$500,5,FALSE),0)</f>
        <v>23.5</v>
      </c>
      <c r="F302" s="98">
        <f>VLOOKUP($A302&amp;$B302,'Staff Ranked NHDD'!$C$8:$F$373,2,FALSE)</f>
        <v>20.623530465949823</v>
      </c>
      <c r="H302" s="64"/>
      <c r="J302" s="98">
        <f>IFERROR(VLOOKUP($D302,Actual_CGI_HDD!$A$9:$E$500,5),0)</f>
        <v>11</v>
      </c>
      <c r="K302" s="98">
        <f>VLOOKUP($A302&amp;$B302,'Staff Ranked NHDD'!$C$8:$F$373,4,FALSE)</f>
        <v>10.613333333333337</v>
      </c>
    </row>
    <row r="303" spans="1:11" x14ac:dyDescent="0.25">
      <c r="A303" s="142">
        <f t="shared" si="16"/>
        <v>10</v>
      </c>
      <c r="B303" s="142">
        <f t="shared" si="17"/>
        <v>27</v>
      </c>
      <c r="C303" s="142">
        <f t="shared" si="18"/>
        <v>2019</v>
      </c>
      <c r="D303" s="99">
        <f t="shared" si="19"/>
        <v>43765</v>
      </c>
      <c r="E303" s="98">
        <f>IFERROR(VLOOKUP($D303,Actual_Kirk_HDD!$A$4:$E$500,5,FALSE),0)</f>
        <v>23.5</v>
      </c>
      <c r="F303" s="98">
        <f>VLOOKUP($A303&amp;$B303,'Staff Ranked NHDD'!$C$8:$F$373,2,FALSE)</f>
        <v>19.630035842293911</v>
      </c>
      <c r="H303" s="64"/>
      <c r="J303" s="98">
        <f>IFERROR(VLOOKUP($D303,Actual_CGI_HDD!$A$9:$E$500,5),0)</f>
        <v>10.5</v>
      </c>
      <c r="K303" s="98">
        <f>VLOOKUP($A303&amp;$B303,'Staff Ranked NHDD'!$C$8:$F$373,4,FALSE)</f>
        <v>9.7119892473118288</v>
      </c>
    </row>
    <row r="304" spans="1:11" x14ac:dyDescent="0.25">
      <c r="A304" s="142">
        <f t="shared" si="16"/>
        <v>10</v>
      </c>
      <c r="B304" s="142">
        <f t="shared" si="17"/>
        <v>28</v>
      </c>
      <c r="C304" s="142">
        <f t="shared" si="18"/>
        <v>2019</v>
      </c>
      <c r="D304" s="99">
        <f t="shared" si="19"/>
        <v>43766</v>
      </c>
      <c r="E304" s="98">
        <f>IFERROR(VLOOKUP($D304,Actual_Kirk_HDD!$A$4:$E$500,5,FALSE),0)</f>
        <v>20</v>
      </c>
      <c r="F304" s="98">
        <f>VLOOKUP($A304&amp;$B304,'Staff Ranked NHDD'!$C$8:$F$373,2,FALSE)</f>
        <v>17.582616487455198</v>
      </c>
      <c r="H304" s="64"/>
      <c r="J304" s="98">
        <f>IFERROR(VLOOKUP($D304,Actual_CGI_HDD!$A$9:$E$500,5),0)</f>
        <v>8</v>
      </c>
      <c r="K304" s="98">
        <f>VLOOKUP($A304&amp;$B304,'Staff Ranked NHDD'!$C$8:$F$373,4,FALSE)</f>
        <v>6.9212365591397855</v>
      </c>
    </row>
    <row r="305" spans="1:11" x14ac:dyDescent="0.25">
      <c r="A305" s="142">
        <f t="shared" si="16"/>
        <v>10</v>
      </c>
      <c r="B305" s="142">
        <f t="shared" si="17"/>
        <v>29</v>
      </c>
      <c r="C305" s="142">
        <f t="shared" si="18"/>
        <v>2019</v>
      </c>
      <c r="D305" s="99">
        <f t="shared" si="19"/>
        <v>43767</v>
      </c>
      <c r="E305" s="98">
        <f>IFERROR(VLOOKUP($D305,Actual_Kirk_HDD!$A$4:$E$500,5,FALSE),0)</f>
        <v>31</v>
      </c>
      <c r="F305" s="98">
        <f>VLOOKUP($A305&amp;$B305,'Staff Ranked NHDD'!$C$8:$F$373,2,FALSE)</f>
        <v>24.451899641577064</v>
      </c>
      <c r="H305" s="64"/>
      <c r="J305" s="98">
        <f>IFERROR(VLOOKUP($D305,Actual_CGI_HDD!$A$9:$E$500,5),0)</f>
        <v>13.5</v>
      </c>
      <c r="K305" s="98">
        <f>VLOOKUP($A305&amp;$B305,'Staff Ranked NHDD'!$C$8:$F$373,4,FALSE)</f>
        <v>15.162688172043014</v>
      </c>
    </row>
    <row r="306" spans="1:11" x14ac:dyDescent="0.25">
      <c r="A306" s="142">
        <f t="shared" si="16"/>
        <v>10</v>
      </c>
      <c r="B306" s="142">
        <f t="shared" si="17"/>
        <v>30</v>
      </c>
      <c r="C306" s="142">
        <f t="shared" si="18"/>
        <v>2019</v>
      </c>
      <c r="D306" s="99">
        <f t="shared" si="19"/>
        <v>43768</v>
      </c>
      <c r="E306" s="98">
        <f>IFERROR(VLOOKUP($D306,Actual_Kirk_HDD!$A$4:$E$500,5,FALSE),0)</f>
        <v>32.5</v>
      </c>
      <c r="F306" s="98">
        <f>VLOOKUP($A306&amp;$B306,'Staff Ranked NHDD'!$C$8:$F$373,2,FALSE)</f>
        <v>26.103745519713264</v>
      </c>
      <c r="H306" s="64"/>
      <c r="J306" s="98">
        <f>IFERROR(VLOOKUP($D306,Actual_CGI_HDD!$A$9:$E$500,5),0)</f>
        <v>19.5</v>
      </c>
      <c r="K306" s="98">
        <f>VLOOKUP($A306&amp;$B306,'Staff Ranked NHDD'!$C$8:$F$373,4,FALSE)</f>
        <v>20.572921146953398</v>
      </c>
    </row>
    <row r="307" spans="1:11" x14ac:dyDescent="0.25">
      <c r="A307" s="142">
        <f t="shared" si="16"/>
        <v>10</v>
      </c>
      <c r="B307" s="142">
        <f t="shared" si="17"/>
        <v>31</v>
      </c>
      <c r="C307" s="142">
        <f t="shared" si="18"/>
        <v>2019</v>
      </c>
      <c r="D307" s="99">
        <f t="shared" si="19"/>
        <v>43769</v>
      </c>
      <c r="E307" s="98">
        <f>IFERROR(VLOOKUP($D307,Actual_Kirk_HDD!$A$4:$E$500,5,FALSE),0)</f>
        <v>34.5</v>
      </c>
      <c r="F307" s="98">
        <f>VLOOKUP($A307&amp;$B307,'Staff Ranked NHDD'!$C$8:$F$373,2,FALSE)</f>
        <v>30.566308243727597</v>
      </c>
      <c r="H307" s="64"/>
      <c r="J307" s="98">
        <f>IFERROR(VLOOKUP($D307,Actual_CGI_HDD!$A$9:$E$500,5),0)</f>
        <v>30</v>
      </c>
      <c r="K307" s="98">
        <f>VLOOKUP($A307&amp;$B307,'Staff Ranked NHDD'!$C$8:$F$373,4,FALSE)</f>
        <v>24.472096774193549</v>
      </c>
    </row>
    <row r="308" spans="1:11" x14ac:dyDescent="0.25">
      <c r="A308" s="142">
        <f t="shared" si="16"/>
        <v>11</v>
      </c>
      <c r="B308" s="142">
        <f t="shared" si="17"/>
        <v>1</v>
      </c>
      <c r="C308" s="142">
        <f t="shared" si="18"/>
        <v>2019</v>
      </c>
      <c r="D308" s="99">
        <f t="shared" si="19"/>
        <v>43770</v>
      </c>
      <c r="E308" s="98">
        <f>IFERROR(VLOOKUP($D308,Actual_Kirk_HDD!$A$4:$E$500,5,FALSE),0)</f>
        <v>33</v>
      </c>
      <c r="F308" s="98">
        <f>VLOOKUP($A308&amp;$B308,'Staff Ranked NHDD'!$C$8:$F$373,2,FALSE)</f>
        <v>42.183512544802859</v>
      </c>
      <c r="H308" s="64"/>
      <c r="J308" s="98">
        <f>IFERROR(VLOOKUP($D308,Actual_CGI_HDD!$A$9:$E$500,5),0)</f>
        <v>26.5</v>
      </c>
      <c r="K308" s="98">
        <f>VLOOKUP($A308&amp;$B308,'Staff Ranked NHDD'!$C$8:$F$373,4,FALSE)</f>
        <v>16.200913978494626</v>
      </c>
    </row>
    <row r="309" spans="1:11" x14ac:dyDescent="0.25">
      <c r="A309" s="142">
        <f t="shared" si="16"/>
        <v>11</v>
      </c>
      <c r="B309" s="142">
        <f t="shared" si="17"/>
        <v>2</v>
      </c>
      <c r="C309" s="142">
        <f t="shared" si="18"/>
        <v>2019</v>
      </c>
      <c r="D309" s="99">
        <f t="shared" si="19"/>
        <v>43771</v>
      </c>
      <c r="E309" s="98">
        <f>IFERROR(VLOOKUP($D309,Actual_Kirk_HDD!$A$4:$E$500,5,FALSE),0)</f>
        <v>26</v>
      </c>
      <c r="F309" s="98">
        <f>VLOOKUP($A309&amp;$B309,'Staff Ranked NHDD'!$C$8:$F$373,2,FALSE)</f>
        <v>51.393243727598566</v>
      </c>
      <c r="H309" s="64"/>
      <c r="J309" s="98">
        <f>IFERROR(VLOOKUP($D309,Actual_CGI_HDD!$A$9:$E$500,5),0)</f>
        <v>21</v>
      </c>
      <c r="K309" s="98">
        <f>VLOOKUP($A309&amp;$B309,'Staff Ranked NHDD'!$C$8:$F$373,4,FALSE)</f>
        <v>38.913440860215054</v>
      </c>
    </row>
    <row r="310" spans="1:11" x14ac:dyDescent="0.25">
      <c r="A310" s="142">
        <f t="shared" si="16"/>
        <v>11</v>
      </c>
      <c r="B310" s="142">
        <f t="shared" si="17"/>
        <v>3</v>
      </c>
      <c r="C310" s="142">
        <f t="shared" si="18"/>
        <v>2019</v>
      </c>
      <c r="D310" s="99">
        <f t="shared" si="19"/>
        <v>43772</v>
      </c>
      <c r="E310" s="98">
        <f>IFERROR(VLOOKUP($D310,Actual_Kirk_HDD!$A$4:$E$500,5,FALSE),0)</f>
        <v>25.5</v>
      </c>
      <c r="F310" s="98">
        <f>VLOOKUP($A310&amp;$B310,'Staff Ranked NHDD'!$C$8:$F$373,2,FALSE)</f>
        <v>44.340537634408598</v>
      </c>
      <c r="H310" s="64"/>
      <c r="J310" s="98">
        <f>IFERROR(VLOOKUP($D310,Actual_CGI_HDD!$A$9:$E$500,5),0)</f>
        <v>22</v>
      </c>
      <c r="K310" s="98">
        <f>VLOOKUP($A310&amp;$B310,'Staff Ranked NHDD'!$C$8:$F$373,4,FALSE)</f>
        <v>26.018279569892471</v>
      </c>
    </row>
    <row r="311" spans="1:11" x14ac:dyDescent="0.25">
      <c r="A311" s="142">
        <f t="shared" si="16"/>
        <v>11</v>
      </c>
      <c r="B311" s="142">
        <f t="shared" si="17"/>
        <v>4</v>
      </c>
      <c r="C311" s="142">
        <f t="shared" si="18"/>
        <v>2019</v>
      </c>
      <c r="D311" s="99">
        <f t="shared" si="19"/>
        <v>43773</v>
      </c>
      <c r="E311" s="98">
        <f>IFERROR(VLOOKUP($D311,Actual_Kirk_HDD!$A$4:$E$500,5,FALSE),0)</f>
        <v>17.5</v>
      </c>
      <c r="F311" s="98">
        <f>VLOOKUP($A311&amp;$B311,'Staff Ranked NHDD'!$C$8:$F$373,2,FALSE)</f>
        <v>29.395394265232973</v>
      </c>
      <c r="H311" s="64"/>
      <c r="J311" s="98">
        <f>IFERROR(VLOOKUP($D311,Actual_CGI_HDD!$A$9:$E$500,5),0)</f>
        <v>15</v>
      </c>
      <c r="K311" s="98">
        <f>VLOOKUP($A311&amp;$B311,'Staff Ranked NHDD'!$C$8:$F$373,4,FALSE)</f>
        <v>26.843870967741932</v>
      </c>
    </row>
    <row r="312" spans="1:11" x14ac:dyDescent="0.25">
      <c r="A312" s="142">
        <f t="shared" si="16"/>
        <v>11</v>
      </c>
      <c r="B312" s="142">
        <f t="shared" si="17"/>
        <v>5</v>
      </c>
      <c r="C312" s="142">
        <f t="shared" si="18"/>
        <v>2019</v>
      </c>
      <c r="D312" s="99">
        <f t="shared" si="19"/>
        <v>43774</v>
      </c>
      <c r="E312" s="98">
        <f>IFERROR(VLOOKUP($D312,Actual_Kirk_HDD!$A$4:$E$500,5,FALSE),0)</f>
        <v>23</v>
      </c>
      <c r="F312" s="98">
        <f>VLOOKUP($A312&amp;$B312,'Staff Ranked NHDD'!$C$8:$F$373,2,FALSE)</f>
        <v>25.43605734767025</v>
      </c>
      <c r="H312" s="64"/>
      <c r="J312" s="98">
        <f>IFERROR(VLOOKUP($D312,Actual_CGI_HDD!$A$9:$E$500,5),0)</f>
        <v>18</v>
      </c>
      <c r="K312" s="98">
        <f>VLOOKUP($A312&amp;$B312,'Staff Ranked NHDD'!$C$8:$F$373,4,FALSE)</f>
        <v>11.688548387096777</v>
      </c>
    </row>
    <row r="313" spans="1:11" x14ac:dyDescent="0.25">
      <c r="A313" s="142">
        <f t="shared" si="16"/>
        <v>11</v>
      </c>
      <c r="B313" s="142">
        <f t="shared" si="17"/>
        <v>6</v>
      </c>
      <c r="C313" s="142">
        <f t="shared" si="18"/>
        <v>2019</v>
      </c>
      <c r="D313" s="99">
        <f t="shared" si="19"/>
        <v>43775</v>
      </c>
      <c r="E313" s="98">
        <f>IFERROR(VLOOKUP($D313,Actual_Kirk_HDD!$A$4:$E$500,5,FALSE),0)</f>
        <v>24</v>
      </c>
      <c r="F313" s="98">
        <f>VLOOKUP($A313&amp;$B313,'Staff Ranked NHDD'!$C$8:$F$373,2,FALSE)</f>
        <v>48.045860215053757</v>
      </c>
      <c r="H313" s="64"/>
      <c r="J313" s="98">
        <f>IFERROR(VLOOKUP($D313,Actual_CGI_HDD!$A$9:$E$500,5),0)</f>
        <v>22.5</v>
      </c>
      <c r="K313" s="98">
        <f>VLOOKUP($A313&amp;$B313,'Staff Ranked NHDD'!$C$8:$F$373,4,FALSE)</f>
        <v>31.395268817204293</v>
      </c>
    </row>
    <row r="314" spans="1:11" x14ac:dyDescent="0.25">
      <c r="A314" s="142">
        <f t="shared" si="16"/>
        <v>11</v>
      </c>
      <c r="B314" s="142">
        <f t="shared" si="17"/>
        <v>7</v>
      </c>
      <c r="C314" s="142">
        <f t="shared" si="18"/>
        <v>2019</v>
      </c>
      <c r="D314" s="99">
        <f t="shared" si="19"/>
        <v>43776</v>
      </c>
      <c r="E314" s="98">
        <f>IFERROR(VLOOKUP($D314,Actual_Kirk_HDD!$A$4:$E$500,5,FALSE),0)</f>
        <v>23</v>
      </c>
      <c r="F314" s="98">
        <f>VLOOKUP($A314&amp;$B314,'Staff Ranked NHDD'!$C$8:$F$373,2,FALSE)</f>
        <v>57.487974910394264</v>
      </c>
      <c r="H314" s="64"/>
      <c r="J314" s="98">
        <f>IFERROR(VLOOKUP($D314,Actual_CGI_HDD!$A$9:$E$500,5),0)</f>
        <v>24.5</v>
      </c>
      <c r="K314" s="98">
        <f>VLOOKUP($A314&amp;$B314,'Staff Ranked NHDD'!$C$8:$F$373,4,FALSE)</f>
        <v>40.360698924731182</v>
      </c>
    </row>
    <row r="315" spans="1:11" x14ac:dyDescent="0.25">
      <c r="A315" s="142">
        <f t="shared" si="16"/>
        <v>11</v>
      </c>
      <c r="B315" s="142">
        <f t="shared" si="17"/>
        <v>8</v>
      </c>
      <c r="C315" s="142">
        <f t="shared" si="18"/>
        <v>2019</v>
      </c>
      <c r="D315" s="99">
        <f t="shared" si="19"/>
        <v>43777</v>
      </c>
      <c r="E315" s="98">
        <f>IFERROR(VLOOKUP($D315,Actual_Kirk_HDD!$A$4:$E$500,5,FALSE),0)</f>
        <v>41</v>
      </c>
      <c r="F315" s="98">
        <f>VLOOKUP($A315&amp;$B315,'Staff Ranked NHDD'!$C$8:$F$373,2,FALSE)</f>
        <v>43.232365591397851</v>
      </c>
      <c r="H315" s="64"/>
      <c r="J315" s="98">
        <f>IFERROR(VLOOKUP($D315,Actual_CGI_HDD!$A$9:$E$500,5),0)</f>
        <v>31.5</v>
      </c>
      <c r="K315" s="98">
        <f>VLOOKUP($A315&amp;$B315,'Staff Ranked NHDD'!$C$8:$F$373,4,FALSE)</f>
        <v>21.907741935483877</v>
      </c>
    </row>
    <row r="316" spans="1:11" x14ac:dyDescent="0.25">
      <c r="A316" s="142">
        <f t="shared" si="16"/>
        <v>11</v>
      </c>
      <c r="B316" s="142">
        <f t="shared" si="17"/>
        <v>9</v>
      </c>
      <c r="C316" s="142">
        <f t="shared" si="18"/>
        <v>2019</v>
      </c>
      <c r="D316" s="99">
        <f t="shared" si="19"/>
        <v>43778</v>
      </c>
      <c r="E316" s="98">
        <f>IFERROR(VLOOKUP($D316,Actual_Kirk_HDD!$A$4:$E$500,5,FALSE),0)</f>
        <v>38</v>
      </c>
      <c r="F316" s="98">
        <f>VLOOKUP($A316&amp;$B316,'Staff Ranked NHDD'!$C$8:$F$373,2,FALSE)</f>
        <v>53.204211469534037</v>
      </c>
      <c r="H316" s="64"/>
      <c r="J316" s="98">
        <f>IFERROR(VLOOKUP($D316,Actual_CGI_HDD!$A$9:$E$500,5),0)</f>
        <v>26</v>
      </c>
      <c r="K316" s="98">
        <f>VLOOKUP($A316&amp;$B316,'Staff Ranked NHDD'!$C$8:$F$373,4,FALSE)</f>
        <v>46.065430107526893</v>
      </c>
    </row>
    <row r="317" spans="1:11" x14ac:dyDescent="0.25">
      <c r="A317" s="142">
        <f t="shared" si="16"/>
        <v>11</v>
      </c>
      <c r="B317" s="142">
        <f t="shared" si="17"/>
        <v>10</v>
      </c>
      <c r="C317" s="142">
        <f t="shared" si="18"/>
        <v>2019</v>
      </c>
      <c r="D317" s="99">
        <f t="shared" si="19"/>
        <v>43779</v>
      </c>
      <c r="E317" s="98">
        <f>IFERROR(VLOOKUP($D317,Actual_Kirk_HDD!$A$4:$E$500,5,FALSE),0)</f>
        <v>19</v>
      </c>
      <c r="F317" s="98">
        <f>VLOOKUP($A317&amp;$B317,'Staff Ranked NHDD'!$C$8:$F$373,2,FALSE)</f>
        <v>7.9072222222222202</v>
      </c>
      <c r="H317" s="64"/>
      <c r="J317" s="98">
        <f>IFERROR(VLOOKUP($D317,Actual_CGI_HDD!$A$9:$E$500,5),0)</f>
        <v>13.5</v>
      </c>
      <c r="K317" s="98">
        <f>VLOOKUP($A317&amp;$B317,'Staff Ranked NHDD'!$C$8:$F$373,4,FALSE)</f>
        <v>6.1916666666666655</v>
      </c>
    </row>
    <row r="318" spans="1:11" x14ac:dyDescent="0.25">
      <c r="A318" s="142">
        <f t="shared" si="16"/>
        <v>11</v>
      </c>
      <c r="B318" s="142">
        <f t="shared" si="17"/>
        <v>11</v>
      </c>
      <c r="C318" s="142">
        <f t="shared" si="18"/>
        <v>2019</v>
      </c>
      <c r="D318" s="99">
        <f t="shared" si="19"/>
        <v>43780</v>
      </c>
      <c r="E318" s="98">
        <f>IFERROR(VLOOKUP($D318,Actual_Kirk_HDD!$A$4:$E$500,5,FALSE),0)</f>
        <v>26.5</v>
      </c>
      <c r="F318" s="98">
        <f>VLOOKUP($A318&amp;$B318,'Staff Ranked NHDD'!$C$8:$F$373,2,FALSE)</f>
        <v>22.759814814814813</v>
      </c>
      <c r="H318" s="64"/>
      <c r="J318" s="98">
        <f>IFERROR(VLOOKUP($D318,Actual_CGI_HDD!$A$9:$E$500,5),0)</f>
        <v>27.5</v>
      </c>
      <c r="K318" s="98">
        <f>VLOOKUP($A318&amp;$B318,'Staff Ranked NHDD'!$C$8:$F$373,4,FALSE)</f>
        <v>26.114444444444437</v>
      </c>
    </row>
    <row r="319" spans="1:11" x14ac:dyDescent="0.25">
      <c r="A319" s="142">
        <f t="shared" si="16"/>
        <v>11</v>
      </c>
      <c r="B319" s="142">
        <f t="shared" si="17"/>
        <v>12</v>
      </c>
      <c r="C319" s="142">
        <f t="shared" si="18"/>
        <v>2019</v>
      </c>
      <c r="D319" s="99">
        <f t="shared" si="19"/>
        <v>43781</v>
      </c>
      <c r="E319" s="98">
        <f>IFERROR(VLOOKUP($D319,Actual_Kirk_HDD!$A$4:$E$500,5,FALSE),0)</f>
        <v>49.5</v>
      </c>
      <c r="F319" s="98">
        <f>VLOOKUP($A319&amp;$B319,'Staff Ranked NHDD'!$C$8:$F$373,2,FALSE)</f>
        <v>41.107222222222205</v>
      </c>
      <c r="H319" s="64"/>
      <c r="J319" s="98">
        <f>IFERROR(VLOOKUP($D319,Actual_CGI_HDD!$A$9:$E$500,5),0)</f>
        <v>45</v>
      </c>
      <c r="K319" s="98">
        <f>VLOOKUP($A319&amp;$B319,'Staff Ranked NHDD'!$C$8:$F$373,4,FALSE)</f>
        <v>37.907777777777788</v>
      </c>
    </row>
    <row r="320" spans="1:11" x14ac:dyDescent="0.25">
      <c r="A320" s="142">
        <f t="shared" si="16"/>
        <v>11</v>
      </c>
      <c r="B320" s="142">
        <f t="shared" si="17"/>
        <v>13</v>
      </c>
      <c r="C320" s="142">
        <f t="shared" si="18"/>
        <v>2019</v>
      </c>
      <c r="D320" s="99">
        <f t="shared" si="19"/>
        <v>43782</v>
      </c>
      <c r="E320" s="98">
        <f>IFERROR(VLOOKUP($D320,Actual_Kirk_HDD!$A$4:$E$500,5,FALSE),0)</f>
        <v>53.5</v>
      </c>
      <c r="F320" s="98">
        <f>VLOOKUP($A320&amp;$B320,'Staff Ranked NHDD'!$C$8:$F$373,2,FALSE)</f>
        <v>47.151666666666671</v>
      </c>
      <c r="H320" s="64"/>
      <c r="J320" s="98">
        <f>IFERROR(VLOOKUP($D320,Actual_CGI_HDD!$A$9:$E$500,5),0)</f>
        <v>40.5</v>
      </c>
      <c r="K320" s="98">
        <f>VLOOKUP($A320&amp;$B320,'Staff Ranked NHDD'!$C$8:$F$373,4,FALSE)</f>
        <v>33.203888888888891</v>
      </c>
    </row>
    <row r="321" spans="1:11" x14ac:dyDescent="0.25">
      <c r="A321" s="142">
        <f t="shared" si="16"/>
        <v>11</v>
      </c>
      <c r="B321" s="142">
        <f t="shared" si="17"/>
        <v>14</v>
      </c>
      <c r="C321" s="142">
        <f t="shared" si="18"/>
        <v>2019</v>
      </c>
      <c r="D321" s="99">
        <f t="shared" si="19"/>
        <v>43783</v>
      </c>
      <c r="E321" s="98">
        <f>IFERROR(VLOOKUP($D321,Actual_Kirk_HDD!$A$4:$E$500,5,FALSE),0)</f>
        <v>39.5</v>
      </c>
      <c r="F321" s="98">
        <f>VLOOKUP($A321&amp;$B321,'Staff Ranked NHDD'!$C$8:$F$373,2,FALSE)</f>
        <v>36.311296296296284</v>
      </c>
      <c r="H321" s="64"/>
      <c r="J321" s="98">
        <f>IFERROR(VLOOKUP($D321,Actual_CGI_HDD!$A$9:$E$500,5),0)</f>
        <v>28.5</v>
      </c>
      <c r="K321" s="98">
        <f>VLOOKUP($A321&amp;$B321,'Staff Ranked NHDD'!$C$8:$F$373,4,FALSE)</f>
        <v>28.121111111111116</v>
      </c>
    </row>
    <row r="322" spans="1:11" x14ac:dyDescent="0.25">
      <c r="A322" s="142">
        <f t="shared" si="16"/>
        <v>11</v>
      </c>
      <c r="B322" s="142">
        <f t="shared" si="17"/>
        <v>15</v>
      </c>
      <c r="C322" s="142">
        <f t="shared" si="18"/>
        <v>2019</v>
      </c>
      <c r="D322" s="99">
        <f t="shared" si="19"/>
        <v>43784</v>
      </c>
      <c r="E322" s="98">
        <f>IFERROR(VLOOKUP($D322,Actual_Kirk_HDD!$A$4:$E$500,5,FALSE),0)</f>
        <v>36.5</v>
      </c>
      <c r="F322" s="98">
        <f>VLOOKUP($A322&amp;$B322,'Staff Ranked NHDD'!$C$8:$F$373,2,FALSE)</f>
        <v>33.244814814814809</v>
      </c>
      <c r="H322" s="64"/>
      <c r="J322" s="98">
        <f>IFERROR(VLOOKUP($D322,Actual_CGI_HDD!$A$9:$E$500,5),0)</f>
        <v>29.5</v>
      </c>
      <c r="K322" s="98">
        <f>VLOOKUP($A322&amp;$B322,'Staff Ranked NHDD'!$C$8:$F$373,4,FALSE)</f>
        <v>29.47388888888889</v>
      </c>
    </row>
    <row r="323" spans="1:11" x14ac:dyDescent="0.25">
      <c r="A323" s="142">
        <f t="shared" si="16"/>
        <v>11</v>
      </c>
      <c r="B323" s="142">
        <f t="shared" si="17"/>
        <v>16</v>
      </c>
      <c r="C323" s="142">
        <f t="shared" si="18"/>
        <v>2019</v>
      </c>
      <c r="D323" s="99">
        <f t="shared" si="19"/>
        <v>43785</v>
      </c>
      <c r="E323" s="98">
        <f>IFERROR(VLOOKUP($D323,Actual_Kirk_HDD!$A$4:$E$500,5,FALSE),0)</f>
        <v>28</v>
      </c>
      <c r="F323" s="98">
        <f>VLOOKUP($A323&amp;$B323,'Staff Ranked NHDD'!$C$8:$F$373,2,FALSE)</f>
        <v>25.420370370370367</v>
      </c>
      <c r="H323" s="64"/>
      <c r="J323" s="98">
        <f>IFERROR(VLOOKUP($D323,Actual_CGI_HDD!$A$9:$E$500,5),0)</f>
        <v>26.5</v>
      </c>
      <c r="K323" s="98">
        <f>VLOOKUP($A323&amp;$B323,'Staff Ranked NHDD'!$C$8:$F$373,4,FALSE)</f>
        <v>22.360555555555553</v>
      </c>
    </row>
    <row r="324" spans="1:11" x14ac:dyDescent="0.25">
      <c r="A324" s="142">
        <f t="shared" si="16"/>
        <v>11</v>
      </c>
      <c r="B324" s="142">
        <f t="shared" si="17"/>
        <v>17</v>
      </c>
      <c r="C324" s="142">
        <f t="shared" si="18"/>
        <v>2019</v>
      </c>
      <c r="D324" s="99">
        <f t="shared" si="19"/>
        <v>43786</v>
      </c>
      <c r="E324" s="98">
        <f>IFERROR(VLOOKUP($D324,Actual_Kirk_HDD!$A$4:$E$500,5,FALSE),0)</f>
        <v>26</v>
      </c>
      <c r="F324" s="98">
        <f>VLOOKUP($A324&amp;$B324,'Staff Ranked NHDD'!$C$8:$F$373,2,FALSE)</f>
        <v>21.27277777777778</v>
      </c>
      <c r="H324" s="64"/>
      <c r="J324" s="98">
        <f>IFERROR(VLOOKUP($D324,Actual_CGI_HDD!$A$9:$E$500,5),0)</f>
        <v>27.5</v>
      </c>
      <c r="K324" s="98">
        <f>VLOOKUP($A324&amp;$B324,'Staff Ranked NHDD'!$C$8:$F$373,4,FALSE)</f>
        <v>24.927777777777781</v>
      </c>
    </row>
    <row r="325" spans="1:11" x14ac:dyDescent="0.25">
      <c r="A325" s="142">
        <f t="shared" si="16"/>
        <v>11</v>
      </c>
      <c r="B325" s="142">
        <f t="shared" si="17"/>
        <v>18</v>
      </c>
      <c r="C325" s="142">
        <f t="shared" si="18"/>
        <v>2019</v>
      </c>
      <c r="D325" s="99">
        <f t="shared" si="19"/>
        <v>43787</v>
      </c>
      <c r="E325" s="98">
        <f>IFERROR(VLOOKUP($D325,Actual_Kirk_HDD!$A$4:$E$500,5,FALSE),0)</f>
        <v>29</v>
      </c>
      <c r="F325" s="98">
        <f>VLOOKUP($A325&amp;$B325,'Staff Ranked NHDD'!$C$8:$F$373,2,FALSE)</f>
        <v>26.551111111111105</v>
      </c>
      <c r="H325" s="64"/>
      <c r="J325" s="98">
        <f>IFERROR(VLOOKUP($D325,Actual_CGI_HDD!$A$9:$E$500,5),0)</f>
        <v>22</v>
      </c>
      <c r="K325" s="98">
        <f>VLOOKUP($A325&amp;$B325,'Staff Ranked NHDD'!$C$8:$F$373,4,FALSE)</f>
        <v>16.290000000000006</v>
      </c>
    </row>
    <row r="326" spans="1:11" x14ac:dyDescent="0.25">
      <c r="A326" s="142">
        <f t="shared" ref="A326:A389" si="20">MONTH(D326)</f>
        <v>11</v>
      </c>
      <c r="B326" s="142">
        <f t="shared" ref="B326:B389" si="21">+DAY(D326)</f>
        <v>19</v>
      </c>
      <c r="C326" s="142">
        <f t="shared" ref="C326:C389" si="22">YEAR(D326)</f>
        <v>2019</v>
      </c>
      <c r="D326" s="99">
        <f t="shared" ref="D326:D389" si="23">D325+1</f>
        <v>43788</v>
      </c>
      <c r="E326" s="98">
        <f>IFERROR(VLOOKUP($D326,Actual_Kirk_HDD!$A$4:$E$500,5,FALSE),0)</f>
        <v>28</v>
      </c>
      <c r="F326" s="98">
        <f>VLOOKUP($A326&amp;$B326,'Staff Ranked NHDD'!$C$8:$F$373,2,FALSE)</f>
        <v>24.463518518518519</v>
      </c>
      <c r="H326" s="64"/>
      <c r="J326" s="98">
        <f>IFERROR(VLOOKUP($D326,Actual_CGI_HDD!$A$9:$E$500,5),0)</f>
        <v>16.5</v>
      </c>
      <c r="K326" s="98">
        <f>VLOOKUP($A326&amp;$B326,'Staff Ranked NHDD'!$C$8:$F$373,4,FALSE)</f>
        <v>11.59888888888889</v>
      </c>
    </row>
    <row r="327" spans="1:11" x14ac:dyDescent="0.25">
      <c r="A327" s="142">
        <f t="shared" si="20"/>
        <v>11</v>
      </c>
      <c r="B327" s="142">
        <f t="shared" si="21"/>
        <v>20</v>
      </c>
      <c r="C327" s="142">
        <f t="shared" si="22"/>
        <v>2019</v>
      </c>
      <c r="D327" s="99">
        <f t="shared" si="23"/>
        <v>43789</v>
      </c>
      <c r="E327" s="98">
        <f>IFERROR(VLOOKUP($D327,Actual_Kirk_HDD!$A$4:$E$500,5,FALSE),0)</f>
        <v>20</v>
      </c>
      <c r="F327" s="98">
        <f>VLOOKUP($A327&amp;$B327,'Staff Ranked NHDD'!$C$8:$F$373,2,FALSE)</f>
        <v>13.913333333333332</v>
      </c>
      <c r="H327" s="64"/>
      <c r="J327" s="98">
        <f>IFERROR(VLOOKUP($D327,Actual_CGI_HDD!$A$9:$E$500,5),0)</f>
        <v>17.5</v>
      </c>
      <c r="K327" s="98">
        <f>VLOOKUP($A327&amp;$B327,'Staff Ranked NHDD'!$C$8:$F$373,4,FALSE)</f>
        <v>12.59611111111111</v>
      </c>
    </row>
    <row r="328" spans="1:11" x14ac:dyDescent="0.25">
      <c r="A328" s="142">
        <f t="shared" si="20"/>
        <v>11</v>
      </c>
      <c r="B328" s="142">
        <f t="shared" si="21"/>
        <v>21</v>
      </c>
      <c r="C328" s="142">
        <f t="shared" si="22"/>
        <v>2019</v>
      </c>
      <c r="D328" s="99">
        <f t="shared" si="23"/>
        <v>43790</v>
      </c>
      <c r="E328" s="98">
        <f>IFERROR(VLOOKUP($D328,Actual_Kirk_HDD!$A$4:$E$500,5,FALSE),0)</f>
        <v>18.5</v>
      </c>
      <c r="F328" s="98">
        <f>VLOOKUP($A328&amp;$B328,'Staff Ranked NHDD'!$C$8:$F$373,2,FALSE)</f>
        <v>5.3861111111111137</v>
      </c>
      <c r="H328" s="64"/>
      <c r="J328" s="98">
        <f>IFERROR(VLOOKUP($D328,Actual_CGI_HDD!$A$9:$E$500,5),0)</f>
        <v>12.5</v>
      </c>
      <c r="K328" s="98">
        <f>VLOOKUP($A328&amp;$B328,'Staff Ranked NHDD'!$C$8:$F$373,4,FALSE)</f>
        <v>4.1988888888888871</v>
      </c>
    </row>
    <row r="329" spans="1:11" x14ac:dyDescent="0.25">
      <c r="A329" s="142">
        <f t="shared" si="20"/>
        <v>11</v>
      </c>
      <c r="B329" s="142">
        <f t="shared" si="21"/>
        <v>22</v>
      </c>
      <c r="C329" s="142">
        <f t="shared" si="22"/>
        <v>2019</v>
      </c>
      <c r="D329" s="99">
        <f t="shared" si="23"/>
        <v>43791</v>
      </c>
      <c r="E329" s="98">
        <f>IFERROR(VLOOKUP($D329,Actual_Kirk_HDD!$A$4:$E$500,5,FALSE),0)</f>
        <v>25.5</v>
      </c>
      <c r="F329" s="98">
        <f>VLOOKUP($A329&amp;$B329,'Staff Ranked NHDD'!$C$8:$F$373,2,FALSE)</f>
        <v>19.576666666666664</v>
      </c>
      <c r="H329" s="64"/>
      <c r="J329" s="98">
        <f>IFERROR(VLOOKUP($D329,Actual_CGI_HDD!$A$9:$E$500,5),0)</f>
        <v>20</v>
      </c>
      <c r="K329" s="98">
        <f>VLOOKUP($A329&amp;$B329,'Staff Ranked NHDD'!$C$8:$F$373,4,FALSE)</f>
        <v>14.735000000000003</v>
      </c>
    </row>
    <row r="330" spans="1:11" x14ac:dyDescent="0.25">
      <c r="A330" s="142">
        <f t="shared" si="20"/>
        <v>11</v>
      </c>
      <c r="B330" s="142">
        <f t="shared" si="21"/>
        <v>23</v>
      </c>
      <c r="C330" s="142">
        <f t="shared" si="22"/>
        <v>2019</v>
      </c>
      <c r="D330" s="99">
        <f t="shared" si="23"/>
        <v>43792</v>
      </c>
      <c r="E330" s="98">
        <f>IFERROR(VLOOKUP($D330,Actual_Kirk_HDD!$A$4:$E$500,5,FALSE),0)</f>
        <v>36.5</v>
      </c>
      <c r="F330" s="98">
        <f>VLOOKUP($A330&amp;$B330,'Staff Ranked NHDD'!$C$8:$F$373,2,FALSE)</f>
        <v>31.984259259259254</v>
      </c>
      <c r="H330" s="64"/>
      <c r="J330" s="98">
        <f>IFERROR(VLOOKUP($D330,Actual_CGI_HDD!$A$9:$E$500,5),0)</f>
        <v>27</v>
      </c>
      <c r="K330" s="98">
        <f>VLOOKUP($A330&amp;$B330,'Staff Ranked NHDD'!$C$8:$F$373,4,FALSE)</f>
        <v>24.106666666666673</v>
      </c>
    </row>
    <row r="331" spans="1:11" x14ac:dyDescent="0.25">
      <c r="A331" s="142">
        <f t="shared" si="20"/>
        <v>11</v>
      </c>
      <c r="B331" s="142">
        <f t="shared" si="21"/>
        <v>24</v>
      </c>
      <c r="C331" s="142">
        <f t="shared" si="22"/>
        <v>2019</v>
      </c>
      <c r="D331" s="99">
        <f t="shared" si="23"/>
        <v>43793</v>
      </c>
      <c r="E331" s="98">
        <f>IFERROR(VLOOKUP($D331,Actual_Kirk_HDD!$A$4:$E$500,5,FALSE),0)</f>
        <v>27</v>
      </c>
      <c r="F331" s="98">
        <f>VLOOKUP($A331&amp;$B331,'Staff Ranked NHDD'!$C$8:$F$373,2,FALSE)</f>
        <v>23.609259259259261</v>
      </c>
      <c r="H331" s="64"/>
      <c r="J331" s="98">
        <f>IFERROR(VLOOKUP($D331,Actual_CGI_HDD!$A$9:$E$500,5),0)</f>
        <v>22.5</v>
      </c>
      <c r="K331" s="98">
        <f>VLOOKUP($A331&amp;$B331,'Staff Ranked NHDD'!$C$8:$F$373,4,FALSE)</f>
        <v>17.895000000000003</v>
      </c>
    </row>
    <row r="332" spans="1:11" x14ac:dyDescent="0.25">
      <c r="A332" s="142">
        <f t="shared" si="20"/>
        <v>11</v>
      </c>
      <c r="B332" s="142">
        <f t="shared" si="21"/>
        <v>25</v>
      </c>
      <c r="C332" s="142">
        <f t="shared" si="22"/>
        <v>2019</v>
      </c>
      <c r="D332" s="99">
        <f t="shared" si="23"/>
        <v>43794</v>
      </c>
      <c r="E332" s="98">
        <f>IFERROR(VLOOKUP($D332,Actual_Kirk_HDD!$A$4:$E$500,5,FALSE),0)</f>
        <v>20</v>
      </c>
      <c r="F332" s="98">
        <f>VLOOKUP($A332&amp;$B332,'Staff Ranked NHDD'!$C$8:$F$373,2,FALSE)</f>
        <v>12.532777777777778</v>
      </c>
      <c r="H332" s="64"/>
      <c r="J332" s="98">
        <f>IFERROR(VLOOKUP($D332,Actual_CGI_HDD!$A$9:$E$500,5),0)</f>
        <v>16.5</v>
      </c>
      <c r="K332" s="98">
        <f>VLOOKUP($A332&amp;$B332,'Staff Ranked NHDD'!$C$8:$F$373,4,FALSE)</f>
        <v>10.341666666666667</v>
      </c>
    </row>
    <row r="333" spans="1:11" x14ac:dyDescent="0.25">
      <c r="A333" s="142">
        <f t="shared" si="20"/>
        <v>11</v>
      </c>
      <c r="B333" s="142">
        <f t="shared" si="21"/>
        <v>26</v>
      </c>
      <c r="C333" s="142">
        <f t="shared" si="22"/>
        <v>2019</v>
      </c>
      <c r="D333" s="99">
        <f t="shared" si="23"/>
        <v>43795</v>
      </c>
      <c r="E333" s="98">
        <f>IFERROR(VLOOKUP($D333,Actual_Kirk_HDD!$A$4:$E$500,5,FALSE),0)</f>
        <v>19.5</v>
      </c>
      <c r="F333" s="98">
        <f>VLOOKUP($A333&amp;$B333,'Staff Ranked NHDD'!$C$8:$F$373,2,FALSE)</f>
        <v>10.467222222222222</v>
      </c>
      <c r="H333" s="64"/>
      <c r="J333" s="98">
        <f>IFERROR(VLOOKUP($D333,Actual_CGI_HDD!$A$9:$E$500,5),0)</f>
        <v>9</v>
      </c>
      <c r="K333" s="98">
        <f>VLOOKUP($A333&amp;$B333,'Staff Ranked NHDD'!$C$8:$F$373,4,FALSE)</f>
        <v>7.6666666666667993E-2</v>
      </c>
    </row>
    <row r="334" spans="1:11" x14ac:dyDescent="0.25">
      <c r="A334" s="142">
        <f t="shared" si="20"/>
        <v>11</v>
      </c>
      <c r="B334" s="142">
        <f t="shared" si="21"/>
        <v>27</v>
      </c>
      <c r="C334" s="142">
        <f t="shared" si="22"/>
        <v>2019</v>
      </c>
      <c r="D334" s="99">
        <f t="shared" si="23"/>
        <v>43796</v>
      </c>
      <c r="E334" s="98">
        <f>IFERROR(VLOOKUP($D334,Actual_Kirk_HDD!$A$4:$E$500,5,FALSE),0)</f>
        <v>21.5</v>
      </c>
      <c r="F334" s="98">
        <f>VLOOKUP($A334&amp;$B334,'Staff Ranked NHDD'!$C$8:$F$373,2,FALSE)</f>
        <v>15.076851851851849</v>
      </c>
      <c r="H334" s="64"/>
      <c r="J334" s="98">
        <f>IFERROR(VLOOKUP($D334,Actual_CGI_HDD!$A$9:$E$500,5),0)</f>
        <v>15</v>
      </c>
      <c r="K334" s="98">
        <f>VLOOKUP($A334&amp;$B334,'Staff Ranked NHDD'!$C$8:$F$373,4,FALSE)</f>
        <v>7.865555555555555</v>
      </c>
    </row>
    <row r="335" spans="1:11" x14ac:dyDescent="0.25">
      <c r="A335" s="142">
        <f t="shared" si="20"/>
        <v>11</v>
      </c>
      <c r="B335" s="142">
        <f t="shared" si="21"/>
        <v>28</v>
      </c>
      <c r="C335" s="142">
        <f t="shared" si="22"/>
        <v>2019</v>
      </c>
      <c r="D335" s="99">
        <f t="shared" si="23"/>
        <v>43797</v>
      </c>
      <c r="E335" s="98">
        <f>IFERROR(VLOOKUP($D335,Actual_Kirk_HDD!$A$4:$E$500,5,FALSE),0)</f>
        <v>31</v>
      </c>
      <c r="F335" s="98">
        <f>VLOOKUP($A335&amp;$B335,'Staff Ranked NHDD'!$C$8:$F$373,2,FALSE)</f>
        <v>28.929259259259258</v>
      </c>
      <c r="H335" s="64"/>
      <c r="J335" s="98">
        <f>IFERROR(VLOOKUP($D335,Actual_CGI_HDD!$A$9:$E$500,5),0)</f>
        <v>28</v>
      </c>
      <c r="K335" s="98">
        <f>VLOOKUP($A335&amp;$B335,'Staff Ranked NHDD'!$C$8:$F$373,4,FALSE)</f>
        <v>27.060000000000002</v>
      </c>
    </row>
    <row r="336" spans="1:11" x14ac:dyDescent="0.25">
      <c r="A336" s="142">
        <f t="shared" si="20"/>
        <v>11</v>
      </c>
      <c r="B336" s="142">
        <f t="shared" si="21"/>
        <v>29</v>
      </c>
      <c r="C336" s="142">
        <f t="shared" si="22"/>
        <v>2019</v>
      </c>
      <c r="D336" s="99">
        <f t="shared" si="23"/>
        <v>43798</v>
      </c>
      <c r="E336" s="98">
        <f>IFERROR(VLOOKUP($D336,Actual_Kirk_HDD!$A$4:$E$500,5,FALSE),0)</f>
        <v>31</v>
      </c>
      <c r="F336" s="98">
        <f>VLOOKUP($A336&amp;$B336,'Staff Ranked NHDD'!$C$8:$F$373,2,FALSE)</f>
        <v>27.719629629629626</v>
      </c>
      <c r="H336" s="64"/>
      <c r="J336" s="98">
        <f>IFERROR(VLOOKUP($D336,Actual_CGI_HDD!$A$9:$E$500,5),0)</f>
        <v>23</v>
      </c>
      <c r="K336" s="98">
        <f>VLOOKUP($A336&amp;$B336,'Staff Ranked NHDD'!$C$8:$F$373,4,FALSE)</f>
        <v>19.793333333333333</v>
      </c>
    </row>
    <row r="337" spans="1:11" x14ac:dyDescent="0.25">
      <c r="A337" s="142">
        <f t="shared" si="20"/>
        <v>11</v>
      </c>
      <c r="B337" s="142">
        <f t="shared" si="21"/>
        <v>30</v>
      </c>
      <c r="C337" s="142">
        <f t="shared" si="22"/>
        <v>2019</v>
      </c>
      <c r="D337" s="99">
        <f t="shared" si="23"/>
        <v>43799</v>
      </c>
      <c r="E337" s="98">
        <f>IFERROR(VLOOKUP($D337,Actual_Kirk_HDD!$A$4:$E$500,5,FALSE),0)</f>
        <v>32</v>
      </c>
      <c r="F337" s="98">
        <f>VLOOKUP($A337&amp;$B337,'Staff Ranked NHDD'!$C$8:$F$373,2,FALSE)</f>
        <v>29.911111111111111</v>
      </c>
      <c r="H337" s="64"/>
      <c r="J337" s="98">
        <f>IFERROR(VLOOKUP($D337,Actual_CGI_HDD!$A$9:$E$500,5),0)</f>
        <v>10.5</v>
      </c>
      <c r="K337" s="98">
        <f>VLOOKUP($A337&amp;$B337,'Staff Ranked NHDD'!$C$8:$F$373,4,FALSE)</f>
        <v>1.9388888888888898</v>
      </c>
    </row>
    <row r="338" spans="1:11" x14ac:dyDescent="0.25">
      <c r="A338" s="142">
        <f t="shared" si="20"/>
        <v>12</v>
      </c>
      <c r="B338" s="142">
        <f t="shared" si="21"/>
        <v>1</v>
      </c>
      <c r="C338" s="142">
        <f t="shared" si="22"/>
        <v>2019</v>
      </c>
      <c r="D338" s="99">
        <f t="shared" si="23"/>
        <v>43800</v>
      </c>
      <c r="E338" s="98">
        <f>IFERROR(VLOOKUP($D338,Actual_Kirk_HDD!$A$4:$E$500,5,FALSE),0)</f>
        <v>21</v>
      </c>
      <c r="F338" s="98">
        <f>VLOOKUP($A338&amp;$B338,'Staff Ranked NHDD'!$C$8:$F$373,2,FALSE)</f>
        <v>60.72220430107528</v>
      </c>
      <c r="H338" s="64"/>
      <c r="J338" s="98">
        <f>IFERROR(VLOOKUP($D338,Actual_CGI_HDD!$A$9:$E$500,5),0)</f>
        <v>20.5</v>
      </c>
      <c r="K338" s="98">
        <f>VLOOKUP($A338&amp;$B338,'Staff Ranked NHDD'!$C$8:$F$373,4,FALSE)</f>
        <v>49.522903225806452</v>
      </c>
    </row>
    <row r="339" spans="1:11" x14ac:dyDescent="0.25">
      <c r="A339" s="142">
        <f t="shared" si="20"/>
        <v>12</v>
      </c>
      <c r="B339" s="142">
        <f t="shared" si="21"/>
        <v>2</v>
      </c>
      <c r="C339" s="142">
        <f t="shared" si="22"/>
        <v>2019</v>
      </c>
      <c r="D339" s="99">
        <f t="shared" si="23"/>
        <v>43801</v>
      </c>
      <c r="E339" s="98">
        <f>IFERROR(VLOOKUP($D339,Actual_Kirk_HDD!$A$4:$E$500,5,FALSE),0)</f>
        <v>34</v>
      </c>
      <c r="F339" s="98">
        <f>VLOOKUP($A339&amp;$B339,'Staff Ranked NHDD'!$C$8:$F$373,2,FALSE)</f>
        <v>55.163817204301068</v>
      </c>
      <c r="H339" s="64"/>
      <c r="J339" s="98">
        <f>IFERROR(VLOOKUP($D339,Actual_CGI_HDD!$A$9:$E$500,5),0)</f>
        <v>31</v>
      </c>
      <c r="K339" s="98">
        <f>VLOOKUP($A339&amp;$B339,'Staff Ranked NHDD'!$C$8:$F$373,4,FALSE)</f>
        <v>43.95225806451613</v>
      </c>
    </row>
    <row r="340" spans="1:11" x14ac:dyDescent="0.25">
      <c r="A340" s="142">
        <f t="shared" si="20"/>
        <v>12</v>
      </c>
      <c r="B340" s="142">
        <f t="shared" si="21"/>
        <v>3</v>
      </c>
      <c r="C340" s="142">
        <f t="shared" si="22"/>
        <v>2019</v>
      </c>
      <c r="D340" s="99">
        <f t="shared" si="23"/>
        <v>43802</v>
      </c>
      <c r="E340" s="98">
        <f>IFERROR(VLOOKUP($D340,Actual_Kirk_HDD!$A$4:$E$500,5,FALSE),0)</f>
        <v>33.5</v>
      </c>
      <c r="F340" s="98">
        <f>VLOOKUP($A340&amp;$B340,'Staff Ranked NHDD'!$C$8:$F$373,2,FALSE)</f>
        <v>36.481272401433678</v>
      </c>
      <c r="H340" s="64"/>
      <c r="J340" s="98">
        <f>IFERROR(VLOOKUP($D340,Actual_CGI_HDD!$A$9:$E$500,5),0)</f>
        <v>27.5</v>
      </c>
      <c r="K340" s="98">
        <f>VLOOKUP($A340&amp;$B340,'Staff Ranked NHDD'!$C$8:$F$373,4,FALSE)</f>
        <v>36.378172043010757</v>
      </c>
    </row>
    <row r="341" spans="1:11" x14ac:dyDescent="0.25">
      <c r="A341" s="142">
        <f t="shared" si="20"/>
        <v>12</v>
      </c>
      <c r="B341" s="142">
        <f t="shared" si="21"/>
        <v>4</v>
      </c>
      <c r="C341" s="142">
        <f t="shared" si="22"/>
        <v>2019</v>
      </c>
      <c r="D341" s="99">
        <f t="shared" si="23"/>
        <v>43803</v>
      </c>
      <c r="E341" s="98">
        <f>IFERROR(VLOOKUP($D341,Actual_Kirk_HDD!$A$4:$E$500,5,FALSE),0)</f>
        <v>22.5</v>
      </c>
      <c r="F341" s="98">
        <f>VLOOKUP($A341&amp;$B341,'Staff Ranked NHDD'!$C$8:$F$373,2,FALSE)</f>
        <v>32.111827956989238</v>
      </c>
      <c r="H341" s="64"/>
      <c r="J341" s="98">
        <f>IFERROR(VLOOKUP($D341,Actual_CGI_HDD!$A$9:$E$500,5),0)</f>
        <v>19.5</v>
      </c>
      <c r="K341" s="98">
        <f>VLOOKUP($A341&amp;$B341,'Staff Ranked NHDD'!$C$8:$F$373,4,FALSE)</f>
        <v>32.192580645161293</v>
      </c>
    </row>
    <row r="342" spans="1:11" x14ac:dyDescent="0.25">
      <c r="A342" s="142">
        <f t="shared" si="20"/>
        <v>12</v>
      </c>
      <c r="B342" s="142">
        <f t="shared" si="21"/>
        <v>5</v>
      </c>
      <c r="C342" s="142">
        <f t="shared" si="22"/>
        <v>2019</v>
      </c>
      <c r="D342" s="99">
        <f t="shared" si="23"/>
        <v>43804</v>
      </c>
      <c r="E342" s="98">
        <f>IFERROR(VLOOKUP($D342,Actual_Kirk_HDD!$A$4:$E$500,5,FALSE),0)</f>
        <v>23.5</v>
      </c>
      <c r="F342" s="98">
        <f>VLOOKUP($A342&amp;$B342,'Staff Ranked NHDD'!$C$8:$F$373,2,FALSE)</f>
        <v>35.555268817204293</v>
      </c>
      <c r="H342" s="64"/>
      <c r="J342" s="98">
        <f>IFERROR(VLOOKUP($D342,Actual_CGI_HDD!$A$9:$E$500,5),0)</f>
        <v>19</v>
      </c>
      <c r="K342" s="98">
        <f>VLOOKUP($A342&amp;$B342,'Staff Ranked NHDD'!$C$8:$F$373,4,FALSE)</f>
        <v>35.329139784946236</v>
      </c>
    </row>
    <row r="343" spans="1:11" x14ac:dyDescent="0.25">
      <c r="A343" s="142">
        <f t="shared" si="20"/>
        <v>12</v>
      </c>
      <c r="B343" s="142">
        <f t="shared" si="21"/>
        <v>6</v>
      </c>
      <c r="C343" s="142">
        <f t="shared" si="22"/>
        <v>2019</v>
      </c>
      <c r="D343" s="99">
        <f t="shared" si="23"/>
        <v>43805</v>
      </c>
      <c r="E343" s="98">
        <f>IFERROR(VLOOKUP($D343,Actual_Kirk_HDD!$A$4:$E$500,5,FALSE),0)</f>
        <v>21</v>
      </c>
      <c r="F343" s="98">
        <f>VLOOKUP($A343&amp;$B343,'Staff Ranked NHDD'!$C$8:$F$373,2,FALSE)</f>
        <v>45.240573476702501</v>
      </c>
      <c r="H343" s="64"/>
      <c r="J343" s="98">
        <f>IFERROR(VLOOKUP($D343,Actual_CGI_HDD!$A$9:$E$500,5),0)</f>
        <v>19</v>
      </c>
      <c r="K343" s="98">
        <f>VLOOKUP($A343&amp;$B343,'Staff Ranked NHDD'!$C$8:$F$373,4,FALSE)</f>
        <v>24.154731182795697</v>
      </c>
    </row>
    <row r="344" spans="1:11" x14ac:dyDescent="0.25">
      <c r="A344" s="142">
        <f t="shared" si="20"/>
        <v>12</v>
      </c>
      <c r="B344" s="142">
        <f t="shared" si="21"/>
        <v>7</v>
      </c>
      <c r="C344" s="142">
        <f t="shared" si="22"/>
        <v>2019</v>
      </c>
      <c r="D344" s="99">
        <f t="shared" si="23"/>
        <v>43806</v>
      </c>
      <c r="E344" s="98">
        <f>IFERROR(VLOOKUP($D344,Actual_Kirk_HDD!$A$4:$E$500,5,FALSE),0)</f>
        <v>32</v>
      </c>
      <c r="F344" s="98">
        <f>VLOOKUP($A344&amp;$B344,'Staff Ranked NHDD'!$C$8:$F$373,2,FALSE)</f>
        <v>40.864462365591393</v>
      </c>
      <c r="H344" s="64"/>
      <c r="J344" s="98">
        <f>IFERROR(VLOOKUP($D344,Actual_CGI_HDD!$A$9:$E$500,5),0)</f>
        <v>23.5</v>
      </c>
      <c r="K344" s="98">
        <f>VLOOKUP($A344&amp;$B344,'Staff Ranked NHDD'!$C$8:$F$373,4,FALSE)</f>
        <v>33.682956989247309</v>
      </c>
    </row>
    <row r="345" spans="1:11" x14ac:dyDescent="0.25">
      <c r="A345" s="142">
        <f t="shared" si="20"/>
        <v>12</v>
      </c>
      <c r="B345" s="142">
        <f t="shared" si="21"/>
        <v>8</v>
      </c>
      <c r="C345" s="142">
        <f t="shared" si="22"/>
        <v>2019</v>
      </c>
      <c r="D345" s="99">
        <f t="shared" si="23"/>
        <v>43807</v>
      </c>
      <c r="E345" s="98">
        <f>IFERROR(VLOOKUP($D345,Actual_Kirk_HDD!$A$4:$E$500,5,FALSE),0)</f>
        <v>30.5</v>
      </c>
      <c r="F345" s="98">
        <f>VLOOKUP($A345&amp;$B345,'Staff Ranked NHDD'!$C$8:$F$373,2,FALSE)</f>
        <v>38.514211469534047</v>
      </c>
      <c r="H345" s="64"/>
      <c r="J345" s="98">
        <f>IFERROR(VLOOKUP($D345,Actual_CGI_HDD!$A$9:$E$500,5),0)</f>
        <v>23.5</v>
      </c>
      <c r="K345" s="98">
        <f>VLOOKUP($A345&amp;$B345,'Staff Ranked NHDD'!$C$8:$F$373,4,FALSE)</f>
        <v>42.089086021505381</v>
      </c>
    </row>
    <row r="346" spans="1:11" x14ac:dyDescent="0.25">
      <c r="A346" s="142">
        <f t="shared" si="20"/>
        <v>12</v>
      </c>
      <c r="B346" s="142">
        <f t="shared" si="21"/>
        <v>9</v>
      </c>
      <c r="C346" s="142">
        <f t="shared" si="22"/>
        <v>2019</v>
      </c>
      <c r="D346" s="99">
        <f t="shared" si="23"/>
        <v>43808</v>
      </c>
      <c r="E346" s="98">
        <f>IFERROR(VLOOKUP($D346,Actual_Kirk_HDD!$A$4:$E$500,5,FALSE),0)</f>
        <v>21</v>
      </c>
      <c r="F346" s="98">
        <f>VLOOKUP($A346&amp;$B346,'Staff Ranked NHDD'!$C$8:$F$373,2,FALSE)</f>
        <v>46.415931899641571</v>
      </c>
      <c r="H346" s="64"/>
      <c r="J346" s="98">
        <f>IFERROR(VLOOKUP($D346,Actual_CGI_HDD!$A$9:$E$500,5),0)</f>
        <v>15.5</v>
      </c>
      <c r="K346" s="98">
        <f>VLOOKUP($A346&amp;$B346,'Staff Ranked NHDD'!$C$8:$F$373,4,FALSE)</f>
        <v>37.539139784946244</v>
      </c>
    </row>
    <row r="347" spans="1:11" x14ac:dyDescent="0.25">
      <c r="A347" s="142">
        <f t="shared" si="20"/>
        <v>12</v>
      </c>
      <c r="B347" s="142">
        <f t="shared" si="21"/>
        <v>10</v>
      </c>
      <c r="C347" s="142">
        <f t="shared" si="22"/>
        <v>2019</v>
      </c>
      <c r="D347" s="99">
        <f t="shared" si="23"/>
        <v>43809</v>
      </c>
      <c r="E347" s="98">
        <f>IFERROR(VLOOKUP($D347,Actual_Kirk_HDD!$A$4:$E$500,5,FALSE),0)</f>
        <v>34.5</v>
      </c>
      <c r="F347" s="98">
        <f>VLOOKUP($A347&amp;$B347,'Staff Ranked NHDD'!$C$8:$F$373,2,FALSE)</f>
        <v>41.072741935483876</v>
      </c>
      <c r="H347" s="64"/>
      <c r="J347" s="98">
        <f>IFERROR(VLOOKUP($D347,Actual_CGI_HDD!$A$9:$E$500,5),0)</f>
        <v>33.5</v>
      </c>
      <c r="K347" s="98">
        <f>VLOOKUP($A347&amp;$B347,'Staff Ranked NHDD'!$C$8:$F$373,4,FALSE)</f>
        <v>46.390161290322574</v>
      </c>
    </row>
    <row r="348" spans="1:11" x14ac:dyDescent="0.25">
      <c r="A348" s="142">
        <f t="shared" si="20"/>
        <v>12</v>
      </c>
      <c r="B348" s="142">
        <f t="shared" si="21"/>
        <v>11</v>
      </c>
      <c r="C348" s="142">
        <f t="shared" si="22"/>
        <v>2019</v>
      </c>
      <c r="D348" s="99">
        <f t="shared" si="23"/>
        <v>43810</v>
      </c>
      <c r="E348" s="98">
        <f>IFERROR(VLOOKUP($D348,Actual_Kirk_HDD!$A$4:$E$500,5,FALSE),0)</f>
        <v>43</v>
      </c>
      <c r="F348" s="98">
        <f>VLOOKUP($A348&amp;$B348,'Staff Ranked NHDD'!$C$8:$F$373,2,FALSE)</f>
        <v>47.620430107526893</v>
      </c>
      <c r="H348" s="64"/>
      <c r="J348" s="98">
        <f>IFERROR(VLOOKUP($D348,Actual_CGI_HDD!$A$9:$E$500,5),0)</f>
        <v>30.5</v>
      </c>
      <c r="K348" s="98">
        <f>VLOOKUP($A348&amp;$B348,'Staff Ranked NHDD'!$C$8:$F$373,4,FALSE)</f>
        <v>35.625967741935476</v>
      </c>
    </row>
    <row r="349" spans="1:11" x14ac:dyDescent="0.25">
      <c r="A349" s="142">
        <f t="shared" si="20"/>
        <v>12</v>
      </c>
      <c r="B349" s="142">
        <f t="shared" si="21"/>
        <v>12</v>
      </c>
      <c r="C349" s="142">
        <f t="shared" si="22"/>
        <v>2019</v>
      </c>
      <c r="D349" s="99">
        <f t="shared" si="23"/>
        <v>43811</v>
      </c>
      <c r="E349" s="98">
        <f>IFERROR(VLOOKUP($D349,Actual_Kirk_HDD!$A$4:$E$500,5,FALSE),0)</f>
        <v>35.5</v>
      </c>
      <c r="F349" s="98">
        <f>VLOOKUP($A349&amp;$B349,'Staff Ranked NHDD'!$C$8:$F$373,2,FALSE)</f>
        <v>42.349301075268826</v>
      </c>
      <c r="H349" s="64"/>
      <c r="J349" s="98">
        <f>IFERROR(VLOOKUP($D349,Actual_CGI_HDD!$A$9:$E$500,5),0)</f>
        <v>25.5</v>
      </c>
      <c r="K349" s="98">
        <f>VLOOKUP($A349&amp;$B349,'Staff Ranked NHDD'!$C$8:$F$373,4,FALSE)</f>
        <v>29.828709677419347</v>
      </c>
    </row>
    <row r="350" spans="1:11" x14ac:dyDescent="0.25">
      <c r="A350" s="142">
        <f t="shared" si="20"/>
        <v>12</v>
      </c>
      <c r="B350" s="142">
        <f t="shared" si="21"/>
        <v>13</v>
      </c>
      <c r="C350" s="142">
        <f t="shared" si="22"/>
        <v>2019</v>
      </c>
      <c r="D350" s="99">
        <f t="shared" si="23"/>
        <v>43812</v>
      </c>
      <c r="E350" s="98">
        <f>IFERROR(VLOOKUP($D350,Actual_Kirk_HDD!$A$4:$E$500,5,FALSE),0)</f>
        <v>29</v>
      </c>
      <c r="F350" s="98">
        <f>VLOOKUP($A350&amp;$B350,'Staff Ranked NHDD'!$C$8:$F$373,2,FALSE)</f>
        <v>34.727007168458776</v>
      </c>
      <c r="H350" s="64"/>
      <c r="J350" s="98">
        <f>IFERROR(VLOOKUP($D350,Actual_CGI_HDD!$A$9:$E$500,5),0)</f>
        <v>27.5</v>
      </c>
      <c r="K350" s="98">
        <f>VLOOKUP($A350&amp;$B350,'Staff Ranked NHDD'!$C$8:$F$373,4,FALSE)</f>
        <v>31.192688172043017</v>
      </c>
    </row>
    <row r="351" spans="1:11" x14ac:dyDescent="0.25">
      <c r="A351" s="142">
        <f t="shared" si="20"/>
        <v>12</v>
      </c>
      <c r="B351" s="142">
        <f t="shared" si="21"/>
        <v>14</v>
      </c>
      <c r="C351" s="142">
        <f t="shared" si="22"/>
        <v>2019</v>
      </c>
      <c r="D351" s="99">
        <f t="shared" si="23"/>
        <v>43813</v>
      </c>
      <c r="E351" s="98">
        <f>IFERROR(VLOOKUP($D351,Actual_Kirk_HDD!$A$4:$E$500,5,FALSE),0)</f>
        <v>29.5</v>
      </c>
      <c r="F351" s="98">
        <f>VLOOKUP($A351&amp;$B351,'Staff Ranked NHDD'!$C$8:$F$373,2,FALSE)</f>
        <v>35.81541218637993</v>
      </c>
      <c r="H351" s="64"/>
      <c r="J351" s="98">
        <f>IFERROR(VLOOKUP($D351,Actual_CGI_HDD!$A$9:$E$500,5),0)</f>
        <v>27.5</v>
      </c>
      <c r="K351" s="98">
        <f>VLOOKUP($A351&amp;$B351,'Staff Ranked NHDD'!$C$8:$F$373,4,FALSE)</f>
        <v>30.495645161290323</v>
      </c>
    </row>
    <row r="352" spans="1:11" x14ac:dyDescent="0.25">
      <c r="A352" s="142">
        <f t="shared" si="20"/>
        <v>12</v>
      </c>
      <c r="B352" s="142">
        <f t="shared" si="21"/>
        <v>15</v>
      </c>
      <c r="C352" s="142">
        <f t="shared" si="22"/>
        <v>2019</v>
      </c>
      <c r="D352" s="99">
        <f t="shared" si="23"/>
        <v>43814</v>
      </c>
      <c r="E352" s="98">
        <f>IFERROR(VLOOKUP($D352,Actual_Kirk_HDD!$A$4:$E$500,5,FALSE),0)</f>
        <v>41</v>
      </c>
      <c r="F352" s="98">
        <f>VLOOKUP($A352&amp;$B352,'Staff Ranked NHDD'!$C$8:$F$373,2,FALSE)</f>
        <v>45.680143369175624</v>
      </c>
      <c r="H352" s="64"/>
      <c r="J352" s="98">
        <f>IFERROR(VLOOKUP($D352,Actual_CGI_HDD!$A$9:$E$500,5),0)</f>
        <v>30</v>
      </c>
      <c r="K352" s="98">
        <f>VLOOKUP($A352&amp;$B352,'Staff Ranked NHDD'!$C$8:$F$373,4,FALSE)</f>
        <v>34.380053763440863</v>
      </c>
    </row>
    <row r="353" spans="1:11" x14ac:dyDescent="0.25">
      <c r="A353" s="142">
        <f t="shared" si="20"/>
        <v>12</v>
      </c>
      <c r="B353" s="142">
        <f t="shared" si="21"/>
        <v>16</v>
      </c>
      <c r="C353" s="142">
        <f t="shared" si="22"/>
        <v>2019</v>
      </c>
      <c r="D353" s="99">
        <f t="shared" si="23"/>
        <v>43815</v>
      </c>
      <c r="E353" s="98">
        <f>IFERROR(VLOOKUP($D353,Actual_Kirk_HDD!$A$4:$E$500,5,FALSE),0)</f>
        <v>46</v>
      </c>
      <c r="F353" s="98">
        <f>VLOOKUP($A353&amp;$B353,'Staff Ranked NHDD'!$C$8:$F$373,2,FALSE)</f>
        <v>56.413440860215061</v>
      </c>
      <c r="H353" s="64"/>
      <c r="J353" s="98">
        <f>IFERROR(VLOOKUP($D353,Actual_CGI_HDD!$A$9:$E$500,5),0)</f>
        <v>31</v>
      </c>
      <c r="K353" s="98">
        <f>VLOOKUP($A353&amp;$B353,'Staff Ranked NHDD'!$C$8:$F$373,4,FALSE)</f>
        <v>36.971075268817202</v>
      </c>
    </row>
    <row r="354" spans="1:11" x14ac:dyDescent="0.25">
      <c r="A354" s="142">
        <f t="shared" si="20"/>
        <v>12</v>
      </c>
      <c r="B354" s="142">
        <f t="shared" si="21"/>
        <v>17</v>
      </c>
      <c r="C354" s="142">
        <f t="shared" si="22"/>
        <v>2019</v>
      </c>
      <c r="D354" s="99">
        <f t="shared" si="23"/>
        <v>43816</v>
      </c>
      <c r="E354" s="98">
        <f>IFERROR(VLOOKUP($D354,Actual_Kirk_HDD!$A$4:$E$500,5,FALSE),0)</f>
        <v>46</v>
      </c>
      <c r="F354" s="98">
        <f>VLOOKUP($A354&amp;$B354,'Staff Ranked NHDD'!$C$8:$F$373,2,FALSE)</f>
        <v>53.055698924731203</v>
      </c>
      <c r="H354" s="64"/>
      <c r="J354" s="98">
        <f>IFERROR(VLOOKUP($D354,Actual_CGI_HDD!$A$9:$E$500,5),0)</f>
        <v>32.5</v>
      </c>
      <c r="K354" s="98">
        <f>VLOOKUP($A354&amp;$B354,'Staff Ranked NHDD'!$C$8:$F$373,4,FALSE)</f>
        <v>42.756236559139779</v>
      </c>
    </row>
    <row r="355" spans="1:11" x14ac:dyDescent="0.25">
      <c r="A355" s="142">
        <f t="shared" si="20"/>
        <v>12</v>
      </c>
      <c r="B355" s="142">
        <f t="shared" si="21"/>
        <v>18</v>
      </c>
      <c r="C355" s="142">
        <f t="shared" si="22"/>
        <v>2019</v>
      </c>
      <c r="D355" s="99">
        <f t="shared" si="23"/>
        <v>43817</v>
      </c>
      <c r="E355" s="98">
        <f>IFERROR(VLOOKUP($D355,Actual_Kirk_HDD!$A$4:$E$500,5,FALSE),0)</f>
        <v>47.5</v>
      </c>
      <c r="F355" s="98">
        <f>VLOOKUP($A355&amp;$B355,'Staff Ranked NHDD'!$C$8:$F$373,2,FALSE)</f>
        <v>64.141129032258078</v>
      </c>
      <c r="H355" s="64"/>
      <c r="J355" s="98">
        <f>IFERROR(VLOOKUP($D355,Actual_CGI_HDD!$A$9:$E$500,5),0)</f>
        <v>38</v>
      </c>
      <c r="K355" s="98">
        <f>VLOOKUP($A355&amp;$B355,'Staff Ranked NHDD'!$C$8:$F$373,4,FALSE)</f>
        <v>54.318172043010755</v>
      </c>
    </row>
    <row r="356" spans="1:11" x14ac:dyDescent="0.25">
      <c r="A356" s="142">
        <f t="shared" si="20"/>
        <v>12</v>
      </c>
      <c r="B356" s="142">
        <f t="shared" si="21"/>
        <v>19</v>
      </c>
      <c r="C356" s="142">
        <f t="shared" si="22"/>
        <v>2019</v>
      </c>
      <c r="D356" s="99">
        <f t="shared" si="23"/>
        <v>43818</v>
      </c>
      <c r="E356" s="98">
        <f>IFERROR(VLOOKUP($D356,Actual_Kirk_HDD!$A$4:$E$500,5,FALSE),0)</f>
        <v>45</v>
      </c>
      <c r="F356" s="98">
        <f>VLOOKUP($A356&amp;$B356,'Staff Ranked NHDD'!$C$8:$F$373,2,FALSE)</f>
        <v>50.106075268817207</v>
      </c>
      <c r="H356" s="64"/>
      <c r="J356" s="98">
        <f>IFERROR(VLOOKUP($D356,Actual_CGI_HDD!$A$9:$E$500,5),0)</f>
        <v>32</v>
      </c>
      <c r="K356" s="98">
        <f>VLOOKUP($A356&amp;$B356,'Staff Ranked NHDD'!$C$8:$F$373,4,FALSE)</f>
        <v>40.556559139784959</v>
      </c>
    </row>
    <row r="357" spans="1:11" x14ac:dyDescent="0.25">
      <c r="A357" s="142">
        <f t="shared" si="20"/>
        <v>12</v>
      </c>
      <c r="B357" s="142">
        <f t="shared" si="21"/>
        <v>20</v>
      </c>
      <c r="C357" s="142">
        <f t="shared" si="22"/>
        <v>2019</v>
      </c>
      <c r="D357" s="99">
        <f t="shared" si="23"/>
        <v>43819</v>
      </c>
      <c r="E357" s="98">
        <f>IFERROR(VLOOKUP($D357,Actual_Kirk_HDD!$A$4:$E$500,5,FALSE),0)</f>
        <v>26.5</v>
      </c>
      <c r="F357" s="98">
        <f>VLOOKUP($A357&amp;$B357,'Staff Ranked NHDD'!$C$8:$F$373,2,FALSE)</f>
        <v>33.681792114695341</v>
      </c>
      <c r="H357" s="64"/>
      <c r="J357" s="98">
        <f>IFERROR(VLOOKUP($D357,Actual_CGI_HDD!$A$9:$E$500,5),0)</f>
        <v>29.5</v>
      </c>
      <c r="K357" s="98">
        <f>VLOOKUP($A357&amp;$B357,'Staff Ranked NHDD'!$C$8:$F$373,4,FALSE)</f>
        <v>33.1758064516129</v>
      </c>
    </row>
    <row r="358" spans="1:11" x14ac:dyDescent="0.25">
      <c r="A358" s="142">
        <f t="shared" si="20"/>
        <v>12</v>
      </c>
      <c r="B358" s="142">
        <f t="shared" si="21"/>
        <v>21</v>
      </c>
      <c r="C358" s="142">
        <f t="shared" si="22"/>
        <v>2019</v>
      </c>
      <c r="D358" s="99">
        <f t="shared" si="23"/>
        <v>43820</v>
      </c>
      <c r="E358" s="98">
        <f>IFERROR(VLOOKUP($D358,Actual_Kirk_HDD!$A$4:$E$500,5,FALSE),0)</f>
        <v>26</v>
      </c>
      <c r="F358" s="98">
        <f>VLOOKUP($A358&amp;$B358,'Staff Ranked NHDD'!$C$8:$F$373,2,FALSE)</f>
        <v>31.934193548387089</v>
      </c>
      <c r="H358" s="64"/>
      <c r="J358" s="98">
        <f>IFERROR(VLOOKUP($D358,Actual_CGI_HDD!$A$9:$E$500,5),0)</f>
        <v>24.5</v>
      </c>
      <c r="K358" s="98">
        <f>VLOOKUP($A358&amp;$B358,'Staff Ranked NHDD'!$C$8:$F$373,4,FALSE)</f>
        <v>29.141451612903225</v>
      </c>
    </row>
    <row r="359" spans="1:11" x14ac:dyDescent="0.25">
      <c r="A359" s="142">
        <f t="shared" si="20"/>
        <v>12</v>
      </c>
      <c r="B359" s="142">
        <f t="shared" si="21"/>
        <v>22</v>
      </c>
      <c r="C359" s="142">
        <f t="shared" si="22"/>
        <v>2019</v>
      </c>
      <c r="D359" s="99">
        <f t="shared" si="23"/>
        <v>43821</v>
      </c>
      <c r="E359" s="98">
        <f>IFERROR(VLOOKUP($D359,Actual_Kirk_HDD!$A$4:$E$500,5,FALSE),0)</f>
        <v>24.5</v>
      </c>
      <c r="F359" s="98">
        <f>VLOOKUP($A359&amp;$B359,'Staff Ranked NHDD'!$C$8:$F$373,2,FALSE)</f>
        <v>30.176039426523289</v>
      </c>
      <c r="H359" s="64"/>
      <c r="J359" s="98">
        <f>IFERROR(VLOOKUP($D359,Actual_CGI_HDD!$A$9:$E$500,5),0)</f>
        <v>22.5</v>
      </c>
      <c r="K359" s="98">
        <f>VLOOKUP($A359&amp;$B359,'Staff Ranked NHDD'!$C$8:$F$373,4,FALSE)</f>
        <v>26.306021505376343</v>
      </c>
    </row>
    <row r="360" spans="1:11" x14ac:dyDescent="0.25">
      <c r="A360" s="142">
        <f t="shared" si="20"/>
        <v>12</v>
      </c>
      <c r="B360" s="142">
        <f t="shared" si="21"/>
        <v>23</v>
      </c>
      <c r="C360" s="142">
        <f t="shared" si="22"/>
        <v>2019</v>
      </c>
      <c r="D360" s="99">
        <f t="shared" si="23"/>
        <v>43822</v>
      </c>
      <c r="E360" s="98">
        <f>IFERROR(VLOOKUP($D360,Actual_Kirk_HDD!$A$4:$E$500,5,FALSE),0)</f>
        <v>22</v>
      </c>
      <c r="F360" s="98">
        <f>VLOOKUP($A360&amp;$B360,'Staff Ranked NHDD'!$C$8:$F$373,2,FALSE)</f>
        <v>27.616182795698922</v>
      </c>
      <c r="H360" s="64"/>
      <c r="J360" s="98">
        <f>IFERROR(VLOOKUP($D360,Actual_CGI_HDD!$A$9:$E$500,5),0)</f>
        <v>18.5</v>
      </c>
      <c r="K360" s="98">
        <f>VLOOKUP($A360&amp;$B360,'Staff Ranked NHDD'!$C$8:$F$373,4,FALSE)</f>
        <v>20.303870967741936</v>
      </c>
    </row>
    <row r="361" spans="1:11" x14ac:dyDescent="0.25">
      <c r="A361" s="142">
        <f t="shared" si="20"/>
        <v>12</v>
      </c>
      <c r="B361" s="142">
        <f t="shared" si="21"/>
        <v>24</v>
      </c>
      <c r="C361" s="142">
        <f t="shared" si="22"/>
        <v>2019</v>
      </c>
      <c r="D361" s="99">
        <f t="shared" si="23"/>
        <v>43823</v>
      </c>
      <c r="E361" s="98">
        <f>IFERROR(VLOOKUP($D361,Actual_Kirk_HDD!$A$4:$E$500,5,FALSE),0)</f>
        <v>17.5</v>
      </c>
      <c r="F361" s="98">
        <f>VLOOKUP($A361&amp;$B361,'Staff Ranked NHDD'!$C$8:$F$373,2,FALSE)</f>
        <v>20.715035842293908</v>
      </c>
      <c r="H361" s="64"/>
      <c r="J361" s="98">
        <f>IFERROR(VLOOKUP($D361,Actual_CGI_HDD!$A$9:$E$500,5),0)</f>
        <v>19.5</v>
      </c>
      <c r="K361" s="98">
        <f>VLOOKUP($A361&amp;$B361,'Staff Ranked NHDD'!$C$8:$F$373,4,FALSE)</f>
        <v>23.139408602150539</v>
      </c>
    </row>
    <row r="362" spans="1:11" x14ac:dyDescent="0.25">
      <c r="A362" s="142">
        <f t="shared" si="20"/>
        <v>12</v>
      </c>
      <c r="B362" s="142">
        <f t="shared" si="21"/>
        <v>25</v>
      </c>
      <c r="C362" s="142">
        <f t="shared" si="22"/>
        <v>2019</v>
      </c>
      <c r="D362" s="99">
        <f t="shared" si="23"/>
        <v>43824</v>
      </c>
      <c r="E362" s="98">
        <f>IFERROR(VLOOKUP($D362,Actual_Kirk_HDD!$A$4:$E$500,5,FALSE),0)</f>
        <v>17.5</v>
      </c>
      <c r="F362" s="98">
        <f>VLOOKUP($A362&amp;$B362,'Staff Ranked NHDD'!$C$8:$F$373,2,FALSE)</f>
        <v>18.225089605734766</v>
      </c>
      <c r="H362" s="64"/>
      <c r="J362" s="98">
        <f>IFERROR(VLOOKUP($D362,Actual_CGI_HDD!$A$9:$E$500,5),0)</f>
        <v>15</v>
      </c>
      <c r="K362" s="98">
        <f>VLOOKUP($A362&amp;$B362,'Staff Ranked NHDD'!$C$8:$F$373,4,FALSE)</f>
        <v>17.264569892473116</v>
      </c>
    </row>
    <row r="363" spans="1:11" x14ac:dyDescent="0.25">
      <c r="A363" s="142">
        <f t="shared" si="20"/>
        <v>12</v>
      </c>
      <c r="B363" s="142">
        <f t="shared" si="21"/>
        <v>26</v>
      </c>
      <c r="C363" s="142">
        <f t="shared" si="22"/>
        <v>2019</v>
      </c>
      <c r="D363" s="99">
        <f t="shared" si="23"/>
        <v>43825</v>
      </c>
      <c r="E363" s="98">
        <f>IFERROR(VLOOKUP($D363,Actual_Kirk_HDD!$A$4:$E$500,5,FALSE),0)</f>
        <v>14.5</v>
      </c>
      <c r="F363" s="98">
        <f>VLOOKUP($A363&amp;$B363,'Staff Ranked NHDD'!$C$8:$F$373,2,FALSE)</f>
        <v>12.179946236559145</v>
      </c>
      <c r="H363" s="64"/>
      <c r="J363" s="98">
        <f>IFERROR(VLOOKUP($D363,Actual_CGI_HDD!$A$9:$E$500,5),0)</f>
        <v>3.5</v>
      </c>
      <c r="K363" s="98">
        <f>VLOOKUP($A363&amp;$B363,'Staff Ranked NHDD'!$C$8:$F$373,4,FALSE)</f>
        <v>5.1909139784946223</v>
      </c>
    </row>
    <row r="364" spans="1:11" x14ac:dyDescent="0.25">
      <c r="A364" s="142">
        <f t="shared" si="20"/>
        <v>12</v>
      </c>
      <c r="B364" s="142">
        <f t="shared" si="21"/>
        <v>27</v>
      </c>
      <c r="C364" s="142">
        <f t="shared" si="22"/>
        <v>2019</v>
      </c>
      <c r="D364" s="99">
        <f t="shared" si="23"/>
        <v>43826</v>
      </c>
      <c r="E364" s="98">
        <f>IFERROR(VLOOKUP($D364,Actual_Kirk_HDD!$A$4:$E$500,5,FALSE),0)</f>
        <v>26.5</v>
      </c>
      <c r="F364" s="98">
        <f>VLOOKUP($A364&amp;$B364,'Staff Ranked NHDD'!$C$8:$F$373,2,FALSE)</f>
        <v>32.824336917562725</v>
      </c>
      <c r="H364" s="64"/>
      <c r="J364" s="98">
        <f>IFERROR(VLOOKUP($D364,Actual_CGI_HDD!$A$9:$E$500,5),0)</f>
        <v>12.5</v>
      </c>
      <c r="K364" s="98">
        <f>VLOOKUP($A364&amp;$B364,'Staff Ranked NHDD'!$C$8:$F$373,4,FALSE)</f>
        <v>15.691720430107525</v>
      </c>
    </row>
    <row r="365" spans="1:11" x14ac:dyDescent="0.25">
      <c r="A365" s="142">
        <f t="shared" si="20"/>
        <v>12</v>
      </c>
      <c r="B365" s="142">
        <f t="shared" si="21"/>
        <v>28</v>
      </c>
      <c r="C365" s="142">
        <f t="shared" si="22"/>
        <v>2019</v>
      </c>
      <c r="D365" s="99">
        <f t="shared" si="23"/>
        <v>43827</v>
      </c>
      <c r="E365" s="98">
        <f>IFERROR(VLOOKUP($D365,Actual_Kirk_HDD!$A$4:$E$500,5,FALSE),0)</f>
        <v>31</v>
      </c>
      <c r="F365" s="98">
        <f>VLOOKUP($A365&amp;$B365,'Staff Ranked NHDD'!$C$8:$F$373,2,FALSE)</f>
        <v>37.370770609319003</v>
      </c>
      <c r="H365" s="64"/>
      <c r="J365" s="98">
        <f>IFERROR(VLOOKUP($D365,Actual_CGI_HDD!$A$9:$E$500,5),0)</f>
        <v>9.5</v>
      </c>
      <c r="K365" s="98">
        <f>VLOOKUP($A365&amp;$B365,'Staff Ranked NHDD'!$C$8:$F$373,4,FALSE)</f>
        <v>10.834677419354838</v>
      </c>
    </row>
    <row r="366" spans="1:11" x14ac:dyDescent="0.25">
      <c r="A366" s="142">
        <f t="shared" si="20"/>
        <v>12</v>
      </c>
      <c r="B366" s="142">
        <f t="shared" si="21"/>
        <v>29</v>
      </c>
      <c r="C366" s="142">
        <f t="shared" si="22"/>
        <v>2019</v>
      </c>
      <c r="D366" s="99">
        <f t="shared" si="23"/>
        <v>43828</v>
      </c>
      <c r="E366" s="98">
        <f>IFERROR(VLOOKUP($D366,Actual_Kirk_HDD!$A$4:$E$500,5,FALSE),0)</f>
        <v>21</v>
      </c>
      <c r="F366" s="98">
        <f>VLOOKUP($A366&amp;$B366,'Staff Ranked NHDD'!$C$8:$F$373,2,FALSE)</f>
        <v>23.029551971326168</v>
      </c>
      <c r="H366" s="64"/>
      <c r="J366" s="98">
        <f>IFERROR(VLOOKUP($D366,Actual_CGI_HDD!$A$9:$E$500,5),0)</f>
        <v>10.5</v>
      </c>
      <c r="K366" s="98">
        <f>VLOOKUP($A366&amp;$B366,'Staff Ranked NHDD'!$C$8:$F$373,4,FALSE)</f>
        <v>14.027419354838708</v>
      </c>
    </row>
    <row r="367" spans="1:11" x14ac:dyDescent="0.25">
      <c r="A367" s="142">
        <f t="shared" si="20"/>
        <v>12</v>
      </c>
      <c r="B367" s="142">
        <f t="shared" si="21"/>
        <v>30</v>
      </c>
      <c r="C367" s="142">
        <f t="shared" si="22"/>
        <v>2019</v>
      </c>
      <c r="D367" s="99">
        <f t="shared" si="23"/>
        <v>43829</v>
      </c>
      <c r="E367" s="98">
        <f>IFERROR(VLOOKUP($D367,Actual_Kirk_HDD!$A$4:$E$500,5,FALSE),0)</f>
        <v>25.5</v>
      </c>
      <c r="F367" s="98">
        <f>VLOOKUP($A367&amp;$B367,'Staff Ranked NHDD'!$C$8:$F$373,2,FALSE)</f>
        <v>30.966792114695341</v>
      </c>
      <c r="H367" s="64"/>
      <c r="J367" s="98">
        <f>IFERROR(VLOOKUP($D367,Actual_CGI_HDD!$A$9:$E$500,5),0)</f>
        <v>22.5</v>
      </c>
      <c r="K367" s="98">
        <f>VLOOKUP($A367&amp;$B367,'Staff Ranked NHDD'!$C$8:$F$373,4,FALSE)</f>
        <v>25.58064516129032</v>
      </c>
    </row>
    <row r="368" spans="1:11" x14ac:dyDescent="0.25">
      <c r="A368" s="142">
        <f t="shared" si="20"/>
        <v>12</v>
      </c>
      <c r="B368" s="142">
        <f t="shared" si="21"/>
        <v>31</v>
      </c>
      <c r="C368" s="142">
        <f t="shared" si="22"/>
        <v>2019</v>
      </c>
      <c r="D368" s="99">
        <f t="shared" si="23"/>
        <v>43830</v>
      </c>
      <c r="E368" s="98">
        <f>IFERROR(VLOOKUP($D368,Actual_Kirk_HDD!$A$4:$E$500,5,FALSE),0)</f>
        <v>36.5</v>
      </c>
      <c r="F368" s="98">
        <f>VLOOKUP($A368&amp;$B368,'Staff Ranked NHDD'!$C$8:$F$373,2,FALSE)</f>
        <v>43.916648745519709</v>
      </c>
      <c r="H368" s="64"/>
      <c r="J368" s="98">
        <f>IFERROR(VLOOKUP($D368,Actual_CGI_HDD!$A$9:$E$500,5),0)</f>
        <v>23.5</v>
      </c>
      <c r="K368" s="98">
        <f>VLOOKUP($A368&amp;$B368,'Staff Ranked NHDD'!$C$8:$F$373,4,FALSE)</f>
        <v>27.058333333333341</v>
      </c>
    </row>
    <row r="369" spans="1:11" x14ac:dyDescent="0.25">
      <c r="A369" s="142">
        <f t="shared" si="20"/>
        <v>1</v>
      </c>
      <c r="B369" s="142">
        <f t="shared" si="21"/>
        <v>1</v>
      </c>
      <c r="C369" s="142">
        <f t="shared" si="22"/>
        <v>2020</v>
      </c>
      <c r="D369" s="99">
        <f t="shared" si="23"/>
        <v>43831</v>
      </c>
      <c r="E369" s="98">
        <f>IFERROR(VLOOKUP($D369,Actual_Kirk_HDD!$A$4:$E$500,5,FALSE),0)</f>
        <v>33.5</v>
      </c>
      <c r="F369" s="98">
        <f>VLOOKUP($A369&amp;$B369,'Staff Ranked NHDD'!$C$8:$F$373,2,FALSE)</f>
        <v>33.842401433691748</v>
      </c>
      <c r="H369" s="64"/>
      <c r="J369" s="98">
        <f>IFERROR(VLOOKUP($D369,Actual_CGI_HDD!$A$9:$E$500,5),0)</f>
        <v>24</v>
      </c>
      <c r="K369" s="98">
        <f>VLOOKUP($A369&amp;$B369,'Staff Ranked NHDD'!$C$8:$F$373,4,FALSE)</f>
        <v>27.773387096774194</v>
      </c>
    </row>
    <row r="370" spans="1:11" x14ac:dyDescent="0.25">
      <c r="A370" s="142">
        <f t="shared" si="20"/>
        <v>1</v>
      </c>
      <c r="B370" s="142">
        <f t="shared" si="21"/>
        <v>2</v>
      </c>
      <c r="C370" s="142">
        <f t="shared" si="22"/>
        <v>2020</v>
      </c>
      <c r="D370" s="99">
        <f t="shared" si="23"/>
        <v>43832</v>
      </c>
      <c r="E370" s="98">
        <f>IFERROR(VLOOKUP($D370,Actual_Kirk_HDD!$A$4:$E$500,5,FALSE),0)</f>
        <v>25.5</v>
      </c>
      <c r="F370" s="98">
        <f>VLOOKUP($A370&amp;$B370,'Staff Ranked NHDD'!$C$8:$F$373,2,FALSE)</f>
        <v>23.563172043010745</v>
      </c>
      <c r="H370" s="64"/>
      <c r="J370" s="98">
        <f>IFERROR(VLOOKUP($D370,Actual_CGI_HDD!$A$9:$E$500,5),0)</f>
        <v>17</v>
      </c>
      <c r="K370" s="98">
        <f>VLOOKUP($A370&amp;$B370,'Staff Ranked NHDD'!$C$8:$F$373,4,FALSE)</f>
        <v>20.284462365591402</v>
      </c>
    </row>
    <row r="371" spans="1:11" x14ac:dyDescent="0.25">
      <c r="A371" s="142">
        <f t="shared" si="20"/>
        <v>1</v>
      </c>
      <c r="B371" s="142">
        <f t="shared" si="21"/>
        <v>3</v>
      </c>
      <c r="C371" s="142">
        <f t="shared" si="22"/>
        <v>2020</v>
      </c>
      <c r="D371" s="99">
        <f t="shared" si="23"/>
        <v>43833</v>
      </c>
      <c r="E371" s="98">
        <f>IFERROR(VLOOKUP($D371,Actual_Kirk_HDD!$A$4:$E$500,5,FALSE),0)</f>
        <v>22</v>
      </c>
      <c r="F371" s="98">
        <f>VLOOKUP($A371&amp;$B371,'Staff Ranked NHDD'!$C$8:$F$373,2,FALSE)</f>
        <v>21.201881720430098</v>
      </c>
      <c r="H371" s="64"/>
      <c r="J371" s="98">
        <f>IFERROR(VLOOKUP($D371,Actual_CGI_HDD!$A$9:$E$500,5),0)</f>
        <v>19.5</v>
      </c>
      <c r="K371" s="98">
        <f>VLOOKUP($A371&amp;$B371,'Staff Ranked NHDD'!$C$8:$F$373,4,FALSE)</f>
        <v>23.068602150537636</v>
      </c>
    </row>
    <row r="372" spans="1:11" x14ac:dyDescent="0.25">
      <c r="A372" s="142">
        <f t="shared" si="20"/>
        <v>1</v>
      </c>
      <c r="B372" s="142">
        <f t="shared" si="21"/>
        <v>4</v>
      </c>
      <c r="C372" s="142">
        <f t="shared" si="22"/>
        <v>2020</v>
      </c>
      <c r="D372" s="99">
        <f t="shared" si="23"/>
        <v>43834</v>
      </c>
      <c r="E372" s="98">
        <f>IFERROR(VLOOKUP($D372,Actual_Kirk_HDD!$A$4:$E$500,5,FALSE),0)</f>
        <v>35.5</v>
      </c>
      <c r="F372" s="98">
        <f>VLOOKUP($A372&amp;$B372,'Staff Ranked NHDD'!$C$8:$F$373,2,FALSE)</f>
        <v>37.535376344086018</v>
      </c>
      <c r="H372" s="64"/>
      <c r="J372" s="98">
        <f>IFERROR(VLOOKUP($D372,Actual_CGI_HDD!$A$9:$E$500,5),0)</f>
        <v>28.5</v>
      </c>
      <c r="K372" s="98">
        <f>VLOOKUP($A372&amp;$B372,'Staff Ranked NHDD'!$C$8:$F$373,4,FALSE)</f>
        <v>34.53623655913978</v>
      </c>
    </row>
    <row r="373" spans="1:11" x14ac:dyDescent="0.25">
      <c r="A373" s="142">
        <f t="shared" si="20"/>
        <v>1</v>
      </c>
      <c r="B373" s="142">
        <f t="shared" si="21"/>
        <v>5</v>
      </c>
      <c r="C373" s="142">
        <f t="shared" si="22"/>
        <v>2020</v>
      </c>
      <c r="D373" s="99">
        <f t="shared" si="23"/>
        <v>43835</v>
      </c>
      <c r="E373" s="98">
        <f>IFERROR(VLOOKUP($D373,Actual_Kirk_HDD!$A$4:$E$500,5,FALSE),0)</f>
        <v>32</v>
      </c>
      <c r="F373" s="98">
        <f>VLOOKUP($A373&amp;$B373,'Staff Ranked NHDD'!$C$8:$F$373,2,FALSE)</f>
        <v>30.768136200716835</v>
      </c>
      <c r="H373" s="64"/>
      <c r="J373" s="98">
        <f>IFERROR(VLOOKUP($D373,Actual_CGI_HDD!$A$9:$E$500,5),0)</f>
        <v>24.5</v>
      </c>
      <c r="K373" s="98">
        <f>VLOOKUP($A373&amp;$B373,'Staff Ranked NHDD'!$C$8:$F$373,4,FALSE)</f>
        <v>30.130483870967748</v>
      </c>
    </row>
    <row r="374" spans="1:11" x14ac:dyDescent="0.25">
      <c r="A374" s="142">
        <f t="shared" si="20"/>
        <v>1</v>
      </c>
      <c r="B374" s="142">
        <f t="shared" si="21"/>
        <v>6</v>
      </c>
      <c r="C374" s="142">
        <f t="shared" si="22"/>
        <v>2020</v>
      </c>
      <c r="D374" s="99">
        <f t="shared" si="23"/>
        <v>43836</v>
      </c>
      <c r="E374" s="98">
        <f>IFERROR(VLOOKUP($D374,Actual_Kirk_HDD!$A$4:$E$500,5,FALSE),0)</f>
        <v>28.5</v>
      </c>
      <c r="F374" s="98">
        <f>VLOOKUP($A374&amp;$B374,'Staff Ranked NHDD'!$C$8:$F$373,2,FALSE)</f>
        <v>27.088584229390676</v>
      </c>
      <c r="H374" s="64"/>
      <c r="J374" s="98">
        <f>IFERROR(VLOOKUP($D374,Actual_CGI_HDD!$A$9:$E$500,5),0)</f>
        <v>25.5</v>
      </c>
      <c r="K374" s="98">
        <f>VLOOKUP($A374&amp;$B374,'Staff Ranked NHDD'!$C$8:$F$373,4,FALSE)</f>
        <v>30.823225806451614</v>
      </c>
    </row>
    <row r="375" spans="1:11" x14ac:dyDescent="0.25">
      <c r="A375" s="142">
        <f t="shared" si="20"/>
        <v>1</v>
      </c>
      <c r="B375" s="142">
        <f t="shared" si="21"/>
        <v>7</v>
      </c>
      <c r="C375" s="142">
        <f t="shared" si="22"/>
        <v>2020</v>
      </c>
      <c r="D375" s="99">
        <f t="shared" si="23"/>
        <v>43837</v>
      </c>
      <c r="E375" s="98">
        <f>IFERROR(VLOOKUP($D375,Actual_Kirk_HDD!$A$4:$E$500,5,FALSE),0)</f>
        <v>30</v>
      </c>
      <c r="F375" s="98">
        <f>VLOOKUP($A375&amp;$B375,'Staff Ranked NHDD'!$C$8:$F$373,2,FALSE)</f>
        <v>28.297043010752681</v>
      </c>
      <c r="H375" s="64"/>
      <c r="J375" s="98">
        <f>IFERROR(VLOOKUP($D375,Actual_CGI_HDD!$A$9:$E$500,5),0)</f>
        <v>24.5</v>
      </c>
      <c r="K375" s="98">
        <f>VLOOKUP($A375&amp;$B375,'Staff Ranked NHDD'!$C$8:$F$373,4,FALSE)</f>
        <v>29.225000000000005</v>
      </c>
    </row>
    <row r="376" spans="1:11" x14ac:dyDescent="0.25">
      <c r="A376" s="142">
        <f t="shared" si="20"/>
        <v>1</v>
      </c>
      <c r="B376" s="142">
        <f t="shared" si="21"/>
        <v>8</v>
      </c>
      <c r="C376" s="142">
        <f t="shared" si="22"/>
        <v>2020</v>
      </c>
      <c r="D376" s="99">
        <f t="shared" si="23"/>
        <v>43838</v>
      </c>
      <c r="E376" s="98">
        <f>IFERROR(VLOOKUP($D376,Actual_Kirk_HDD!$A$4:$E$500,5,FALSE),0)</f>
        <v>33.5</v>
      </c>
      <c r="F376" s="98">
        <f>VLOOKUP($A376&amp;$B376,'Staff Ranked NHDD'!$C$8:$F$373,2,FALSE)</f>
        <v>32.992311827956982</v>
      </c>
      <c r="H376" s="64"/>
      <c r="J376" s="98">
        <f>IFERROR(VLOOKUP($D376,Actual_CGI_HDD!$A$9:$E$500,5),0)</f>
        <v>24.5</v>
      </c>
      <c r="K376" s="98">
        <f>VLOOKUP($A376&amp;$B376,'Staff Ranked NHDD'!$C$8:$F$373,4,FALSE)</f>
        <v>28.452043010752689</v>
      </c>
    </row>
    <row r="377" spans="1:11" x14ac:dyDescent="0.25">
      <c r="A377" s="142">
        <f t="shared" si="20"/>
        <v>1</v>
      </c>
      <c r="B377" s="142">
        <f t="shared" si="21"/>
        <v>9</v>
      </c>
      <c r="C377" s="142">
        <f t="shared" si="22"/>
        <v>2020</v>
      </c>
      <c r="D377" s="99">
        <f t="shared" si="23"/>
        <v>43839</v>
      </c>
      <c r="E377" s="98">
        <f>IFERROR(VLOOKUP($D377,Actual_Kirk_HDD!$A$4:$E$500,5,FALSE),0)</f>
        <v>34.5</v>
      </c>
      <c r="F377" s="98">
        <f>VLOOKUP($A377&amp;$B377,'Staff Ranked NHDD'!$C$8:$F$373,2,FALSE)</f>
        <v>34.810842293906802</v>
      </c>
      <c r="H377" s="64"/>
      <c r="J377" s="98">
        <f>IFERROR(VLOOKUP($D377,Actual_CGI_HDD!$A$9:$E$500,5),0)</f>
        <v>14.5</v>
      </c>
      <c r="K377" s="98">
        <f>VLOOKUP($A377&amp;$B377,'Staff Ranked NHDD'!$C$8:$F$373,4,FALSE)</f>
        <v>18.45956989247312</v>
      </c>
    </row>
    <row r="378" spans="1:11" x14ac:dyDescent="0.25">
      <c r="A378" s="142">
        <f t="shared" si="20"/>
        <v>1</v>
      </c>
      <c r="B378" s="142">
        <f t="shared" si="21"/>
        <v>10</v>
      </c>
      <c r="C378" s="142">
        <f t="shared" si="22"/>
        <v>2020</v>
      </c>
      <c r="D378" s="99">
        <f t="shared" si="23"/>
        <v>43840</v>
      </c>
      <c r="E378" s="98">
        <f>IFERROR(VLOOKUP($D378,Actual_Kirk_HDD!$A$4:$E$500,5,FALSE),0)</f>
        <v>18</v>
      </c>
      <c r="F378" s="98">
        <f>VLOOKUP($A378&amp;$B378,'Staff Ranked NHDD'!$C$8:$F$373,2,FALSE)</f>
        <v>15.503064516129026</v>
      </c>
      <c r="H378" s="64"/>
      <c r="J378" s="98">
        <f>IFERROR(VLOOKUP($D378,Actual_CGI_HDD!$A$9:$E$500,5),0)</f>
        <v>6.5</v>
      </c>
      <c r="K378" s="98">
        <f>VLOOKUP($A378&amp;$B378,'Staff Ranked NHDD'!$C$8:$F$373,4,FALSE)</f>
        <v>5.5470967741935526</v>
      </c>
    </row>
    <row r="379" spans="1:11" x14ac:dyDescent="0.25">
      <c r="A379" s="142">
        <f t="shared" si="20"/>
        <v>1</v>
      </c>
      <c r="B379" s="142">
        <f t="shared" si="21"/>
        <v>11</v>
      </c>
      <c r="C379" s="142">
        <f t="shared" si="22"/>
        <v>2020</v>
      </c>
      <c r="D379" s="99">
        <f t="shared" si="23"/>
        <v>43841</v>
      </c>
      <c r="E379" s="98">
        <f>IFERROR(VLOOKUP($D379,Actual_Kirk_HDD!$A$4:$E$500,5,FALSE),0)</f>
        <v>39</v>
      </c>
      <c r="F379" s="98">
        <f>VLOOKUP($A379&amp;$B379,'Staff Ranked NHDD'!$C$8:$F$373,2,FALSE)</f>
        <v>42.183512544802859</v>
      </c>
      <c r="H379" s="64"/>
      <c r="J379" s="98">
        <f>IFERROR(VLOOKUP($D379,Actual_CGI_HDD!$A$9:$E$500,5),0)</f>
        <v>14.5</v>
      </c>
      <c r="K379" s="98">
        <f>VLOOKUP($A379&amp;$B379,'Staff Ranked NHDD'!$C$8:$F$373,4,FALSE)</f>
        <v>16.200913978494626</v>
      </c>
    </row>
    <row r="380" spans="1:11" x14ac:dyDescent="0.25">
      <c r="A380" s="142">
        <f t="shared" si="20"/>
        <v>1</v>
      </c>
      <c r="B380" s="142">
        <f t="shared" si="21"/>
        <v>12</v>
      </c>
      <c r="C380" s="142">
        <f t="shared" si="22"/>
        <v>2020</v>
      </c>
      <c r="D380" s="99">
        <f t="shared" si="23"/>
        <v>43842</v>
      </c>
      <c r="E380" s="98">
        <f>IFERROR(VLOOKUP($D380,Actual_Kirk_HDD!$A$4:$E$500,5,FALSE),0)</f>
        <v>43.5</v>
      </c>
      <c r="F380" s="98">
        <f>VLOOKUP($A380&amp;$B380,'Staff Ranked NHDD'!$C$8:$F$373,2,FALSE)</f>
        <v>51.393243727598566</v>
      </c>
      <c r="H380" s="64"/>
      <c r="J380" s="98">
        <f>IFERROR(VLOOKUP($D380,Actual_CGI_HDD!$A$9:$E$500,5),0)</f>
        <v>30</v>
      </c>
      <c r="K380" s="98">
        <f>VLOOKUP($A380&amp;$B380,'Staff Ranked NHDD'!$C$8:$F$373,4,FALSE)</f>
        <v>38.913440860215054</v>
      </c>
    </row>
    <row r="381" spans="1:11" x14ac:dyDescent="0.25">
      <c r="A381" s="142">
        <f t="shared" si="20"/>
        <v>1</v>
      </c>
      <c r="B381" s="142">
        <f t="shared" si="21"/>
        <v>13</v>
      </c>
      <c r="C381" s="142">
        <f t="shared" si="22"/>
        <v>2020</v>
      </c>
      <c r="D381" s="99">
        <f t="shared" si="23"/>
        <v>43843</v>
      </c>
      <c r="E381" s="98">
        <f>IFERROR(VLOOKUP($D381,Actual_Kirk_HDD!$A$4:$E$500,5,FALSE),0)</f>
        <v>40</v>
      </c>
      <c r="F381" s="98">
        <f>VLOOKUP($A381&amp;$B381,'Staff Ranked NHDD'!$C$8:$F$373,2,FALSE)</f>
        <v>44.340537634408598</v>
      </c>
      <c r="H381" s="64"/>
      <c r="J381" s="98">
        <f>IFERROR(VLOOKUP($D381,Actual_CGI_HDD!$A$9:$E$500,5),0)</f>
        <v>23.5</v>
      </c>
      <c r="K381" s="98">
        <f>VLOOKUP($A381&amp;$B381,'Staff Ranked NHDD'!$C$8:$F$373,4,FALSE)</f>
        <v>26.018279569892471</v>
      </c>
    </row>
    <row r="382" spans="1:11" x14ac:dyDescent="0.25">
      <c r="A382" s="142">
        <f t="shared" si="20"/>
        <v>1</v>
      </c>
      <c r="B382" s="142">
        <f t="shared" si="21"/>
        <v>14</v>
      </c>
      <c r="C382" s="142">
        <f t="shared" si="22"/>
        <v>2020</v>
      </c>
      <c r="D382" s="99">
        <f t="shared" si="23"/>
        <v>43844</v>
      </c>
      <c r="E382" s="98">
        <f>IFERROR(VLOOKUP($D382,Actual_Kirk_HDD!$A$4:$E$500,5,FALSE),0)</f>
        <v>32</v>
      </c>
      <c r="F382" s="98">
        <f>VLOOKUP($A382&amp;$B382,'Staff Ranked NHDD'!$C$8:$F$373,2,FALSE)</f>
        <v>29.395394265232973</v>
      </c>
      <c r="H382" s="64"/>
      <c r="J382" s="98">
        <f>IFERROR(VLOOKUP($D382,Actual_CGI_HDD!$A$9:$E$500,5),0)</f>
        <v>24</v>
      </c>
      <c r="K382" s="98">
        <f>VLOOKUP($A382&amp;$B382,'Staff Ranked NHDD'!$C$8:$F$373,4,FALSE)</f>
        <v>26.843870967741932</v>
      </c>
    </row>
    <row r="383" spans="1:11" x14ac:dyDescent="0.25">
      <c r="A383" s="142">
        <f t="shared" si="20"/>
        <v>1</v>
      </c>
      <c r="B383" s="142">
        <f t="shared" si="21"/>
        <v>15</v>
      </c>
      <c r="C383" s="142">
        <f t="shared" si="22"/>
        <v>2020</v>
      </c>
      <c r="D383" s="99">
        <f t="shared" si="23"/>
        <v>43845</v>
      </c>
      <c r="E383" s="98">
        <f>IFERROR(VLOOKUP($D383,Actual_Kirk_HDD!$A$4:$E$500,5,FALSE),0)</f>
        <v>26.5</v>
      </c>
      <c r="F383" s="98">
        <f>VLOOKUP($A383&amp;$B383,'Staff Ranked NHDD'!$C$8:$F$373,2,FALSE)</f>
        <v>25.43605734767025</v>
      </c>
      <c r="H383" s="64"/>
      <c r="J383" s="98">
        <f>IFERROR(VLOOKUP($D383,Actual_CGI_HDD!$A$9:$E$500,5),0)</f>
        <v>14.5</v>
      </c>
      <c r="K383" s="98">
        <f>VLOOKUP($A383&amp;$B383,'Staff Ranked NHDD'!$C$8:$F$373,4,FALSE)</f>
        <v>11.688548387096777</v>
      </c>
    </row>
    <row r="384" spans="1:11" x14ac:dyDescent="0.25">
      <c r="A384" s="142">
        <f t="shared" si="20"/>
        <v>1</v>
      </c>
      <c r="B384" s="142">
        <f t="shared" si="21"/>
        <v>16</v>
      </c>
      <c r="C384" s="142">
        <f t="shared" si="22"/>
        <v>2020</v>
      </c>
      <c r="D384" s="99">
        <f t="shared" si="23"/>
        <v>43846</v>
      </c>
      <c r="E384" s="98">
        <f>IFERROR(VLOOKUP($D384,Actual_Kirk_HDD!$A$4:$E$500,5,FALSE),0)</f>
        <v>43</v>
      </c>
      <c r="F384" s="98">
        <f>VLOOKUP($A384&amp;$B384,'Staff Ranked NHDD'!$C$8:$F$373,2,FALSE)</f>
        <v>48.045860215053757</v>
      </c>
      <c r="H384" s="64"/>
      <c r="J384" s="98">
        <f>IFERROR(VLOOKUP($D384,Actual_CGI_HDD!$A$9:$E$500,5),0)</f>
        <v>26</v>
      </c>
      <c r="K384" s="98">
        <f>VLOOKUP($A384&amp;$B384,'Staff Ranked NHDD'!$C$8:$F$373,4,FALSE)</f>
        <v>31.395268817204293</v>
      </c>
    </row>
    <row r="385" spans="1:11" x14ac:dyDescent="0.25">
      <c r="A385" s="142">
        <f t="shared" si="20"/>
        <v>1</v>
      </c>
      <c r="B385" s="142">
        <f t="shared" si="21"/>
        <v>17</v>
      </c>
      <c r="C385" s="142">
        <f t="shared" si="22"/>
        <v>2020</v>
      </c>
      <c r="D385" s="99">
        <f t="shared" si="23"/>
        <v>43847</v>
      </c>
      <c r="E385" s="98">
        <f>IFERROR(VLOOKUP($D385,Actual_Kirk_HDD!$A$4:$E$500,5,FALSE),0)</f>
        <v>52</v>
      </c>
      <c r="F385" s="98">
        <f>VLOOKUP($A385&amp;$B385,'Staff Ranked NHDD'!$C$8:$F$373,2,FALSE)</f>
        <v>57.487974910394264</v>
      </c>
      <c r="H385" s="64"/>
      <c r="J385" s="98">
        <f>IFERROR(VLOOKUP($D385,Actual_CGI_HDD!$A$9:$E$500,5),0)</f>
        <v>30.5</v>
      </c>
      <c r="K385" s="98">
        <f>VLOOKUP($A385&amp;$B385,'Staff Ranked NHDD'!$C$8:$F$373,4,FALSE)</f>
        <v>40.360698924731182</v>
      </c>
    </row>
    <row r="386" spans="1:11" x14ac:dyDescent="0.25">
      <c r="A386" s="142">
        <f t="shared" si="20"/>
        <v>1</v>
      </c>
      <c r="B386" s="142">
        <f t="shared" si="21"/>
        <v>18</v>
      </c>
      <c r="C386" s="142">
        <f t="shared" si="22"/>
        <v>2020</v>
      </c>
      <c r="D386" s="99">
        <f t="shared" si="23"/>
        <v>43848</v>
      </c>
      <c r="E386" s="98">
        <f>IFERROR(VLOOKUP($D386,Actual_Kirk_HDD!$A$4:$E$500,5,FALSE),0)</f>
        <v>39.5</v>
      </c>
      <c r="F386" s="98">
        <f>VLOOKUP($A386&amp;$B386,'Staff Ranked NHDD'!$C$8:$F$373,2,FALSE)</f>
        <v>43.232365591397851</v>
      </c>
      <c r="H386" s="64"/>
      <c r="J386" s="98">
        <f>IFERROR(VLOOKUP($D386,Actual_CGI_HDD!$A$9:$E$500,5),0)</f>
        <v>19</v>
      </c>
      <c r="K386" s="98">
        <f>VLOOKUP($A386&amp;$B386,'Staff Ranked NHDD'!$C$8:$F$373,4,FALSE)</f>
        <v>21.907741935483877</v>
      </c>
    </row>
    <row r="387" spans="1:11" x14ac:dyDescent="0.25">
      <c r="A387" s="142">
        <f t="shared" si="20"/>
        <v>1</v>
      </c>
      <c r="B387" s="142">
        <f t="shared" si="21"/>
        <v>19</v>
      </c>
      <c r="C387" s="142">
        <f t="shared" si="22"/>
        <v>2020</v>
      </c>
      <c r="D387" s="99">
        <f t="shared" si="23"/>
        <v>43849</v>
      </c>
      <c r="E387" s="98">
        <f>IFERROR(VLOOKUP($D387,Actual_Kirk_HDD!$A$4:$E$500,5,FALSE),0)</f>
        <v>47.5</v>
      </c>
      <c r="F387" s="98">
        <f>VLOOKUP($A387&amp;$B387,'Staff Ranked NHDD'!$C$8:$F$373,2,FALSE)</f>
        <v>53.204211469534037</v>
      </c>
      <c r="H387" s="64"/>
      <c r="J387" s="98">
        <f>IFERROR(VLOOKUP($D387,Actual_CGI_HDD!$A$9:$E$500,5),0)</f>
        <v>39</v>
      </c>
      <c r="K387" s="98">
        <f>VLOOKUP($A387&amp;$B387,'Staff Ranked NHDD'!$C$8:$F$373,4,FALSE)</f>
        <v>46.065430107526893</v>
      </c>
    </row>
    <row r="388" spans="1:11" x14ac:dyDescent="0.25">
      <c r="A388" s="142">
        <f t="shared" si="20"/>
        <v>1</v>
      </c>
      <c r="B388" s="142">
        <f t="shared" si="21"/>
        <v>20</v>
      </c>
      <c r="C388" s="142">
        <f t="shared" si="22"/>
        <v>2020</v>
      </c>
      <c r="D388" s="99">
        <f t="shared" si="23"/>
        <v>43850</v>
      </c>
      <c r="E388" s="98">
        <f>IFERROR(VLOOKUP($D388,Actual_Kirk_HDD!$A$4:$E$500,5,FALSE),0)</f>
        <v>57.5</v>
      </c>
      <c r="F388" s="98">
        <f>VLOOKUP($A388&amp;$B388,'Staff Ranked NHDD'!$C$8:$F$373,2,FALSE)</f>
        <v>65.822706093189979</v>
      </c>
      <c r="H388" s="64"/>
      <c r="J388" s="98">
        <f>IFERROR(VLOOKUP($D388,Actual_CGI_HDD!$A$9:$E$500,5),0)</f>
        <v>42.5</v>
      </c>
      <c r="K388" s="98">
        <f>VLOOKUP($A388&amp;$B388,'Staff Ranked NHDD'!$C$8:$F$373,4,FALSE)</f>
        <v>55.906344086021498</v>
      </c>
    </row>
    <row r="389" spans="1:11" x14ac:dyDescent="0.25">
      <c r="A389" s="142">
        <f t="shared" si="20"/>
        <v>1</v>
      </c>
      <c r="B389" s="142">
        <f t="shared" si="21"/>
        <v>21</v>
      </c>
      <c r="C389" s="142">
        <f t="shared" si="22"/>
        <v>2020</v>
      </c>
      <c r="D389" s="99">
        <f t="shared" si="23"/>
        <v>43851</v>
      </c>
      <c r="E389" s="98">
        <f>IFERROR(VLOOKUP($D389,Actual_Kirk_HDD!$A$4:$E$500,5,FALSE),0)</f>
        <v>57.5</v>
      </c>
      <c r="F389" s="98">
        <f>VLOOKUP($A389&amp;$B389,'Staff Ranked NHDD'!$C$8:$F$373,2,FALSE)</f>
        <v>60.72220430107528</v>
      </c>
      <c r="H389" s="64"/>
      <c r="J389" s="98">
        <f>IFERROR(VLOOKUP($D389,Actual_CGI_HDD!$A$9:$E$500,5),0)</f>
        <v>39.5</v>
      </c>
      <c r="K389" s="98">
        <f>VLOOKUP($A389&amp;$B389,'Staff Ranked NHDD'!$C$8:$F$373,4,FALSE)</f>
        <v>49.522903225806452</v>
      </c>
    </row>
    <row r="390" spans="1:11" x14ac:dyDescent="0.25">
      <c r="A390" s="142">
        <f t="shared" ref="A390:A399" si="24">MONTH(D390)</f>
        <v>1</v>
      </c>
      <c r="B390" s="142">
        <f t="shared" ref="B390:B399" si="25">+DAY(D390)</f>
        <v>22</v>
      </c>
      <c r="C390" s="142">
        <f t="shared" ref="C390:C399" si="26">YEAR(D390)</f>
        <v>2020</v>
      </c>
      <c r="D390" s="99">
        <f t="shared" ref="D390:D399" si="27">D389+1</f>
        <v>43852</v>
      </c>
      <c r="E390" s="98">
        <f>IFERROR(VLOOKUP($D390,Actual_Kirk_HDD!$A$4:$E$500,5,FALSE),0)</f>
        <v>48.5</v>
      </c>
      <c r="F390" s="98">
        <f>VLOOKUP($A390&amp;$B390,'Staff Ranked NHDD'!$C$8:$F$373,2,FALSE)</f>
        <v>55.163817204301068</v>
      </c>
      <c r="H390" s="64"/>
      <c r="J390" s="98">
        <f>IFERROR(VLOOKUP($D390,Actual_CGI_HDD!$A$9:$E$500,5),0)</f>
        <v>37</v>
      </c>
      <c r="K390" s="98">
        <f>VLOOKUP($A390&amp;$B390,'Staff Ranked NHDD'!$C$8:$F$373,4,FALSE)</f>
        <v>43.95225806451613</v>
      </c>
    </row>
    <row r="391" spans="1:11" x14ac:dyDescent="0.25">
      <c r="A391" s="142">
        <f t="shared" si="24"/>
        <v>1</v>
      </c>
      <c r="B391" s="142">
        <f t="shared" si="25"/>
        <v>23</v>
      </c>
      <c r="C391" s="142">
        <f t="shared" si="26"/>
        <v>2020</v>
      </c>
      <c r="D391" s="99">
        <f t="shared" si="27"/>
        <v>43853</v>
      </c>
      <c r="E391" s="98">
        <f>IFERROR(VLOOKUP($D391,Actual_Kirk_HDD!$A$4:$E$500,5,FALSE),0)</f>
        <v>35.5</v>
      </c>
      <c r="F391" s="98">
        <f>VLOOKUP($A391&amp;$B391,'Staff Ranked NHDD'!$C$8:$F$373,2,FALSE)</f>
        <v>36.481272401433678</v>
      </c>
      <c r="H391" s="64"/>
      <c r="J391" s="98">
        <f>IFERROR(VLOOKUP($D391,Actual_CGI_HDD!$A$9:$E$500,5),0)</f>
        <v>29</v>
      </c>
      <c r="K391" s="98">
        <f>VLOOKUP($A391&amp;$B391,'Staff Ranked NHDD'!$C$8:$F$373,4,FALSE)</f>
        <v>36.378172043010757</v>
      </c>
    </row>
    <row r="392" spans="1:11" x14ac:dyDescent="0.25">
      <c r="A392" s="142">
        <f t="shared" si="24"/>
        <v>1</v>
      </c>
      <c r="B392" s="142">
        <f t="shared" si="25"/>
        <v>24</v>
      </c>
      <c r="C392" s="142">
        <f t="shared" si="26"/>
        <v>2020</v>
      </c>
      <c r="D392" s="99">
        <f t="shared" si="27"/>
        <v>43854</v>
      </c>
      <c r="E392" s="98">
        <f>IFERROR(VLOOKUP($D392,Actual_Kirk_HDD!$A$4:$E$500,5,FALSE),0)</f>
        <v>33</v>
      </c>
      <c r="F392" s="98">
        <f>VLOOKUP($A392&amp;$B392,'Staff Ranked NHDD'!$C$8:$F$373,2,FALSE)</f>
        <v>32.111827956989238</v>
      </c>
      <c r="H392" s="64"/>
      <c r="J392" s="98">
        <f>IFERROR(VLOOKUP($D392,Actual_CGI_HDD!$A$9:$E$500,5),0)</f>
        <v>26.5</v>
      </c>
      <c r="K392" s="98">
        <f>VLOOKUP($A392&amp;$B392,'Staff Ranked NHDD'!$C$8:$F$373,4,FALSE)</f>
        <v>32.192580645161293</v>
      </c>
    </row>
    <row r="393" spans="1:11" x14ac:dyDescent="0.25">
      <c r="A393" s="142">
        <f t="shared" si="24"/>
        <v>1</v>
      </c>
      <c r="B393" s="142">
        <f t="shared" si="25"/>
        <v>25</v>
      </c>
      <c r="C393" s="142">
        <f t="shared" si="26"/>
        <v>2020</v>
      </c>
      <c r="D393" s="99">
        <f t="shared" si="27"/>
        <v>43855</v>
      </c>
      <c r="E393" s="98">
        <f>IFERROR(VLOOKUP($D393,Actual_Kirk_HDD!$A$4:$E$500,5,FALSE),0)</f>
        <v>35.5</v>
      </c>
      <c r="F393" s="98">
        <f>VLOOKUP($A393&amp;$B393,'Staff Ranked NHDD'!$C$8:$F$373,2,FALSE)</f>
        <v>35.555268817204293</v>
      </c>
      <c r="H393" s="64"/>
      <c r="J393" s="98">
        <f>IFERROR(VLOOKUP($D393,Actual_CGI_HDD!$A$9:$E$500,5),0)</f>
        <v>29</v>
      </c>
      <c r="K393" s="98">
        <f>VLOOKUP($A393&amp;$B393,'Staff Ranked NHDD'!$C$8:$F$373,4,FALSE)</f>
        <v>35.329139784946236</v>
      </c>
    </row>
    <row r="394" spans="1:11" x14ac:dyDescent="0.25">
      <c r="A394" s="142">
        <f t="shared" si="24"/>
        <v>1</v>
      </c>
      <c r="B394" s="142">
        <f t="shared" si="25"/>
        <v>26</v>
      </c>
      <c r="C394" s="142">
        <f t="shared" si="26"/>
        <v>2020</v>
      </c>
      <c r="D394" s="99">
        <f t="shared" si="27"/>
        <v>43856</v>
      </c>
      <c r="E394" s="98">
        <f>IFERROR(VLOOKUP($D394,Actual_Kirk_HDD!$A$4:$E$500,5,FALSE),0)</f>
        <v>41.5</v>
      </c>
      <c r="F394" s="98">
        <f>VLOOKUP($A394&amp;$B394,'Staff Ranked NHDD'!$C$8:$F$373,2,FALSE)</f>
        <v>45.240573476702501</v>
      </c>
      <c r="H394" s="64"/>
      <c r="J394" s="98">
        <f>IFERROR(VLOOKUP($D394,Actual_CGI_HDD!$A$9:$E$500,5),0)</f>
        <v>22.5</v>
      </c>
      <c r="K394" s="98">
        <f>VLOOKUP($A394&amp;$B394,'Staff Ranked NHDD'!$C$8:$F$373,4,FALSE)</f>
        <v>24.154731182795697</v>
      </c>
    </row>
    <row r="395" spans="1:11" x14ac:dyDescent="0.25">
      <c r="A395" s="142">
        <f t="shared" si="24"/>
        <v>1</v>
      </c>
      <c r="B395" s="142">
        <f t="shared" si="25"/>
        <v>27</v>
      </c>
      <c r="C395" s="142">
        <f t="shared" si="26"/>
        <v>2020</v>
      </c>
      <c r="D395" s="99">
        <f t="shared" si="27"/>
        <v>43857</v>
      </c>
      <c r="E395" s="98">
        <f>IFERROR(VLOOKUP($D395,Actual_Kirk_HDD!$A$4:$E$500,5,FALSE),0)</f>
        <v>38.5</v>
      </c>
      <c r="F395" s="98">
        <f>VLOOKUP($A395&amp;$B395,'Staff Ranked NHDD'!$C$8:$F$373,2,FALSE)</f>
        <v>40.864462365591393</v>
      </c>
      <c r="H395" s="64"/>
      <c r="J395" s="98">
        <f>IFERROR(VLOOKUP($D395,Actual_CGI_HDD!$A$9:$E$500,5),0)</f>
        <v>27.5</v>
      </c>
      <c r="K395" s="98">
        <f>VLOOKUP($A395&amp;$B395,'Staff Ranked NHDD'!$C$8:$F$373,4,FALSE)</f>
        <v>33.682956989247309</v>
      </c>
    </row>
    <row r="396" spans="1:11" x14ac:dyDescent="0.25">
      <c r="A396" s="142">
        <f t="shared" si="24"/>
        <v>1</v>
      </c>
      <c r="B396" s="142">
        <f t="shared" si="25"/>
        <v>28</v>
      </c>
      <c r="C396" s="142">
        <f t="shared" si="26"/>
        <v>2020</v>
      </c>
      <c r="D396" s="99">
        <f t="shared" si="27"/>
        <v>43858</v>
      </c>
      <c r="E396" s="98">
        <f>IFERROR(VLOOKUP($D396,Actual_Kirk_HDD!$A$4:$E$500,5,FALSE),0)</f>
        <v>36.5</v>
      </c>
      <c r="F396" s="98">
        <f>VLOOKUP($A396&amp;$B396,'Staff Ranked NHDD'!$C$8:$F$373,2,FALSE)</f>
        <v>38.514211469534047</v>
      </c>
      <c r="H396" s="64"/>
      <c r="J396" s="98">
        <f>IFERROR(VLOOKUP($D396,Actual_CGI_HDD!$A$9:$E$500,5),0)</f>
        <v>32</v>
      </c>
      <c r="K396" s="98">
        <f>VLOOKUP($A396&amp;$B396,'Staff Ranked NHDD'!$C$8:$F$373,4,FALSE)</f>
        <v>42.089086021505381</v>
      </c>
    </row>
    <row r="397" spans="1:11" x14ac:dyDescent="0.25">
      <c r="A397" s="142">
        <f t="shared" si="24"/>
        <v>1</v>
      </c>
      <c r="B397" s="142">
        <f t="shared" si="25"/>
        <v>29</v>
      </c>
      <c r="C397" s="142">
        <f t="shared" si="26"/>
        <v>2020</v>
      </c>
      <c r="D397" s="99">
        <f t="shared" si="27"/>
        <v>43859</v>
      </c>
      <c r="E397" s="98">
        <f>IFERROR(VLOOKUP($D397,Actual_Kirk_HDD!$A$4:$E$500,5,FALSE),0)</f>
        <v>42</v>
      </c>
      <c r="F397" s="98">
        <f>VLOOKUP($A397&amp;$B397,'Staff Ranked NHDD'!$C$8:$F$373,2,FALSE)</f>
        <v>46.415931899641571</v>
      </c>
      <c r="H397" s="64"/>
      <c r="J397" s="98">
        <f>IFERROR(VLOOKUP($D397,Actual_CGI_HDD!$A$9:$E$500,5),0)</f>
        <v>30</v>
      </c>
      <c r="K397" s="98">
        <f>VLOOKUP($A397&amp;$B397,'Staff Ranked NHDD'!$C$8:$F$373,4,FALSE)</f>
        <v>37.539139784946244</v>
      </c>
    </row>
    <row r="398" spans="1:11" x14ac:dyDescent="0.25">
      <c r="A398" s="142">
        <f t="shared" si="24"/>
        <v>1</v>
      </c>
      <c r="B398" s="142">
        <f t="shared" si="25"/>
        <v>30</v>
      </c>
      <c r="C398" s="142">
        <f t="shared" si="26"/>
        <v>2020</v>
      </c>
      <c r="D398" s="99">
        <f t="shared" si="27"/>
        <v>43860</v>
      </c>
      <c r="E398" s="98">
        <f>IFERROR(VLOOKUP($D398,Actual_Kirk_HDD!$A$4:$E$500,5,FALSE),0)</f>
        <v>43.5</v>
      </c>
      <c r="F398" s="98">
        <f>VLOOKUP($A398&amp;$B398,'Staff Ranked NHDD'!$C$8:$F$373,2,FALSE)</f>
        <v>49.684964157706091</v>
      </c>
      <c r="H398" s="64"/>
      <c r="J398" s="98">
        <f>IFERROR(VLOOKUP($D398,Actual_CGI_HDD!$A$9:$E$500,5),0)</f>
        <v>27</v>
      </c>
      <c r="K398" s="98">
        <f>VLOOKUP($A398&amp;$B398,'Staff Ranked NHDD'!$C$8:$F$373,4,FALSE)</f>
        <v>32.989086021505372</v>
      </c>
    </row>
    <row r="399" spans="1:11" x14ac:dyDescent="0.25">
      <c r="A399" s="142">
        <f t="shared" si="24"/>
        <v>1</v>
      </c>
      <c r="B399" s="142">
        <f t="shared" si="25"/>
        <v>31</v>
      </c>
      <c r="C399" s="142">
        <f t="shared" si="26"/>
        <v>2020</v>
      </c>
      <c r="D399" s="99">
        <f t="shared" si="27"/>
        <v>43861</v>
      </c>
      <c r="E399" s="98">
        <f>IFERROR(VLOOKUP($D399,Actual_Kirk_HDD!$A$4:$E$500,5,FALSE),0)</f>
        <v>38</v>
      </c>
      <c r="F399" s="98">
        <f>VLOOKUP($A399&amp;$B399,'Staff Ranked NHDD'!$C$8:$F$373,2,FALSE)</f>
        <v>39.602455197132606</v>
      </c>
      <c r="H399" s="64"/>
      <c r="J399" s="98">
        <f>IFERROR(VLOOKUP($D399,Actual_CGI_HDD!$A$9:$E$500,5),0)</f>
        <v>23</v>
      </c>
      <c r="K399" s="98">
        <f>VLOOKUP($A399&amp;$B399,'Staff Ranked NHDD'!$C$8:$F$373,4,FALSE)</f>
        <v>25.056505376344091</v>
      </c>
    </row>
  </sheetData>
  <sortState ref="AE4:AE488">
    <sortCondition sortBy="cellColor" ref="AE4:AE488" dxfId="3"/>
  </sortState>
  <pageMargins left="0.45" right="0.45" top="0.75" bottom="0.5" header="0.3" footer="0.3"/>
  <pageSetup scale="75" orientation="portrait" horizontalDpi="72" verticalDpi="72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50"/>
  <sheetViews>
    <sheetView zoomScale="85" zoomScaleNormal="85" workbookViewId="0">
      <selection activeCell="R16" sqref="R16:S16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  <col min="14" max="14" width="16.28515625" customWidth="1"/>
    <col min="15" max="15" width="6.7109375" customWidth="1"/>
  </cols>
  <sheetData>
    <row r="1" spans="1:15" ht="18.75" x14ac:dyDescent="0.3">
      <c r="B1" s="321" t="s">
        <v>141</v>
      </c>
      <c r="C1" s="321"/>
      <c r="D1" s="321"/>
      <c r="E1" s="321"/>
      <c r="F1" s="321"/>
      <c r="G1" s="321"/>
      <c r="H1" s="321"/>
      <c r="I1" s="321"/>
      <c r="J1" s="321"/>
    </row>
    <row r="2" spans="1:15" x14ac:dyDescent="0.25">
      <c r="B2" s="322" t="s">
        <v>130</v>
      </c>
      <c r="C2" s="322"/>
      <c r="D2" s="322"/>
      <c r="E2" s="322"/>
      <c r="F2" s="322"/>
      <c r="G2" s="322"/>
      <c r="H2" s="322"/>
      <c r="I2" s="322"/>
      <c r="J2" s="322"/>
    </row>
    <row r="3" spans="1:15" x14ac:dyDescent="0.25">
      <c r="B3" s="322" t="s">
        <v>132</v>
      </c>
      <c r="C3" s="322"/>
      <c r="D3" s="322"/>
      <c r="E3" s="322"/>
      <c r="F3" s="322"/>
      <c r="G3" s="322"/>
      <c r="H3" s="322"/>
      <c r="I3" s="322"/>
      <c r="J3" s="322"/>
    </row>
    <row r="5" spans="1:15" x14ac:dyDescent="0.25">
      <c r="A5" s="262" t="s">
        <v>202</v>
      </c>
      <c r="B5" s="263" t="s">
        <v>198</v>
      </c>
      <c r="C5" s="318" t="s">
        <v>121</v>
      </c>
      <c r="D5" s="319"/>
      <c r="E5" s="319"/>
      <c r="F5" s="319"/>
      <c r="G5" s="318" t="s">
        <v>122</v>
      </c>
      <c r="H5" s="319"/>
      <c r="I5" s="318" t="s">
        <v>21</v>
      </c>
      <c r="J5" s="320"/>
      <c r="L5" s="72" t="s">
        <v>83</v>
      </c>
      <c r="M5" s="73" t="s">
        <v>108</v>
      </c>
      <c r="N5" s="73"/>
      <c r="O5" s="74"/>
    </row>
    <row r="6" spans="1:15" x14ac:dyDescent="0.25">
      <c r="B6" s="127">
        <v>8</v>
      </c>
      <c r="C6" s="149" t="s">
        <v>133</v>
      </c>
      <c r="D6" s="150" t="s">
        <v>133</v>
      </c>
      <c r="E6" s="150" t="s">
        <v>75</v>
      </c>
      <c r="F6" s="150" t="s">
        <v>75</v>
      </c>
      <c r="G6" s="150" t="s">
        <v>133</v>
      </c>
      <c r="H6" s="150" t="s">
        <v>75</v>
      </c>
      <c r="I6" s="150" t="s">
        <v>133</v>
      </c>
      <c r="J6" s="150" t="s">
        <v>75</v>
      </c>
      <c r="L6" s="75"/>
      <c r="M6" s="151"/>
      <c r="N6" s="151"/>
      <c r="O6" s="77"/>
    </row>
    <row r="7" spans="1:15" x14ac:dyDescent="0.25">
      <c r="A7" s="128" t="s">
        <v>183</v>
      </c>
      <c r="B7" s="128" t="s">
        <v>214</v>
      </c>
      <c r="C7" s="124" t="s">
        <v>83</v>
      </c>
      <c r="D7" s="125" t="s">
        <v>89</v>
      </c>
      <c r="E7" s="125" t="s">
        <v>82</v>
      </c>
      <c r="F7" s="125" t="s">
        <v>88</v>
      </c>
      <c r="G7" s="124" t="s">
        <v>85</v>
      </c>
      <c r="H7" s="125" t="s">
        <v>84</v>
      </c>
      <c r="I7" s="124" t="s">
        <v>87</v>
      </c>
      <c r="J7" s="126" t="s">
        <v>86</v>
      </c>
      <c r="L7" s="75" t="s">
        <v>85</v>
      </c>
      <c r="M7" s="76" t="s">
        <v>109</v>
      </c>
      <c r="N7" s="76"/>
      <c r="O7" s="77"/>
    </row>
    <row r="8" spans="1:15" x14ac:dyDescent="0.25">
      <c r="B8" s="123" t="s">
        <v>81</v>
      </c>
      <c r="C8" s="3">
        <v>337</v>
      </c>
      <c r="D8" s="3">
        <v>552</v>
      </c>
      <c r="E8" s="3">
        <v>13</v>
      </c>
      <c r="F8" s="3">
        <v>139</v>
      </c>
      <c r="G8" s="3">
        <v>146</v>
      </c>
      <c r="H8" s="3">
        <v>89</v>
      </c>
      <c r="I8" s="3">
        <v>1632</v>
      </c>
      <c r="J8" s="3">
        <v>133</v>
      </c>
      <c r="L8" s="75" t="s">
        <v>87</v>
      </c>
      <c r="M8" s="76" t="s">
        <v>110</v>
      </c>
      <c r="N8" s="76"/>
      <c r="O8" s="77"/>
    </row>
    <row r="9" spans="1:15" x14ac:dyDescent="0.25">
      <c r="B9" s="123" t="s">
        <v>90</v>
      </c>
      <c r="C9" s="3">
        <v>297</v>
      </c>
      <c r="D9" s="3">
        <v>291</v>
      </c>
      <c r="E9" s="3">
        <v>10</v>
      </c>
      <c r="F9" s="3">
        <v>94</v>
      </c>
      <c r="G9" s="3">
        <v>170</v>
      </c>
      <c r="H9" s="3">
        <v>24</v>
      </c>
      <c r="I9" s="3">
        <v>1533</v>
      </c>
      <c r="J9" s="3">
        <v>74</v>
      </c>
      <c r="L9" s="75" t="s">
        <v>89</v>
      </c>
      <c r="M9" s="76" t="s">
        <v>108</v>
      </c>
      <c r="N9" s="76"/>
      <c r="O9" s="77"/>
    </row>
    <row r="10" spans="1:15" x14ac:dyDescent="0.25">
      <c r="B10" s="123" t="s">
        <v>91</v>
      </c>
      <c r="C10" s="3">
        <v>224</v>
      </c>
      <c r="D10" s="3">
        <v>574</v>
      </c>
      <c r="E10" s="3">
        <v>15</v>
      </c>
      <c r="F10" s="3">
        <v>30</v>
      </c>
      <c r="G10" s="3">
        <v>214</v>
      </c>
      <c r="H10" s="3">
        <v>8</v>
      </c>
      <c r="I10" s="3">
        <v>1777</v>
      </c>
      <c r="J10" s="3">
        <v>230</v>
      </c>
      <c r="L10" s="75" t="s">
        <v>82</v>
      </c>
      <c r="M10" s="76" t="s">
        <v>111</v>
      </c>
      <c r="N10" s="76"/>
      <c r="O10" s="77"/>
    </row>
    <row r="11" spans="1:15" x14ac:dyDescent="0.25">
      <c r="B11" s="123" t="s">
        <v>92</v>
      </c>
      <c r="C11" s="3">
        <v>171</v>
      </c>
      <c r="D11" s="3">
        <v>605</v>
      </c>
      <c r="E11" s="3">
        <v>31</v>
      </c>
      <c r="F11" s="3">
        <v>73</v>
      </c>
      <c r="G11" s="3">
        <v>271</v>
      </c>
      <c r="H11" s="3">
        <v>21</v>
      </c>
      <c r="I11" s="3">
        <v>1048</v>
      </c>
      <c r="J11" s="3">
        <v>169</v>
      </c>
      <c r="L11" s="75" t="s">
        <v>84</v>
      </c>
      <c r="M11" s="76" t="s">
        <v>112</v>
      </c>
      <c r="N11" s="76"/>
      <c r="O11" s="77"/>
    </row>
    <row r="12" spans="1:15" x14ac:dyDescent="0.25">
      <c r="B12" s="123" t="s">
        <v>93</v>
      </c>
      <c r="C12" s="3">
        <v>190</v>
      </c>
      <c r="D12" s="3">
        <v>737</v>
      </c>
      <c r="E12" s="3">
        <v>22</v>
      </c>
      <c r="F12" s="3">
        <v>66</v>
      </c>
      <c r="G12" s="3">
        <v>167</v>
      </c>
      <c r="H12" s="3">
        <v>16</v>
      </c>
      <c r="I12" s="3">
        <v>1223</v>
      </c>
      <c r="J12" s="3">
        <v>218</v>
      </c>
      <c r="L12" s="75" t="s">
        <v>86</v>
      </c>
      <c r="M12" s="76" t="s">
        <v>113</v>
      </c>
      <c r="N12" s="76"/>
      <c r="O12" s="77"/>
    </row>
    <row r="13" spans="1:15" x14ac:dyDescent="0.25">
      <c r="B13" s="123" t="s">
        <v>94</v>
      </c>
      <c r="C13" s="3">
        <v>190</v>
      </c>
      <c r="D13" s="3">
        <v>700</v>
      </c>
      <c r="E13" s="3">
        <v>42</v>
      </c>
      <c r="F13" s="3">
        <v>128</v>
      </c>
      <c r="G13" s="3">
        <v>201</v>
      </c>
      <c r="H13" s="3">
        <v>49</v>
      </c>
      <c r="I13" s="3">
        <v>1219</v>
      </c>
      <c r="J13" s="3">
        <v>127</v>
      </c>
      <c r="L13" s="78" t="s">
        <v>88</v>
      </c>
      <c r="M13" s="79" t="s">
        <v>111</v>
      </c>
      <c r="N13" s="79"/>
      <c r="O13" s="80"/>
    </row>
    <row r="14" spans="1:15" x14ac:dyDescent="0.25">
      <c r="B14" s="123" t="s">
        <v>95</v>
      </c>
      <c r="C14" s="3">
        <v>200</v>
      </c>
      <c r="D14" s="3">
        <v>709</v>
      </c>
      <c r="E14" s="3">
        <v>44</v>
      </c>
      <c r="F14" s="3">
        <v>35</v>
      </c>
      <c r="G14" s="3">
        <v>109</v>
      </c>
      <c r="H14" s="3">
        <v>15</v>
      </c>
      <c r="I14" s="3">
        <v>1420</v>
      </c>
      <c r="J14" s="3">
        <v>200</v>
      </c>
    </row>
    <row r="15" spans="1:15" x14ac:dyDescent="0.25">
      <c r="B15" s="123" t="s">
        <v>96</v>
      </c>
      <c r="C15" s="3">
        <v>227</v>
      </c>
      <c r="D15" s="3">
        <v>601</v>
      </c>
      <c r="E15" s="3">
        <v>23</v>
      </c>
      <c r="F15" s="3">
        <v>60</v>
      </c>
      <c r="G15" s="3">
        <v>204</v>
      </c>
      <c r="H15" s="3">
        <v>40</v>
      </c>
      <c r="I15" s="3">
        <v>1400</v>
      </c>
      <c r="J15" s="3">
        <v>199</v>
      </c>
      <c r="M15" s="167"/>
      <c r="N15" s="165"/>
    </row>
    <row r="16" spans="1:15" x14ac:dyDescent="0.25">
      <c r="B16" s="123" t="s">
        <v>97</v>
      </c>
      <c r="C16" s="3">
        <v>253</v>
      </c>
      <c r="D16" s="3">
        <v>468</v>
      </c>
      <c r="E16" s="3">
        <v>64</v>
      </c>
      <c r="F16" s="3">
        <v>46</v>
      </c>
      <c r="G16" s="3">
        <v>175</v>
      </c>
      <c r="H16" s="3">
        <v>14</v>
      </c>
      <c r="I16" s="3">
        <v>1238</v>
      </c>
      <c r="J16" s="3">
        <v>181</v>
      </c>
      <c r="M16" s="160"/>
    </row>
    <row r="17" spans="1:13" x14ac:dyDescent="0.25">
      <c r="B17" s="123" t="s">
        <v>98</v>
      </c>
      <c r="C17" s="3">
        <v>245</v>
      </c>
      <c r="D17" s="3">
        <v>782</v>
      </c>
      <c r="E17" s="3">
        <v>33</v>
      </c>
      <c r="F17" s="3">
        <v>47</v>
      </c>
      <c r="G17" s="3">
        <v>96</v>
      </c>
      <c r="H17" s="3">
        <v>41</v>
      </c>
      <c r="I17" s="3">
        <v>1546</v>
      </c>
      <c r="J17" s="3">
        <v>153</v>
      </c>
      <c r="M17" s="160"/>
    </row>
    <row r="18" spans="1:13" x14ac:dyDescent="0.25">
      <c r="B18" s="123" t="s">
        <v>99</v>
      </c>
      <c r="C18" s="3">
        <v>229</v>
      </c>
      <c r="D18" s="3">
        <v>560</v>
      </c>
      <c r="E18" s="3">
        <v>21</v>
      </c>
      <c r="F18" s="3">
        <v>97</v>
      </c>
      <c r="G18" s="3">
        <v>205</v>
      </c>
      <c r="H18" s="3">
        <v>19</v>
      </c>
      <c r="I18" s="3">
        <v>1325</v>
      </c>
      <c r="J18" s="3">
        <v>176</v>
      </c>
      <c r="M18" s="160"/>
    </row>
    <row r="19" spans="1:13" x14ac:dyDescent="0.25">
      <c r="B19" s="123" t="s">
        <v>100</v>
      </c>
      <c r="C19" s="3">
        <v>247</v>
      </c>
      <c r="D19" s="3">
        <v>576</v>
      </c>
      <c r="E19" s="3">
        <v>61</v>
      </c>
      <c r="F19" s="3">
        <v>47</v>
      </c>
      <c r="G19" s="3">
        <v>137</v>
      </c>
      <c r="H19" s="3">
        <v>22</v>
      </c>
      <c r="I19" s="3">
        <v>1233</v>
      </c>
      <c r="J19" s="3">
        <v>143</v>
      </c>
    </row>
    <row r="20" spans="1:13" x14ac:dyDescent="0.25">
      <c r="B20" s="123" t="s">
        <v>101</v>
      </c>
      <c r="C20" s="3">
        <v>239</v>
      </c>
      <c r="D20" s="3">
        <v>345</v>
      </c>
      <c r="E20" s="3">
        <v>28</v>
      </c>
      <c r="F20" s="3">
        <v>41</v>
      </c>
      <c r="G20" s="3">
        <v>58</v>
      </c>
      <c r="H20" s="3">
        <v>8</v>
      </c>
      <c r="I20" s="3">
        <v>1515</v>
      </c>
      <c r="J20" s="3">
        <v>151</v>
      </c>
    </row>
    <row r="21" spans="1:13" x14ac:dyDescent="0.25">
      <c r="B21" s="123" t="s">
        <v>102</v>
      </c>
      <c r="C21" s="3">
        <v>196</v>
      </c>
      <c r="D21" s="3">
        <v>846</v>
      </c>
      <c r="E21" s="3">
        <v>24</v>
      </c>
      <c r="F21" s="3">
        <v>152</v>
      </c>
      <c r="G21" s="3">
        <v>132</v>
      </c>
      <c r="H21" s="3">
        <v>37</v>
      </c>
      <c r="I21" s="3">
        <v>1514</v>
      </c>
      <c r="J21" s="3">
        <v>196</v>
      </c>
    </row>
    <row r="22" spans="1:13" x14ac:dyDescent="0.25">
      <c r="B22" s="123" t="s">
        <v>103</v>
      </c>
      <c r="C22" s="3">
        <v>255</v>
      </c>
      <c r="D22" s="3">
        <v>385</v>
      </c>
      <c r="E22" s="3">
        <v>63</v>
      </c>
      <c r="F22" s="3">
        <v>35</v>
      </c>
      <c r="G22" s="3">
        <v>172</v>
      </c>
      <c r="H22" s="3">
        <v>25</v>
      </c>
      <c r="I22" s="3">
        <v>1241</v>
      </c>
      <c r="J22" s="3">
        <v>132</v>
      </c>
    </row>
    <row r="23" spans="1:13" x14ac:dyDescent="0.25">
      <c r="B23" s="123" t="s">
        <v>104</v>
      </c>
      <c r="C23" s="3">
        <v>136</v>
      </c>
      <c r="D23" s="3">
        <v>423</v>
      </c>
      <c r="E23" s="3">
        <v>65</v>
      </c>
      <c r="F23" s="3">
        <v>31</v>
      </c>
      <c r="G23" s="3">
        <v>187</v>
      </c>
      <c r="H23" s="3">
        <v>10</v>
      </c>
      <c r="I23" s="3">
        <v>1476</v>
      </c>
      <c r="J23" s="3">
        <v>197</v>
      </c>
    </row>
    <row r="24" spans="1:13" x14ac:dyDescent="0.25">
      <c r="B24" s="123" t="s">
        <v>105</v>
      </c>
      <c r="C24" s="3">
        <v>181</v>
      </c>
      <c r="D24" s="3">
        <v>498</v>
      </c>
      <c r="E24" s="3">
        <v>21</v>
      </c>
      <c r="F24" s="3">
        <v>55</v>
      </c>
      <c r="G24" s="3">
        <v>80</v>
      </c>
      <c r="H24" s="3">
        <v>6</v>
      </c>
      <c r="I24" s="3">
        <v>1111</v>
      </c>
      <c r="J24" s="3">
        <v>134</v>
      </c>
    </row>
    <row r="25" spans="1:13" x14ac:dyDescent="0.25">
      <c r="B25" s="123" t="s">
        <v>106</v>
      </c>
      <c r="C25" s="3">
        <v>267</v>
      </c>
      <c r="D25" s="3">
        <v>931</v>
      </c>
      <c r="E25" s="3">
        <v>69</v>
      </c>
      <c r="F25" s="3">
        <v>118</v>
      </c>
      <c r="G25" s="3">
        <v>211</v>
      </c>
      <c r="H25" s="3">
        <v>25</v>
      </c>
      <c r="I25" s="3">
        <v>1374</v>
      </c>
      <c r="J25" s="3">
        <v>208</v>
      </c>
    </row>
    <row r="26" spans="1:13" x14ac:dyDescent="0.25">
      <c r="B26" s="123" t="s">
        <v>107</v>
      </c>
      <c r="C26" s="3">
        <v>116</v>
      </c>
      <c r="D26" s="3">
        <v>300</v>
      </c>
      <c r="E26" s="3">
        <v>41</v>
      </c>
      <c r="F26" s="3">
        <v>83</v>
      </c>
      <c r="G26" s="3">
        <v>227</v>
      </c>
      <c r="H26" s="3">
        <v>48</v>
      </c>
      <c r="I26" s="3">
        <v>1811</v>
      </c>
      <c r="J26" s="3">
        <v>169</v>
      </c>
    </row>
    <row r="27" spans="1:13" x14ac:dyDescent="0.25">
      <c r="C27" s="3">
        <v>4200</v>
      </c>
      <c r="D27" s="3">
        <v>10883</v>
      </c>
      <c r="E27" s="3">
        <v>690</v>
      </c>
      <c r="F27" s="3">
        <v>1377</v>
      </c>
      <c r="G27" s="3">
        <v>3162</v>
      </c>
      <c r="H27" s="3">
        <v>517</v>
      </c>
      <c r="I27" s="3">
        <v>26636</v>
      </c>
      <c r="J27" s="3">
        <v>3190</v>
      </c>
      <c r="K27" s="3"/>
    </row>
    <row r="28" spans="1:13" x14ac:dyDescent="0.25">
      <c r="B28" s="127">
        <v>9</v>
      </c>
      <c r="C28" s="129"/>
      <c r="D28" s="130"/>
      <c r="E28" s="129"/>
      <c r="F28" s="129"/>
      <c r="G28" s="129"/>
      <c r="H28" s="129"/>
      <c r="I28" s="129"/>
      <c r="J28" s="129"/>
    </row>
    <row r="29" spans="1:13" x14ac:dyDescent="0.25">
      <c r="A29" s="128" t="s">
        <v>214</v>
      </c>
      <c r="B29" s="128" t="s">
        <v>215</v>
      </c>
      <c r="C29" s="131" t="s">
        <v>83</v>
      </c>
      <c r="D29" s="132" t="s">
        <v>89</v>
      </c>
      <c r="E29" s="131" t="s">
        <v>82</v>
      </c>
      <c r="F29" s="131" t="s">
        <v>88</v>
      </c>
      <c r="G29" s="131" t="s">
        <v>85</v>
      </c>
      <c r="H29" s="131" t="s">
        <v>84</v>
      </c>
      <c r="I29" s="131" t="s">
        <v>87</v>
      </c>
      <c r="J29" s="131" t="s">
        <v>86</v>
      </c>
    </row>
    <row r="30" spans="1:13" x14ac:dyDescent="0.25">
      <c r="B30" s="123" t="s">
        <v>81</v>
      </c>
      <c r="C30" s="3">
        <v>318</v>
      </c>
      <c r="D30" s="3">
        <v>551</v>
      </c>
      <c r="E30" s="3">
        <v>13</v>
      </c>
      <c r="F30" s="3">
        <v>138</v>
      </c>
      <c r="G30" s="3">
        <v>148</v>
      </c>
      <c r="H30" s="3">
        <v>93</v>
      </c>
      <c r="I30" s="3">
        <v>1618</v>
      </c>
      <c r="J30" s="3">
        <v>134</v>
      </c>
    </row>
    <row r="31" spans="1:13" x14ac:dyDescent="0.25">
      <c r="B31" s="123" t="s">
        <v>90</v>
      </c>
      <c r="C31" s="3">
        <v>276</v>
      </c>
      <c r="D31" s="3">
        <v>293</v>
      </c>
      <c r="E31" s="3">
        <v>10</v>
      </c>
      <c r="F31" s="3">
        <v>95</v>
      </c>
      <c r="G31" s="3">
        <v>167</v>
      </c>
      <c r="H31" s="3">
        <v>24</v>
      </c>
      <c r="I31" s="3">
        <v>1523</v>
      </c>
      <c r="J31" s="3">
        <v>74</v>
      </c>
    </row>
    <row r="32" spans="1:13" x14ac:dyDescent="0.25">
      <c r="B32" s="123" t="s">
        <v>91</v>
      </c>
      <c r="C32" s="3">
        <v>224</v>
      </c>
      <c r="D32" s="3">
        <v>556</v>
      </c>
      <c r="E32" s="3">
        <v>15</v>
      </c>
      <c r="F32" s="3">
        <v>31</v>
      </c>
      <c r="G32" s="3">
        <v>210</v>
      </c>
      <c r="H32" s="3">
        <v>8</v>
      </c>
      <c r="I32" s="3">
        <v>1755</v>
      </c>
      <c r="J32" s="3">
        <v>231</v>
      </c>
    </row>
    <row r="33" spans="2:10" x14ac:dyDescent="0.25">
      <c r="B33" s="123" t="s">
        <v>92</v>
      </c>
      <c r="C33" s="3">
        <v>177</v>
      </c>
      <c r="D33" s="3">
        <v>608</v>
      </c>
      <c r="E33" s="3">
        <v>31</v>
      </c>
      <c r="F33" s="3">
        <v>71</v>
      </c>
      <c r="G33" s="3">
        <v>259</v>
      </c>
      <c r="H33" s="3">
        <v>17</v>
      </c>
      <c r="I33" s="3">
        <v>1039</v>
      </c>
      <c r="J33" s="3">
        <v>171</v>
      </c>
    </row>
    <row r="34" spans="2:10" x14ac:dyDescent="0.25">
      <c r="B34" s="123" t="s">
        <v>93</v>
      </c>
      <c r="C34" s="3">
        <v>191</v>
      </c>
      <c r="D34" s="3">
        <v>731</v>
      </c>
      <c r="E34" s="3">
        <v>22</v>
      </c>
      <c r="F34" s="3">
        <v>66</v>
      </c>
      <c r="G34" s="3">
        <v>170</v>
      </c>
      <c r="H34" s="3">
        <v>16</v>
      </c>
      <c r="I34" s="3">
        <v>1204</v>
      </c>
      <c r="J34" s="3">
        <v>214</v>
      </c>
    </row>
    <row r="35" spans="2:10" x14ac:dyDescent="0.25">
      <c r="B35" s="123" t="s">
        <v>94</v>
      </c>
      <c r="C35" s="3">
        <v>194</v>
      </c>
      <c r="D35" s="3">
        <v>710</v>
      </c>
      <c r="E35" s="3">
        <v>42</v>
      </c>
      <c r="F35" s="3">
        <v>124</v>
      </c>
      <c r="G35" s="3">
        <v>199</v>
      </c>
      <c r="H35" s="3">
        <v>49</v>
      </c>
      <c r="I35" s="3">
        <v>1210</v>
      </c>
      <c r="J35" s="3">
        <v>127</v>
      </c>
    </row>
    <row r="36" spans="2:10" x14ac:dyDescent="0.25">
      <c r="B36" s="123" t="s">
        <v>95</v>
      </c>
      <c r="C36" s="3">
        <v>197</v>
      </c>
      <c r="D36" s="3">
        <v>699</v>
      </c>
      <c r="E36" s="3">
        <v>43</v>
      </c>
      <c r="F36" s="3">
        <v>34</v>
      </c>
      <c r="G36" s="3">
        <v>107</v>
      </c>
      <c r="H36" s="3">
        <v>15</v>
      </c>
      <c r="I36" s="3">
        <v>1398</v>
      </c>
      <c r="J36" s="3">
        <v>200</v>
      </c>
    </row>
    <row r="37" spans="2:10" x14ac:dyDescent="0.25">
      <c r="B37" s="123" t="s">
        <v>96</v>
      </c>
      <c r="C37" s="3">
        <v>229</v>
      </c>
      <c r="D37" s="3">
        <v>603</v>
      </c>
      <c r="E37" s="3">
        <v>23</v>
      </c>
      <c r="F37" s="3">
        <v>60</v>
      </c>
      <c r="G37" s="3">
        <v>203</v>
      </c>
      <c r="H37" s="3">
        <v>40</v>
      </c>
      <c r="I37" s="3">
        <v>1402</v>
      </c>
      <c r="J37" s="3">
        <v>202</v>
      </c>
    </row>
    <row r="38" spans="2:10" x14ac:dyDescent="0.25">
      <c r="B38" s="123" t="s">
        <v>97</v>
      </c>
      <c r="C38" s="3">
        <v>257</v>
      </c>
      <c r="D38" s="3">
        <v>466</v>
      </c>
      <c r="E38" s="3">
        <v>64</v>
      </c>
      <c r="F38" s="3">
        <v>46</v>
      </c>
      <c r="G38" s="3">
        <v>174</v>
      </c>
      <c r="H38" s="3">
        <v>14</v>
      </c>
      <c r="I38" s="3">
        <v>1226</v>
      </c>
      <c r="J38" s="3">
        <v>181</v>
      </c>
    </row>
    <row r="39" spans="2:10" x14ac:dyDescent="0.25">
      <c r="B39" s="123" t="s">
        <v>98</v>
      </c>
      <c r="C39" s="3">
        <v>250</v>
      </c>
      <c r="D39" s="3">
        <v>789</v>
      </c>
      <c r="E39" s="3">
        <v>33</v>
      </c>
      <c r="F39" s="3">
        <v>47</v>
      </c>
      <c r="G39" s="3">
        <v>94</v>
      </c>
      <c r="H39" s="3">
        <v>41</v>
      </c>
      <c r="I39" s="3">
        <v>1528</v>
      </c>
      <c r="J39" s="3">
        <v>149</v>
      </c>
    </row>
    <row r="40" spans="2:10" x14ac:dyDescent="0.25">
      <c r="B40" s="123" t="s">
        <v>99</v>
      </c>
      <c r="C40" s="3">
        <v>229</v>
      </c>
      <c r="D40" s="3">
        <v>561</v>
      </c>
      <c r="E40" s="3">
        <v>20</v>
      </c>
      <c r="F40" s="3">
        <v>97</v>
      </c>
      <c r="G40" s="3">
        <v>205</v>
      </c>
      <c r="H40" s="3">
        <v>19</v>
      </c>
      <c r="I40" s="3">
        <v>1325</v>
      </c>
      <c r="J40" s="3">
        <v>176</v>
      </c>
    </row>
    <row r="41" spans="2:10" x14ac:dyDescent="0.25">
      <c r="B41" s="123" t="s">
        <v>100</v>
      </c>
      <c r="C41" s="3">
        <v>246</v>
      </c>
      <c r="D41" s="3">
        <v>571</v>
      </c>
      <c r="E41" s="3">
        <v>61</v>
      </c>
      <c r="F41" s="3">
        <v>46</v>
      </c>
      <c r="G41" s="3">
        <v>137</v>
      </c>
      <c r="H41" s="3">
        <v>22</v>
      </c>
      <c r="I41" s="3">
        <v>1225</v>
      </c>
      <c r="J41" s="3">
        <v>141</v>
      </c>
    </row>
    <row r="42" spans="2:10" x14ac:dyDescent="0.25">
      <c r="B42" s="123" t="s">
        <v>101</v>
      </c>
      <c r="C42" s="3">
        <v>245</v>
      </c>
      <c r="D42" s="3">
        <v>340</v>
      </c>
      <c r="E42" s="3">
        <v>28</v>
      </c>
      <c r="F42" s="3">
        <v>41</v>
      </c>
      <c r="G42" s="3">
        <v>51</v>
      </c>
      <c r="H42" s="3">
        <v>8</v>
      </c>
      <c r="I42" s="3">
        <v>1508</v>
      </c>
      <c r="J42" s="3">
        <v>145</v>
      </c>
    </row>
    <row r="43" spans="2:10" x14ac:dyDescent="0.25">
      <c r="B43" s="123" t="s">
        <v>102</v>
      </c>
      <c r="C43" s="3">
        <v>197</v>
      </c>
      <c r="D43" s="3">
        <v>846</v>
      </c>
      <c r="E43" s="3">
        <v>25</v>
      </c>
      <c r="F43" s="3">
        <v>153</v>
      </c>
      <c r="G43" s="3">
        <v>128</v>
      </c>
      <c r="H43" s="3">
        <v>37</v>
      </c>
      <c r="I43" s="3">
        <v>1497</v>
      </c>
      <c r="J43" s="3">
        <v>197</v>
      </c>
    </row>
    <row r="44" spans="2:10" x14ac:dyDescent="0.25">
      <c r="B44" s="123" t="s">
        <v>103</v>
      </c>
      <c r="C44" s="3">
        <v>256</v>
      </c>
      <c r="D44" s="3">
        <v>386</v>
      </c>
      <c r="E44" s="3">
        <v>63</v>
      </c>
      <c r="F44" s="3">
        <v>35</v>
      </c>
      <c r="G44" s="3">
        <v>168</v>
      </c>
      <c r="H44" s="3">
        <v>24</v>
      </c>
      <c r="I44" s="3">
        <v>1231</v>
      </c>
      <c r="J44" s="3">
        <v>129</v>
      </c>
    </row>
    <row r="45" spans="2:10" x14ac:dyDescent="0.25">
      <c r="B45" s="123" t="s">
        <v>104</v>
      </c>
      <c r="C45" s="3">
        <v>137</v>
      </c>
      <c r="D45" s="3">
        <v>423</v>
      </c>
      <c r="E45" s="3">
        <v>65</v>
      </c>
      <c r="F45" s="3">
        <v>32</v>
      </c>
      <c r="G45" s="3">
        <v>187</v>
      </c>
      <c r="H45" s="3">
        <v>10</v>
      </c>
      <c r="I45" s="3">
        <v>1466</v>
      </c>
      <c r="J45" s="3">
        <v>198</v>
      </c>
    </row>
    <row r="46" spans="2:10" x14ac:dyDescent="0.25">
      <c r="B46" s="123" t="s">
        <v>105</v>
      </c>
      <c r="C46" s="3">
        <v>184</v>
      </c>
      <c r="D46" s="3">
        <v>497</v>
      </c>
      <c r="E46" s="3">
        <v>21</v>
      </c>
      <c r="F46" s="3">
        <v>55</v>
      </c>
      <c r="G46" s="3">
        <v>78</v>
      </c>
      <c r="H46" s="3">
        <v>6</v>
      </c>
      <c r="I46" s="3">
        <v>1102</v>
      </c>
      <c r="J46" s="3">
        <v>133</v>
      </c>
    </row>
    <row r="47" spans="2:10" x14ac:dyDescent="0.25">
      <c r="B47" s="123" t="s">
        <v>106</v>
      </c>
      <c r="C47" s="3">
        <v>264</v>
      </c>
      <c r="D47" s="3">
        <v>930</v>
      </c>
      <c r="E47" s="3">
        <v>68</v>
      </c>
      <c r="F47" s="3">
        <v>116</v>
      </c>
      <c r="G47" s="3">
        <v>210</v>
      </c>
      <c r="H47" s="3">
        <v>25</v>
      </c>
      <c r="I47" s="3">
        <v>1355</v>
      </c>
      <c r="J47" s="3">
        <v>209</v>
      </c>
    </row>
    <row r="48" spans="2:10" x14ac:dyDescent="0.25">
      <c r="B48" s="123" t="s">
        <v>107</v>
      </c>
      <c r="C48" s="3">
        <v>115</v>
      </c>
      <c r="D48" s="3">
        <v>298</v>
      </c>
      <c r="E48" s="3">
        <v>41</v>
      </c>
      <c r="F48" s="3">
        <v>83</v>
      </c>
      <c r="G48" s="3">
        <v>224</v>
      </c>
      <c r="H48" s="3">
        <v>48</v>
      </c>
      <c r="I48" s="3">
        <v>1787</v>
      </c>
      <c r="J48" s="3">
        <v>167</v>
      </c>
    </row>
    <row r="49" spans="1:11" x14ac:dyDescent="0.25">
      <c r="C49" s="3">
        <v>4186</v>
      </c>
      <c r="D49" s="3">
        <v>10858</v>
      </c>
      <c r="E49" s="3">
        <v>688</v>
      </c>
      <c r="F49" s="3">
        <v>1370</v>
      </c>
      <c r="G49" s="3">
        <v>3119</v>
      </c>
      <c r="H49" s="3">
        <v>516</v>
      </c>
      <c r="I49" s="3">
        <v>26399</v>
      </c>
      <c r="J49" s="3">
        <v>3178</v>
      </c>
      <c r="K49" s="3"/>
    </row>
    <row r="50" spans="1:11" x14ac:dyDescent="0.25">
      <c r="B50" s="127">
        <v>10</v>
      </c>
      <c r="C50" s="129"/>
      <c r="D50" s="130"/>
      <c r="E50" s="129"/>
      <c r="F50" s="129"/>
      <c r="G50" s="129"/>
      <c r="H50" s="129"/>
      <c r="I50" s="129"/>
      <c r="J50" s="129"/>
    </row>
    <row r="51" spans="1:11" x14ac:dyDescent="0.25">
      <c r="A51" s="128" t="s">
        <v>215</v>
      </c>
      <c r="B51" s="128" t="s">
        <v>216</v>
      </c>
      <c r="C51" s="131" t="s">
        <v>83</v>
      </c>
      <c r="D51" s="132" t="s">
        <v>89</v>
      </c>
      <c r="E51" s="131" t="s">
        <v>82</v>
      </c>
      <c r="F51" s="131" t="s">
        <v>88</v>
      </c>
      <c r="G51" s="131" t="s">
        <v>85</v>
      </c>
      <c r="H51" s="131" t="s">
        <v>84</v>
      </c>
      <c r="I51" s="131" t="s">
        <v>87</v>
      </c>
      <c r="J51" s="131" t="s">
        <v>86</v>
      </c>
    </row>
    <row r="52" spans="1:11" x14ac:dyDescent="0.25">
      <c r="B52" s="123" t="s">
        <v>81</v>
      </c>
      <c r="C52" s="3">
        <v>331</v>
      </c>
      <c r="D52" s="3">
        <v>543</v>
      </c>
      <c r="E52" s="3">
        <v>13</v>
      </c>
      <c r="F52" s="3">
        <v>136</v>
      </c>
      <c r="G52" s="3">
        <v>147</v>
      </c>
      <c r="H52" s="3">
        <v>91</v>
      </c>
      <c r="I52" s="3">
        <v>1622</v>
      </c>
      <c r="J52" s="3">
        <v>131</v>
      </c>
    </row>
    <row r="53" spans="1:11" x14ac:dyDescent="0.25">
      <c r="B53" s="123" t="s">
        <v>90</v>
      </c>
      <c r="C53" s="3">
        <v>280</v>
      </c>
      <c r="D53" s="3">
        <v>292</v>
      </c>
      <c r="E53" s="3">
        <v>10</v>
      </c>
      <c r="F53" s="3">
        <v>96</v>
      </c>
      <c r="G53" s="3">
        <v>168</v>
      </c>
      <c r="H53" s="3">
        <v>24</v>
      </c>
      <c r="I53" s="3">
        <v>1519</v>
      </c>
      <c r="J53" s="3">
        <v>74</v>
      </c>
    </row>
    <row r="54" spans="1:11" x14ac:dyDescent="0.25">
      <c r="B54" s="123" t="s">
        <v>91</v>
      </c>
      <c r="C54" s="3">
        <v>232</v>
      </c>
      <c r="D54" s="3">
        <v>558</v>
      </c>
      <c r="E54" s="3">
        <v>15</v>
      </c>
      <c r="F54" s="3">
        <v>29</v>
      </c>
      <c r="G54" s="3">
        <v>213</v>
      </c>
      <c r="H54" s="3">
        <v>7</v>
      </c>
      <c r="I54" s="3">
        <v>1756</v>
      </c>
      <c r="J54" s="3">
        <v>226</v>
      </c>
    </row>
    <row r="55" spans="1:11" x14ac:dyDescent="0.25">
      <c r="B55" s="123" t="s">
        <v>92</v>
      </c>
      <c r="C55" s="3">
        <v>165</v>
      </c>
      <c r="D55" s="3">
        <v>595</v>
      </c>
      <c r="E55" s="3">
        <v>31</v>
      </c>
      <c r="F55" s="3">
        <v>71</v>
      </c>
      <c r="G55" s="3">
        <v>257</v>
      </c>
      <c r="H55" s="3">
        <v>17</v>
      </c>
      <c r="I55" s="3">
        <v>1042</v>
      </c>
      <c r="J55" s="3">
        <v>167</v>
      </c>
    </row>
    <row r="56" spans="1:11" x14ac:dyDescent="0.25">
      <c r="B56" s="123" t="s">
        <v>93</v>
      </c>
      <c r="C56" s="3">
        <v>193</v>
      </c>
      <c r="D56" s="3">
        <v>736</v>
      </c>
      <c r="E56" s="3">
        <v>22</v>
      </c>
      <c r="F56" s="3">
        <v>66</v>
      </c>
      <c r="G56" s="3">
        <v>169</v>
      </c>
      <c r="H56" s="3">
        <v>16</v>
      </c>
      <c r="I56" s="3">
        <v>1198</v>
      </c>
      <c r="J56" s="3">
        <v>213</v>
      </c>
    </row>
    <row r="57" spans="1:11" x14ac:dyDescent="0.25">
      <c r="B57" s="123" t="s">
        <v>94</v>
      </c>
      <c r="C57" s="3">
        <v>191</v>
      </c>
      <c r="D57" s="3">
        <v>712</v>
      </c>
      <c r="E57" s="3">
        <v>43</v>
      </c>
      <c r="F57" s="3">
        <v>123</v>
      </c>
      <c r="G57" s="3">
        <v>197</v>
      </c>
      <c r="H57" s="3">
        <v>49</v>
      </c>
      <c r="I57" s="3">
        <v>1211</v>
      </c>
      <c r="J57" s="3">
        <v>127</v>
      </c>
    </row>
    <row r="58" spans="1:11" x14ac:dyDescent="0.25">
      <c r="B58" s="123" t="s">
        <v>95</v>
      </c>
      <c r="C58" s="3">
        <v>198</v>
      </c>
      <c r="D58" s="3">
        <v>701</v>
      </c>
      <c r="E58" s="3">
        <v>42</v>
      </c>
      <c r="F58" s="3">
        <v>35</v>
      </c>
      <c r="G58" s="3">
        <v>107</v>
      </c>
      <c r="H58" s="3">
        <v>14</v>
      </c>
      <c r="I58" s="3">
        <v>1387</v>
      </c>
      <c r="J58" s="3">
        <v>201</v>
      </c>
    </row>
    <row r="59" spans="1:11" x14ac:dyDescent="0.25">
      <c r="B59" s="123" t="s">
        <v>96</v>
      </c>
      <c r="C59" s="3">
        <v>229</v>
      </c>
      <c r="D59" s="3">
        <v>598</v>
      </c>
      <c r="E59" s="3">
        <v>23</v>
      </c>
      <c r="F59" s="3">
        <v>60</v>
      </c>
      <c r="G59" s="3">
        <v>205</v>
      </c>
      <c r="H59" s="3">
        <v>40</v>
      </c>
      <c r="I59" s="3">
        <v>1390</v>
      </c>
      <c r="J59" s="3">
        <v>202</v>
      </c>
    </row>
    <row r="60" spans="1:11" x14ac:dyDescent="0.25">
      <c r="B60" s="123" t="s">
        <v>97</v>
      </c>
      <c r="C60" s="3">
        <v>255</v>
      </c>
      <c r="D60" s="3">
        <v>468</v>
      </c>
      <c r="E60" s="3">
        <v>66</v>
      </c>
      <c r="F60" s="3">
        <v>47</v>
      </c>
      <c r="G60" s="3">
        <v>174</v>
      </c>
      <c r="H60" s="3">
        <v>14</v>
      </c>
      <c r="I60" s="3">
        <v>1220</v>
      </c>
      <c r="J60" s="3">
        <v>181</v>
      </c>
    </row>
    <row r="61" spans="1:11" x14ac:dyDescent="0.25">
      <c r="B61" s="123" t="s">
        <v>98</v>
      </c>
      <c r="C61" s="3">
        <v>241</v>
      </c>
      <c r="D61" s="3">
        <v>786</v>
      </c>
      <c r="E61" s="3">
        <v>33</v>
      </c>
      <c r="F61" s="3">
        <v>46</v>
      </c>
      <c r="G61" s="3">
        <v>93</v>
      </c>
      <c r="H61" s="3">
        <v>39</v>
      </c>
      <c r="I61" s="3">
        <v>1522</v>
      </c>
      <c r="J61" s="3">
        <v>150</v>
      </c>
    </row>
    <row r="62" spans="1:11" x14ac:dyDescent="0.25">
      <c r="B62" s="123" t="s">
        <v>99</v>
      </c>
      <c r="C62" s="3">
        <v>227</v>
      </c>
      <c r="D62" s="3">
        <v>558</v>
      </c>
      <c r="E62" s="3">
        <v>20</v>
      </c>
      <c r="F62" s="3">
        <v>97</v>
      </c>
      <c r="G62" s="3">
        <v>206</v>
      </c>
      <c r="H62" s="3">
        <v>18</v>
      </c>
      <c r="I62" s="3">
        <v>1318</v>
      </c>
      <c r="J62" s="3">
        <v>177</v>
      </c>
    </row>
    <row r="63" spans="1:11" x14ac:dyDescent="0.25">
      <c r="B63" s="123" t="s">
        <v>100</v>
      </c>
      <c r="C63" s="3">
        <v>245</v>
      </c>
      <c r="D63" s="3">
        <v>569</v>
      </c>
      <c r="E63" s="3">
        <v>60</v>
      </c>
      <c r="F63" s="3">
        <v>46</v>
      </c>
      <c r="G63" s="3">
        <v>135</v>
      </c>
      <c r="H63" s="3">
        <v>22</v>
      </c>
      <c r="I63" s="3">
        <v>1221</v>
      </c>
      <c r="J63" s="3">
        <v>142</v>
      </c>
    </row>
    <row r="64" spans="1:11" x14ac:dyDescent="0.25">
      <c r="B64" s="123" t="s">
        <v>101</v>
      </c>
      <c r="C64" s="3">
        <v>250</v>
      </c>
      <c r="D64" s="3">
        <v>335</v>
      </c>
      <c r="E64" s="3">
        <v>28</v>
      </c>
      <c r="F64" s="3">
        <v>40</v>
      </c>
      <c r="G64" s="3">
        <v>52</v>
      </c>
      <c r="H64" s="3">
        <v>8</v>
      </c>
      <c r="I64" s="3">
        <v>1514</v>
      </c>
      <c r="J64" s="3">
        <v>145</v>
      </c>
    </row>
    <row r="65" spans="1:11" x14ac:dyDescent="0.25">
      <c r="B65" s="123" t="s">
        <v>102</v>
      </c>
      <c r="C65" s="3">
        <v>194</v>
      </c>
      <c r="D65" s="3">
        <v>842</v>
      </c>
      <c r="E65" s="3">
        <v>23</v>
      </c>
      <c r="F65" s="3">
        <v>153</v>
      </c>
      <c r="G65" s="3">
        <v>127</v>
      </c>
      <c r="H65" s="3">
        <v>37</v>
      </c>
      <c r="I65" s="3">
        <v>1491</v>
      </c>
      <c r="J65" s="3">
        <v>198</v>
      </c>
    </row>
    <row r="66" spans="1:11" x14ac:dyDescent="0.25">
      <c r="B66" s="123" t="s">
        <v>103</v>
      </c>
      <c r="C66" s="3">
        <v>256</v>
      </c>
      <c r="D66" s="3">
        <v>385</v>
      </c>
      <c r="E66" s="3">
        <v>62</v>
      </c>
      <c r="F66" s="3">
        <v>35</v>
      </c>
      <c r="G66" s="3">
        <v>168</v>
      </c>
      <c r="H66" s="3">
        <v>24</v>
      </c>
      <c r="I66" s="3">
        <v>1232</v>
      </c>
      <c r="J66" s="3">
        <v>128</v>
      </c>
    </row>
    <row r="67" spans="1:11" x14ac:dyDescent="0.25">
      <c r="B67" s="123" t="s">
        <v>104</v>
      </c>
      <c r="C67" s="3">
        <v>146</v>
      </c>
      <c r="D67" s="3">
        <v>423</v>
      </c>
      <c r="E67" s="3">
        <v>64</v>
      </c>
      <c r="F67" s="3">
        <v>32</v>
      </c>
      <c r="G67" s="3">
        <v>189</v>
      </c>
      <c r="H67" s="3">
        <v>10</v>
      </c>
      <c r="I67" s="3">
        <v>1469</v>
      </c>
      <c r="J67" s="3">
        <v>197</v>
      </c>
    </row>
    <row r="68" spans="1:11" x14ac:dyDescent="0.25">
      <c r="B68" s="123" t="s">
        <v>105</v>
      </c>
      <c r="C68" s="3">
        <v>183</v>
      </c>
      <c r="D68" s="3">
        <v>496</v>
      </c>
      <c r="E68" s="3">
        <v>21</v>
      </c>
      <c r="F68" s="3">
        <v>55</v>
      </c>
      <c r="G68" s="3">
        <v>80</v>
      </c>
      <c r="H68" s="3">
        <v>6</v>
      </c>
      <c r="I68" s="3">
        <v>1111</v>
      </c>
      <c r="J68" s="3">
        <v>135</v>
      </c>
    </row>
    <row r="69" spans="1:11" x14ac:dyDescent="0.25">
      <c r="B69" s="123" t="s">
        <v>106</v>
      </c>
      <c r="C69" s="3">
        <v>266</v>
      </c>
      <c r="D69" s="3">
        <v>926</v>
      </c>
      <c r="E69" s="3">
        <v>68</v>
      </c>
      <c r="F69" s="3">
        <v>116</v>
      </c>
      <c r="G69" s="3">
        <v>208</v>
      </c>
      <c r="H69" s="3">
        <v>25</v>
      </c>
      <c r="I69" s="3">
        <v>1356</v>
      </c>
      <c r="J69" s="3">
        <v>209</v>
      </c>
    </row>
    <row r="70" spans="1:11" x14ac:dyDescent="0.25">
      <c r="B70" s="123" t="s">
        <v>107</v>
      </c>
      <c r="C70" s="3">
        <v>114</v>
      </c>
      <c r="D70" s="3">
        <v>300</v>
      </c>
      <c r="E70" s="3">
        <v>41</v>
      </c>
      <c r="F70" s="3">
        <v>84</v>
      </c>
      <c r="G70" s="3">
        <v>227</v>
      </c>
      <c r="H70" s="3">
        <v>48</v>
      </c>
      <c r="I70" s="3">
        <v>1783</v>
      </c>
      <c r="J70" s="3">
        <v>165</v>
      </c>
    </row>
    <row r="71" spans="1:11" x14ac:dyDescent="0.25">
      <c r="C71" s="3">
        <v>4196</v>
      </c>
      <c r="D71" s="3">
        <v>10823</v>
      </c>
      <c r="E71" s="3">
        <v>685</v>
      </c>
      <c r="F71" s="3">
        <v>1367</v>
      </c>
      <c r="G71" s="3">
        <v>3122</v>
      </c>
      <c r="H71" s="3">
        <v>509</v>
      </c>
      <c r="I71" s="3">
        <v>26362</v>
      </c>
      <c r="J71" s="3">
        <v>3168</v>
      </c>
      <c r="K71" s="3"/>
    </row>
    <row r="72" spans="1:11" x14ac:dyDescent="0.25">
      <c r="B72" s="127">
        <v>11</v>
      </c>
      <c r="C72" s="129"/>
      <c r="D72" s="130"/>
      <c r="E72" s="129"/>
      <c r="F72" s="129"/>
      <c r="G72" s="129"/>
      <c r="H72" s="129"/>
      <c r="I72" s="129"/>
      <c r="J72" s="129"/>
    </row>
    <row r="73" spans="1:11" x14ac:dyDescent="0.25">
      <c r="A73" s="128" t="s">
        <v>216</v>
      </c>
      <c r="B73" s="128" t="s">
        <v>217</v>
      </c>
      <c r="C73" s="131" t="s">
        <v>83</v>
      </c>
      <c r="D73" s="132" t="s">
        <v>89</v>
      </c>
      <c r="E73" s="131" t="s">
        <v>82</v>
      </c>
      <c r="F73" s="131" t="s">
        <v>88</v>
      </c>
      <c r="G73" s="131" t="s">
        <v>85</v>
      </c>
      <c r="H73" s="131" t="s">
        <v>84</v>
      </c>
      <c r="I73" s="131" t="s">
        <v>87</v>
      </c>
      <c r="J73" s="131" t="s">
        <v>86</v>
      </c>
    </row>
    <row r="74" spans="1:11" x14ac:dyDescent="0.25">
      <c r="B74" s="123" t="s">
        <v>81</v>
      </c>
      <c r="C74" s="3">
        <v>335</v>
      </c>
      <c r="D74" s="3">
        <v>555</v>
      </c>
      <c r="E74" s="3">
        <v>13</v>
      </c>
      <c r="F74" s="3">
        <v>144</v>
      </c>
      <c r="G74" s="3">
        <v>150</v>
      </c>
      <c r="H74" s="3">
        <v>91</v>
      </c>
      <c r="I74" s="3">
        <v>1630</v>
      </c>
      <c r="J74" s="3">
        <v>135</v>
      </c>
    </row>
    <row r="75" spans="1:11" x14ac:dyDescent="0.25">
      <c r="B75" s="123" t="s">
        <v>90</v>
      </c>
      <c r="C75" s="3">
        <v>282</v>
      </c>
      <c r="D75" s="3">
        <v>288</v>
      </c>
      <c r="E75" s="3">
        <v>10</v>
      </c>
      <c r="F75" s="3">
        <v>99</v>
      </c>
      <c r="G75" s="3">
        <v>169</v>
      </c>
      <c r="H75" s="3">
        <v>23</v>
      </c>
      <c r="I75" s="3">
        <v>1527</v>
      </c>
      <c r="J75" s="3">
        <v>75</v>
      </c>
    </row>
    <row r="76" spans="1:11" x14ac:dyDescent="0.25">
      <c r="B76" s="123" t="s">
        <v>91</v>
      </c>
      <c r="C76" s="3">
        <v>231</v>
      </c>
      <c r="D76" s="3">
        <v>563</v>
      </c>
      <c r="E76" s="3">
        <v>15</v>
      </c>
      <c r="F76" s="3">
        <v>30</v>
      </c>
      <c r="G76" s="3">
        <v>216</v>
      </c>
      <c r="H76" s="3">
        <v>7</v>
      </c>
      <c r="I76" s="3">
        <v>1767</v>
      </c>
      <c r="J76" s="3">
        <v>229</v>
      </c>
    </row>
    <row r="77" spans="1:11" x14ac:dyDescent="0.25">
      <c r="B77" s="123" t="s">
        <v>92</v>
      </c>
      <c r="C77" s="3">
        <v>173</v>
      </c>
      <c r="D77" s="3">
        <v>603</v>
      </c>
      <c r="E77" s="3">
        <v>32</v>
      </c>
      <c r="F77" s="3">
        <v>73</v>
      </c>
      <c r="G77" s="3">
        <v>267</v>
      </c>
      <c r="H77" s="3">
        <v>18</v>
      </c>
      <c r="I77" s="3">
        <v>1064</v>
      </c>
      <c r="J77" s="3">
        <v>169</v>
      </c>
    </row>
    <row r="78" spans="1:11" x14ac:dyDescent="0.25">
      <c r="B78" s="123" t="s">
        <v>93</v>
      </c>
      <c r="C78" s="3">
        <v>201</v>
      </c>
      <c r="D78" s="3">
        <v>740</v>
      </c>
      <c r="E78" s="3">
        <v>23</v>
      </c>
      <c r="F78" s="3">
        <v>66</v>
      </c>
      <c r="G78" s="3">
        <v>173</v>
      </c>
      <c r="H78" s="3">
        <v>16</v>
      </c>
      <c r="I78" s="3">
        <v>1209</v>
      </c>
      <c r="J78" s="3">
        <v>212</v>
      </c>
    </row>
    <row r="79" spans="1:11" x14ac:dyDescent="0.25">
      <c r="B79" s="123" t="s">
        <v>94</v>
      </c>
      <c r="C79" s="3">
        <v>195</v>
      </c>
      <c r="D79" s="3">
        <v>717</v>
      </c>
      <c r="E79" s="3">
        <v>44</v>
      </c>
      <c r="F79" s="3">
        <v>126</v>
      </c>
      <c r="G79" s="3">
        <v>207</v>
      </c>
      <c r="H79" s="3">
        <v>50</v>
      </c>
      <c r="I79" s="3">
        <v>1214</v>
      </c>
      <c r="J79" s="3">
        <v>127</v>
      </c>
    </row>
    <row r="80" spans="1:11" x14ac:dyDescent="0.25">
      <c r="B80" s="123" t="s">
        <v>95</v>
      </c>
      <c r="C80" s="3">
        <v>203</v>
      </c>
      <c r="D80" s="3">
        <v>710</v>
      </c>
      <c r="E80" s="3">
        <v>42</v>
      </c>
      <c r="F80" s="3">
        <v>34</v>
      </c>
      <c r="G80" s="3">
        <v>113</v>
      </c>
      <c r="H80" s="3">
        <v>14</v>
      </c>
      <c r="I80" s="3">
        <v>1404</v>
      </c>
      <c r="J80" s="3">
        <v>203</v>
      </c>
    </row>
    <row r="81" spans="1:11" x14ac:dyDescent="0.25">
      <c r="B81" s="123" t="s">
        <v>96</v>
      </c>
      <c r="C81" s="3">
        <v>239</v>
      </c>
      <c r="D81" s="3">
        <v>601</v>
      </c>
      <c r="E81" s="3">
        <v>23</v>
      </c>
      <c r="F81" s="3">
        <v>61</v>
      </c>
      <c r="G81" s="3">
        <v>205</v>
      </c>
      <c r="H81" s="3">
        <v>40</v>
      </c>
      <c r="I81" s="3">
        <v>1395</v>
      </c>
      <c r="J81" s="3">
        <v>204</v>
      </c>
    </row>
    <row r="82" spans="1:11" x14ac:dyDescent="0.25">
      <c r="B82" s="123" t="s">
        <v>97</v>
      </c>
      <c r="C82" s="3">
        <v>259</v>
      </c>
      <c r="D82" s="3">
        <v>474</v>
      </c>
      <c r="E82" s="3">
        <v>64</v>
      </c>
      <c r="F82" s="3">
        <v>49</v>
      </c>
      <c r="G82" s="3">
        <v>175</v>
      </c>
      <c r="H82" s="3">
        <v>14</v>
      </c>
      <c r="I82" s="3">
        <v>1236</v>
      </c>
      <c r="J82" s="3">
        <v>182</v>
      </c>
    </row>
    <row r="83" spans="1:11" x14ac:dyDescent="0.25">
      <c r="B83" s="123" t="s">
        <v>98</v>
      </c>
      <c r="C83" s="3">
        <v>251</v>
      </c>
      <c r="D83" s="3">
        <v>788</v>
      </c>
      <c r="E83" s="3">
        <v>35</v>
      </c>
      <c r="F83" s="3">
        <v>49</v>
      </c>
      <c r="G83" s="3">
        <v>92</v>
      </c>
      <c r="H83" s="3">
        <v>42</v>
      </c>
      <c r="I83" s="3">
        <v>1531</v>
      </c>
      <c r="J83" s="3">
        <v>152</v>
      </c>
    </row>
    <row r="84" spans="1:11" x14ac:dyDescent="0.25">
      <c r="B84" s="123" t="s">
        <v>99</v>
      </c>
      <c r="C84" s="3">
        <v>238</v>
      </c>
      <c r="D84" s="3">
        <v>566</v>
      </c>
      <c r="E84" s="3">
        <v>20</v>
      </c>
      <c r="F84" s="3">
        <v>97</v>
      </c>
      <c r="G84" s="3">
        <v>203</v>
      </c>
      <c r="H84" s="3">
        <v>18</v>
      </c>
      <c r="I84" s="3">
        <v>1325</v>
      </c>
      <c r="J84" s="3">
        <v>177</v>
      </c>
    </row>
    <row r="85" spans="1:11" x14ac:dyDescent="0.25">
      <c r="B85" s="123" t="s">
        <v>100</v>
      </c>
      <c r="C85" s="3">
        <v>251</v>
      </c>
      <c r="D85" s="3">
        <v>566</v>
      </c>
      <c r="E85" s="3">
        <v>62</v>
      </c>
      <c r="F85" s="3">
        <v>45</v>
      </c>
      <c r="G85" s="3">
        <v>140</v>
      </c>
      <c r="H85" s="3">
        <v>22</v>
      </c>
      <c r="I85" s="3">
        <v>1229</v>
      </c>
      <c r="J85" s="3">
        <v>141</v>
      </c>
    </row>
    <row r="86" spans="1:11" x14ac:dyDescent="0.25">
      <c r="B86" s="123" t="s">
        <v>101</v>
      </c>
      <c r="C86" s="3">
        <v>266</v>
      </c>
      <c r="D86" s="3">
        <v>348</v>
      </c>
      <c r="E86" s="3">
        <v>28</v>
      </c>
      <c r="F86" s="3">
        <v>41</v>
      </c>
      <c r="G86" s="3">
        <v>53</v>
      </c>
      <c r="H86" s="3">
        <v>8</v>
      </c>
      <c r="I86" s="3">
        <v>1525</v>
      </c>
      <c r="J86" s="3">
        <v>146</v>
      </c>
    </row>
    <row r="87" spans="1:11" x14ac:dyDescent="0.25">
      <c r="B87" s="123" t="s">
        <v>102</v>
      </c>
      <c r="C87" s="3">
        <v>210</v>
      </c>
      <c r="D87" s="3">
        <v>848</v>
      </c>
      <c r="E87" s="3">
        <v>24</v>
      </c>
      <c r="F87" s="3">
        <v>152</v>
      </c>
      <c r="G87" s="3">
        <v>129</v>
      </c>
      <c r="H87" s="3">
        <v>37</v>
      </c>
      <c r="I87" s="3">
        <v>1513</v>
      </c>
      <c r="J87" s="3">
        <v>193</v>
      </c>
    </row>
    <row r="88" spans="1:11" x14ac:dyDescent="0.25">
      <c r="B88" s="123" t="s">
        <v>103</v>
      </c>
      <c r="C88" s="3">
        <v>264</v>
      </c>
      <c r="D88" s="3">
        <v>391</v>
      </c>
      <c r="E88" s="3">
        <v>64</v>
      </c>
      <c r="F88" s="3">
        <v>35</v>
      </c>
      <c r="G88" s="3">
        <v>171</v>
      </c>
      <c r="H88" s="3">
        <v>24</v>
      </c>
      <c r="I88" s="3">
        <v>1236</v>
      </c>
      <c r="J88" s="3">
        <v>130</v>
      </c>
    </row>
    <row r="89" spans="1:11" x14ac:dyDescent="0.25">
      <c r="B89" s="123" t="s">
        <v>104</v>
      </c>
      <c r="C89" s="3">
        <v>151</v>
      </c>
      <c r="D89" s="3">
        <v>442</v>
      </c>
      <c r="E89" s="3">
        <v>64</v>
      </c>
      <c r="F89" s="3">
        <v>40</v>
      </c>
      <c r="G89" s="3">
        <v>196</v>
      </c>
      <c r="H89" s="3">
        <v>11</v>
      </c>
      <c r="I89" s="3">
        <v>1473</v>
      </c>
      <c r="J89" s="3">
        <v>197</v>
      </c>
    </row>
    <row r="90" spans="1:11" x14ac:dyDescent="0.25">
      <c r="B90" s="123" t="s">
        <v>105</v>
      </c>
      <c r="C90" s="3">
        <v>191</v>
      </c>
      <c r="D90" s="3">
        <v>496</v>
      </c>
      <c r="E90" s="3">
        <v>21</v>
      </c>
      <c r="F90" s="3">
        <v>55</v>
      </c>
      <c r="G90" s="3">
        <v>78</v>
      </c>
      <c r="H90" s="3">
        <v>6</v>
      </c>
      <c r="I90" s="3">
        <v>1112</v>
      </c>
      <c r="J90" s="3">
        <v>131</v>
      </c>
    </row>
    <row r="91" spans="1:11" x14ac:dyDescent="0.25">
      <c r="B91" s="123" t="s">
        <v>106</v>
      </c>
      <c r="C91" s="3">
        <v>275</v>
      </c>
      <c r="D91" s="3">
        <v>929</v>
      </c>
      <c r="E91" s="3">
        <v>68</v>
      </c>
      <c r="F91" s="3">
        <v>117</v>
      </c>
      <c r="G91" s="3">
        <v>210</v>
      </c>
      <c r="H91" s="3">
        <v>25</v>
      </c>
      <c r="I91" s="3">
        <v>1359</v>
      </c>
      <c r="J91" s="3">
        <v>208</v>
      </c>
    </row>
    <row r="92" spans="1:11" x14ac:dyDescent="0.25">
      <c r="B92" s="123" t="s">
        <v>107</v>
      </c>
      <c r="C92" s="3">
        <v>116</v>
      </c>
      <c r="D92" s="3">
        <v>298</v>
      </c>
      <c r="E92" s="3">
        <v>43</v>
      </c>
      <c r="F92" s="3">
        <v>84</v>
      </c>
      <c r="G92" s="3">
        <v>231</v>
      </c>
      <c r="H92" s="3">
        <v>49</v>
      </c>
      <c r="I92" s="3">
        <v>1797</v>
      </c>
      <c r="J92" s="3">
        <v>166</v>
      </c>
    </row>
    <row r="93" spans="1:11" x14ac:dyDescent="0.25">
      <c r="C93" s="3">
        <v>4331</v>
      </c>
      <c r="D93" s="3">
        <v>10923</v>
      </c>
      <c r="E93" s="3">
        <v>695</v>
      </c>
      <c r="F93" s="3">
        <v>1397</v>
      </c>
      <c r="G93" s="3">
        <v>3178</v>
      </c>
      <c r="H93" s="3">
        <v>515</v>
      </c>
      <c r="I93" s="3">
        <v>26546</v>
      </c>
      <c r="J93" s="3">
        <v>3177</v>
      </c>
      <c r="K93" s="3"/>
    </row>
    <row r="94" spans="1:11" x14ac:dyDescent="0.25">
      <c r="B94" s="127">
        <v>12</v>
      </c>
      <c r="C94" s="129"/>
      <c r="D94" s="130"/>
      <c r="E94" s="129"/>
      <c r="F94" s="129"/>
      <c r="G94" s="129"/>
      <c r="H94" s="129"/>
      <c r="I94" s="129"/>
      <c r="J94" s="129"/>
    </row>
    <row r="95" spans="1:11" x14ac:dyDescent="0.25">
      <c r="A95" s="128" t="s">
        <v>217</v>
      </c>
      <c r="B95" s="128" t="s">
        <v>218</v>
      </c>
      <c r="C95" s="131" t="s">
        <v>83</v>
      </c>
      <c r="D95" s="132" t="s">
        <v>89</v>
      </c>
      <c r="E95" s="131" t="s">
        <v>82</v>
      </c>
      <c r="F95" s="131" t="s">
        <v>88</v>
      </c>
      <c r="G95" s="131" t="s">
        <v>85</v>
      </c>
      <c r="H95" s="131" t="s">
        <v>84</v>
      </c>
      <c r="I95" s="131" t="s">
        <v>87</v>
      </c>
      <c r="J95" s="131" t="s">
        <v>86</v>
      </c>
    </row>
    <row r="96" spans="1:11" x14ac:dyDescent="0.25">
      <c r="B96" s="123" t="s">
        <v>81</v>
      </c>
      <c r="C96" s="3">
        <v>349</v>
      </c>
      <c r="D96" s="3">
        <v>579</v>
      </c>
      <c r="E96" s="3">
        <v>13</v>
      </c>
      <c r="F96" s="3">
        <v>145</v>
      </c>
      <c r="G96" s="3">
        <v>157</v>
      </c>
      <c r="H96" s="3">
        <v>92</v>
      </c>
      <c r="I96" s="3">
        <v>1660</v>
      </c>
      <c r="J96" s="3">
        <v>136</v>
      </c>
    </row>
    <row r="97" spans="2:10" x14ac:dyDescent="0.25">
      <c r="B97" s="123" t="s">
        <v>90</v>
      </c>
      <c r="C97" s="3">
        <v>292</v>
      </c>
      <c r="D97" s="3">
        <v>312</v>
      </c>
      <c r="E97" s="3">
        <v>10</v>
      </c>
      <c r="F97" s="3">
        <v>107</v>
      </c>
      <c r="G97" s="3">
        <v>175</v>
      </c>
      <c r="H97" s="3">
        <v>23</v>
      </c>
      <c r="I97" s="3">
        <v>1549</v>
      </c>
      <c r="J97" s="3">
        <v>77</v>
      </c>
    </row>
    <row r="98" spans="2:10" x14ac:dyDescent="0.25">
      <c r="B98" s="123" t="s">
        <v>91</v>
      </c>
      <c r="C98" s="3">
        <v>242</v>
      </c>
      <c r="D98" s="3">
        <v>604</v>
      </c>
      <c r="E98" s="3">
        <v>15</v>
      </c>
      <c r="F98" s="3">
        <v>30</v>
      </c>
      <c r="G98" s="3">
        <v>217</v>
      </c>
      <c r="H98" s="3">
        <v>8</v>
      </c>
      <c r="I98" s="3">
        <v>1835</v>
      </c>
      <c r="J98" s="3">
        <v>239</v>
      </c>
    </row>
    <row r="99" spans="2:10" x14ac:dyDescent="0.25">
      <c r="B99" s="123" t="s">
        <v>92</v>
      </c>
      <c r="C99" s="3">
        <v>180</v>
      </c>
      <c r="D99" s="3">
        <v>642</v>
      </c>
      <c r="E99" s="3">
        <v>33</v>
      </c>
      <c r="F99" s="3">
        <v>78</v>
      </c>
      <c r="G99" s="3">
        <v>280</v>
      </c>
      <c r="H99" s="3">
        <v>19</v>
      </c>
      <c r="I99" s="3">
        <v>1086</v>
      </c>
      <c r="J99" s="3">
        <v>171</v>
      </c>
    </row>
    <row r="100" spans="2:10" x14ac:dyDescent="0.25">
      <c r="B100" s="123" t="s">
        <v>93</v>
      </c>
      <c r="C100" s="3">
        <v>211</v>
      </c>
      <c r="D100" s="3">
        <v>770</v>
      </c>
      <c r="E100" s="3">
        <v>24</v>
      </c>
      <c r="F100" s="3">
        <v>67</v>
      </c>
      <c r="G100" s="3">
        <v>181</v>
      </c>
      <c r="H100" s="3">
        <v>16</v>
      </c>
      <c r="I100" s="3">
        <v>1260</v>
      </c>
      <c r="J100" s="3">
        <v>219</v>
      </c>
    </row>
    <row r="101" spans="2:10" x14ac:dyDescent="0.25">
      <c r="B101" s="123" t="s">
        <v>94</v>
      </c>
      <c r="C101" s="3">
        <v>206</v>
      </c>
      <c r="D101" s="3">
        <v>751</v>
      </c>
      <c r="E101" s="3">
        <v>44</v>
      </c>
      <c r="F101" s="3">
        <v>129</v>
      </c>
      <c r="G101" s="3">
        <v>216</v>
      </c>
      <c r="H101" s="3">
        <v>50</v>
      </c>
      <c r="I101" s="3">
        <v>1248</v>
      </c>
      <c r="J101" s="3">
        <v>132</v>
      </c>
    </row>
    <row r="102" spans="2:10" x14ac:dyDescent="0.25">
      <c r="B102" s="123" t="s">
        <v>95</v>
      </c>
      <c r="C102" s="3">
        <v>215</v>
      </c>
      <c r="D102" s="3">
        <v>731</v>
      </c>
      <c r="E102" s="3">
        <v>43</v>
      </c>
      <c r="F102" s="3">
        <v>35</v>
      </c>
      <c r="G102" s="3">
        <v>113</v>
      </c>
      <c r="H102" s="3">
        <v>14</v>
      </c>
      <c r="I102" s="3">
        <v>1448</v>
      </c>
      <c r="J102" s="3">
        <v>207</v>
      </c>
    </row>
    <row r="103" spans="2:10" x14ac:dyDescent="0.25">
      <c r="B103" s="123" t="s">
        <v>96</v>
      </c>
      <c r="C103" s="3">
        <v>244</v>
      </c>
      <c r="D103" s="3">
        <v>615</v>
      </c>
      <c r="E103" s="3">
        <v>23</v>
      </c>
      <c r="F103" s="3">
        <v>61</v>
      </c>
      <c r="G103" s="3">
        <v>207</v>
      </c>
      <c r="H103" s="3">
        <v>40</v>
      </c>
      <c r="I103" s="3">
        <v>1425</v>
      </c>
      <c r="J103" s="3">
        <v>207</v>
      </c>
    </row>
    <row r="104" spans="2:10" x14ac:dyDescent="0.25">
      <c r="B104" s="123" t="s">
        <v>97</v>
      </c>
      <c r="C104" s="3">
        <v>264</v>
      </c>
      <c r="D104" s="3">
        <v>491</v>
      </c>
      <c r="E104" s="3">
        <v>65</v>
      </c>
      <c r="F104" s="3">
        <v>53</v>
      </c>
      <c r="G104" s="3">
        <v>179</v>
      </c>
      <c r="H104" s="3">
        <v>14</v>
      </c>
      <c r="I104" s="3">
        <v>1260</v>
      </c>
      <c r="J104" s="3">
        <v>191</v>
      </c>
    </row>
    <row r="105" spans="2:10" x14ac:dyDescent="0.25">
      <c r="B105" s="123" t="s">
        <v>98</v>
      </c>
      <c r="C105" s="3">
        <v>258</v>
      </c>
      <c r="D105" s="3">
        <v>817</v>
      </c>
      <c r="E105" s="3">
        <v>37</v>
      </c>
      <c r="F105" s="3">
        <v>50</v>
      </c>
      <c r="G105" s="3">
        <v>96</v>
      </c>
      <c r="H105" s="3">
        <v>43</v>
      </c>
      <c r="I105" s="3">
        <v>1560</v>
      </c>
      <c r="J105" s="3">
        <v>155</v>
      </c>
    </row>
    <row r="106" spans="2:10" x14ac:dyDescent="0.25">
      <c r="B106" s="123" t="s">
        <v>99</v>
      </c>
      <c r="C106" s="3">
        <v>248</v>
      </c>
      <c r="D106" s="3">
        <v>573</v>
      </c>
      <c r="E106" s="3">
        <v>23</v>
      </c>
      <c r="F106" s="3">
        <v>104</v>
      </c>
      <c r="G106" s="3">
        <v>211</v>
      </c>
      <c r="H106" s="3">
        <v>18</v>
      </c>
      <c r="I106" s="3">
        <v>1358</v>
      </c>
      <c r="J106" s="3">
        <v>178</v>
      </c>
    </row>
    <row r="107" spans="2:10" x14ac:dyDescent="0.25">
      <c r="B107" s="123" t="s">
        <v>100</v>
      </c>
      <c r="C107" s="3">
        <v>274</v>
      </c>
      <c r="D107" s="3">
        <v>592</v>
      </c>
      <c r="E107" s="3">
        <v>64</v>
      </c>
      <c r="F107" s="3">
        <v>45</v>
      </c>
      <c r="G107" s="3">
        <v>141</v>
      </c>
      <c r="H107" s="3">
        <v>22</v>
      </c>
      <c r="I107" s="3">
        <v>1277</v>
      </c>
      <c r="J107" s="3">
        <v>142</v>
      </c>
    </row>
    <row r="108" spans="2:10" x14ac:dyDescent="0.25">
      <c r="B108" s="123" t="s">
        <v>101</v>
      </c>
      <c r="C108" s="3">
        <v>281</v>
      </c>
      <c r="D108" s="3">
        <v>382</v>
      </c>
      <c r="E108" s="3">
        <v>28</v>
      </c>
      <c r="F108" s="3">
        <v>45</v>
      </c>
      <c r="G108" s="3">
        <v>62</v>
      </c>
      <c r="H108" s="3">
        <v>8</v>
      </c>
      <c r="I108" s="3">
        <v>1563</v>
      </c>
      <c r="J108" s="3">
        <v>150</v>
      </c>
    </row>
    <row r="109" spans="2:10" x14ac:dyDescent="0.25">
      <c r="B109" s="123" t="s">
        <v>102</v>
      </c>
      <c r="C109" s="3">
        <v>221</v>
      </c>
      <c r="D109" s="3">
        <v>901</v>
      </c>
      <c r="E109" s="3">
        <v>25</v>
      </c>
      <c r="F109" s="3">
        <v>159</v>
      </c>
      <c r="G109" s="3">
        <v>132</v>
      </c>
      <c r="H109" s="3">
        <v>38</v>
      </c>
      <c r="I109" s="3">
        <v>1560</v>
      </c>
      <c r="J109" s="3">
        <v>202</v>
      </c>
    </row>
    <row r="110" spans="2:10" x14ac:dyDescent="0.25">
      <c r="B110" s="123" t="s">
        <v>103</v>
      </c>
      <c r="C110" s="3">
        <v>274</v>
      </c>
      <c r="D110" s="3">
        <v>421</v>
      </c>
      <c r="E110" s="3">
        <v>68</v>
      </c>
      <c r="F110" s="3">
        <v>39</v>
      </c>
      <c r="G110" s="3">
        <v>177</v>
      </c>
      <c r="H110" s="3">
        <v>25</v>
      </c>
      <c r="I110" s="3">
        <v>1280</v>
      </c>
      <c r="J110" s="3">
        <v>137</v>
      </c>
    </row>
    <row r="111" spans="2:10" x14ac:dyDescent="0.25">
      <c r="B111" s="123" t="s">
        <v>104</v>
      </c>
      <c r="C111" s="3">
        <v>160</v>
      </c>
      <c r="D111" s="3">
        <v>459</v>
      </c>
      <c r="E111" s="3">
        <v>65</v>
      </c>
      <c r="F111" s="3">
        <v>44</v>
      </c>
      <c r="G111" s="3">
        <v>200</v>
      </c>
      <c r="H111" s="3">
        <v>12</v>
      </c>
      <c r="I111" s="3">
        <v>1524</v>
      </c>
      <c r="J111" s="3">
        <v>199</v>
      </c>
    </row>
    <row r="112" spans="2:10" x14ac:dyDescent="0.25">
      <c r="B112" s="123" t="s">
        <v>105</v>
      </c>
      <c r="C112" s="3">
        <v>201</v>
      </c>
      <c r="D112" s="3">
        <v>526</v>
      </c>
      <c r="E112" s="3">
        <v>21</v>
      </c>
      <c r="F112" s="3">
        <v>55</v>
      </c>
      <c r="G112" s="3">
        <v>83</v>
      </c>
      <c r="H112" s="3">
        <v>6</v>
      </c>
      <c r="I112" s="3">
        <v>1165</v>
      </c>
      <c r="J112" s="3">
        <v>132</v>
      </c>
    </row>
    <row r="113" spans="1:11" x14ac:dyDescent="0.25">
      <c r="B113" s="123" t="s">
        <v>106</v>
      </c>
      <c r="C113" s="3">
        <v>289</v>
      </c>
      <c r="D113" s="3">
        <v>950</v>
      </c>
      <c r="E113" s="3">
        <v>68</v>
      </c>
      <c r="F113" s="3">
        <v>121</v>
      </c>
      <c r="G113" s="3">
        <v>219</v>
      </c>
      <c r="H113" s="3">
        <v>25</v>
      </c>
      <c r="I113" s="3">
        <v>1419</v>
      </c>
      <c r="J113" s="3">
        <v>212</v>
      </c>
    </row>
    <row r="114" spans="1:11" x14ac:dyDescent="0.25">
      <c r="B114" s="123" t="s">
        <v>107</v>
      </c>
      <c r="C114" s="3">
        <v>123</v>
      </c>
      <c r="D114" s="3">
        <v>301</v>
      </c>
      <c r="E114" s="3">
        <v>43</v>
      </c>
      <c r="F114" s="3">
        <v>85</v>
      </c>
      <c r="G114" s="3">
        <v>239</v>
      </c>
      <c r="H114" s="3">
        <v>49</v>
      </c>
      <c r="I114" s="3">
        <v>1850</v>
      </c>
      <c r="J114" s="3">
        <v>165</v>
      </c>
    </row>
    <row r="115" spans="1:11" x14ac:dyDescent="0.25">
      <c r="C115" s="3">
        <v>4532</v>
      </c>
      <c r="D115" s="3">
        <v>11417</v>
      </c>
      <c r="E115" s="3">
        <v>712</v>
      </c>
      <c r="F115" s="3">
        <v>1452</v>
      </c>
      <c r="G115" s="3">
        <v>3285</v>
      </c>
      <c r="H115" s="3">
        <v>522</v>
      </c>
      <c r="I115" s="3">
        <v>27327</v>
      </c>
      <c r="J115" s="3">
        <v>3251</v>
      </c>
      <c r="K115" s="3"/>
    </row>
    <row r="116" spans="1:11" x14ac:dyDescent="0.25">
      <c r="B116" s="127">
        <v>1</v>
      </c>
      <c r="C116" s="129"/>
      <c r="D116" s="130"/>
      <c r="E116" s="129"/>
      <c r="F116" s="129"/>
      <c r="G116" s="129"/>
      <c r="H116" s="129"/>
      <c r="I116" s="129"/>
      <c r="J116" s="129"/>
    </row>
    <row r="117" spans="1:11" x14ac:dyDescent="0.25">
      <c r="A117" s="128" t="s">
        <v>218</v>
      </c>
      <c r="B117" s="128" t="s">
        <v>219</v>
      </c>
      <c r="C117" s="131" t="s">
        <v>83</v>
      </c>
      <c r="D117" s="132" t="s">
        <v>89</v>
      </c>
      <c r="E117" s="131" t="s">
        <v>82</v>
      </c>
      <c r="F117" s="131" t="s">
        <v>88</v>
      </c>
      <c r="G117" s="131" t="s">
        <v>85</v>
      </c>
      <c r="H117" s="131" t="s">
        <v>84</v>
      </c>
      <c r="I117" s="131" t="s">
        <v>87</v>
      </c>
      <c r="J117" s="131" t="s">
        <v>86</v>
      </c>
    </row>
    <row r="118" spans="1:11" x14ac:dyDescent="0.25">
      <c r="B118" s="123" t="s">
        <v>81</v>
      </c>
      <c r="C118" s="3">
        <v>351</v>
      </c>
      <c r="D118" s="3">
        <v>592</v>
      </c>
      <c r="E118" s="3">
        <v>13</v>
      </c>
      <c r="F118" s="3">
        <v>146</v>
      </c>
      <c r="G118" s="3">
        <v>159</v>
      </c>
      <c r="H118" s="3">
        <v>93</v>
      </c>
      <c r="I118" s="3">
        <v>1686</v>
      </c>
      <c r="J118" s="3">
        <v>139</v>
      </c>
    </row>
    <row r="119" spans="1:11" x14ac:dyDescent="0.25">
      <c r="B119" s="123" t="s">
        <v>90</v>
      </c>
      <c r="C119" s="3">
        <v>295</v>
      </c>
      <c r="D119" s="3">
        <v>324</v>
      </c>
      <c r="E119" s="3">
        <v>10</v>
      </c>
      <c r="F119" s="3">
        <v>112</v>
      </c>
      <c r="G119" s="3">
        <v>176</v>
      </c>
      <c r="H119" s="3">
        <v>23</v>
      </c>
      <c r="I119" s="3">
        <v>1581</v>
      </c>
      <c r="J119" s="3">
        <v>80</v>
      </c>
    </row>
    <row r="120" spans="1:11" x14ac:dyDescent="0.25">
      <c r="B120" s="123" t="s">
        <v>91</v>
      </c>
      <c r="C120" s="3">
        <v>240</v>
      </c>
      <c r="D120" s="3">
        <v>610</v>
      </c>
      <c r="E120" s="3">
        <v>15</v>
      </c>
      <c r="F120" s="3">
        <v>31</v>
      </c>
      <c r="G120" s="3">
        <v>219</v>
      </c>
      <c r="H120" s="3">
        <v>8</v>
      </c>
      <c r="I120" s="3">
        <v>1863</v>
      </c>
      <c r="J120" s="3">
        <v>241</v>
      </c>
    </row>
    <row r="121" spans="1:11" x14ac:dyDescent="0.25">
      <c r="B121" s="123" t="s">
        <v>92</v>
      </c>
      <c r="C121" s="3">
        <v>180</v>
      </c>
      <c r="D121" s="3">
        <v>646</v>
      </c>
      <c r="E121" s="3">
        <v>33</v>
      </c>
      <c r="F121" s="3">
        <v>81</v>
      </c>
      <c r="G121" s="3">
        <v>285</v>
      </c>
      <c r="H121" s="3">
        <v>19</v>
      </c>
      <c r="I121" s="3">
        <v>1093</v>
      </c>
      <c r="J121" s="3">
        <v>173</v>
      </c>
    </row>
    <row r="122" spans="1:11" x14ac:dyDescent="0.25">
      <c r="B122" s="123" t="s">
        <v>93</v>
      </c>
      <c r="C122" s="3">
        <v>212</v>
      </c>
      <c r="D122" s="3">
        <v>773</v>
      </c>
      <c r="E122" s="3">
        <v>24</v>
      </c>
      <c r="F122" s="3">
        <v>68</v>
      </c>
      <c r="G122" s="3">
        <v>186</v>
      </c>
      <c r="H122" s="3">
        <v>16</v>
      </c>
      <c r="I122" s="3">
        <v>1257</v>
      </c>
      <c r="J122" s="3">
        <v>223</v>
      </c>
    </row>
    <row r="123" spans="1:11" x14ac:dyDescent="0.25">
      <c r="B123" s="123" t="s">
        <v>94</v>
      </c>
      <c r="C123" s="3">
        <v>213</v>
      </c>
      <c r="D123" s="3">
        <v>751</v>
      </c>
      <c r="E123" s="3">
        <v>47</v>
      </c>
      <c r="F123" s="3">
        <v>129</v>
      </c>
      <c r="G123" s="3">
        <v>220</v>
      </c>
      <c r="H123" s="3">
        <v>50</v>
      </c>
      <c r="I123" s="3">
        <v>1257</v>
      </c>
      <c r="J123" s="3">
        <v>133</v>
      </c>
    </row>
    <row r="124" spans="1:11" x14ac:dyDescent="0.25">
      <c r="B124" s="123" t="s">
        <v>95</v>
      </c>
      <c r="C124" s="3">
        <v>216</v>
      </c>
      <c r="D124" s="3">
        <v>741</v>
      </c>
      <c r="E124" s="3">
        <v>43</v>
      </c>
      <c r="F124" s="3">
        <v>35</v>
      </c>
      <c r="G124" s="3">
        <v>113</v>
      </c>
      <c r="H124" s="3">
        <v>14</v>
      </c>
      <c r="I124" s="3">
        <v>1460</v>
      </c>
      <c r="J124" s="3">
        <v>207</v>
      </c>
    </row>
    <row r="125" spans="1:11" x14ac:dyDescent="0.25">
      <c r="B125" s="123" t="s">
        <v>96</v>
      </c>
      <c r="C125" s="3">
        <v>243</v>
      </c>
      <c r="D125" s="3">
        <v>621</v>
      </c>
      <c r="E125" s="3">
        <v>23</v>
      </c>
      <c r="F125" s="3">
        <v>61</v>
      </c>
      <c r="G125" s="3">
        <v>208</v>
      </c>
      <c r="H125" s="3">
        <v>40</v>
      </c>
      <c r="I125" s="3">
        <v>1441</v>
      </c>
      <c r="J125" s="3">
        <v>210</v>
      </c>
    </row>
    <row r="126" spans="1:11" x14ac:dyDescent="0.25">
      <c r="B126" s="123" t="s">
        <v>97</v>
      </c>
      <c r="C126" s="3">
        <v>262</v>
      </c>
      <c r="D126" s="3">
        <v>494</v>
      </c>
      <c r="E126" s="3">
        <v>65</v>
      </c>
      <c r="F126" s="3">
        <v>52</v>
      </c>
      <c r="G126" s="3">
        <v>182</v>
      </c>
      <c r="H126" s="3">
        <v>14</v>
      </c>
      <c r="I126" s="3">
        <v>1288</v>
      </c>
      <c r="J126" s="3">
        <v>193</v>
      </c>
    </row>
    <row r="127" spans="1:11" x14ac:dyDescent="0.25">
      <c r="B127" s="123" t="s">
        <v>98</v>
      </c>
      <c r="C127" s="3">
        <v>272</v>
      </c>
      <c r="D127" s="3">
        <v>823</v>
      </c>
      <c r="E127" s="3">
        <v>42</v>
      </c>
      <c r="F127" s="3">
        <v>50</v>
      </c>
      <c r="G127" s="3">
        <v>96</v>
      </c>
      <c r="H127" s="3">
        <v>43</v>
      </c>
      <c r="I127" s="3">
        <v>1573</v>
      </c>
      <c r="J127" s="3">
        <v>154</v>
      </c>
    </row>
    <row r="128" spans="1:11" x14ac:dyDescent="0.25">
      <c r="B128" s="123" t="s">
        <v>99</v>
      </c>
      <c r="C128" s="3">
        <v>251</v>
      </c>
      <c r="D128" s="3">
        <v>574</v>
      </c>
      <c r="E128" s="3">
        <v>23</v>
      </c>
      <c r="F128" s="3">
        <v>103</v>
      </c>
      <c r="G128" s="3">
        <v>213</v>
      </c>
      <c r="H128" s="3">
        <v>18</v>
      </c>
      <c r="I128" s="3">
        <v>1368</v>
      </c>
      <c r="J128" s="3">
        <v>179</v>
      </c>
    </row>
    <row r="129" spans="2:11" x14ac:dyDescent="0.25">
      <c r="B129" s="123" t="s">
        <v>100</v>
      </c>
      <c r="C129" s="3">
        <v>282</v>
      </c>
      <c r="D129" s="3">
        <v>587</v>
      </c>
      <c r="E129" s="3">
        <v>65</v>
      </c>
      <c r="F129" s="3">
        <v>45</v>
      </c>
      <c r="G129" s="3">
        <v>142</v>
      </c>
      <c r="H129" s="3">
        <v>22</v>
      </c>
      <c r="I129" s="3">
        <v>1281</v>
      </c>
      <c r="J129" s="3">
        <v>144</v>
      </c>
    </row>
    <row r="130" spans="2:11" x14ac:dyDescent="0.25">
      <c r="B130" s="123" t="s">
        <v>101</v>
      </c>
      <c r="C130" s="3">
        <v>284</v>
      </c>
      <c r="D130" s="3">
        <v>380</v>
      </c>
      <c r="E130" s="3">
        <v>28</v>
      </c>
      <c r="F130" s="3">
        <v>44</v>
      </c>
      <c r="G130" s="3">
        <v>59</v>
      </c>
      <c r="H130" s="3">
        <v>7</v>
      </c>
      <c r="I130" s="3">
        <v>1577</v>
      </c>
      <c r="J130" s="3">
        <v>153</v>
      </c>
    </row>
    <row r="131" spans="2:11" x14ac:dyDescent="0.25">
      <c r="B131" s="123" t="s">
        <v>102</v>
      </c>
      <c r="C131" s="3">
        <v>221</v>
      </c>
      <c r="D131" s="3">
        <v>898</v>
      </c>
      <c r="E131" s="3">
        <v>25</v>
      </c>
      <c r="F131" s="3">
        <v>159</v>
      </c>
      <c r="G131" s="3">
        <v>132</v>
      </c>
      <c r="H131" s="3">
        <v>38</v>
      </c>
      <c r="I131" s="3">
        <v>1560</v>
      </c>
      <c r="J131" s="3">
        <v>201</v>
      </c>
    </row>
    <row r="132" spans="2:11" x14ac:dyDescent="0.25">
      <c r="B132" s="123" t="s">
        <v>103</v>
      </c>
      <c r="C132" s="3">
        <v>280</v>
      </c>
      <c r="D132" s="3">
        <v>415</v>
      </c>
      <c r="E132" s="3">
        <v>68</v>
      </c>
      <c r="F132" s="3">
        <v>38</v>
      </c>
      <c r="G132" s="3">
        <v>175</v>
      </c>
      <c r="H132" s="3">
        <v>25</v>
      </c>
      <c r="I132" s="3">
        <v>1283</v>
      </c>
      <c r="J132" s="3">
        <v>137</v>
      </c>
    </row>
    <row r="133" spans="2:11" x14ac:dyDescent="0.25">
      <c r="B133" s="123" t="s">
        <v>104</v>
      </c>
      <c r="C133" s="3">
        <v>162</v>
      </c>
      <c r="D133" s="3">
        <v>463</v>
      </c>
      <c r="E133" s="3">
        <v>68</v>
      </c>
      <c r="F133" s="3">
        <v>46</v>
      </c>
      <c r="G133" s="3">
        <v>202</v>
      </c>
      <c r="H133" s="3">
        <v>11</v>
      </c>
      <c r="I133" s="3">
        <v>1544</v>
      </c>
      <c r="J133" s="3">
        <v>204</v>
      </c>
    </row>
    <row r="134" spans="2:11" x14ac:dyDescent="0.25">
      <c r="B134" s="123" t="s">
        <v>105</v>
      </c>
      <c r="C134" s="3">
        <v>201</v>
      </c>
      <c r="D134" s="3">
        <v>524</v>
      </c>
      <c r="E134" s="3">
        <v>21</v>
      </c>
      <c r="F134" s="3">
        <v>54</v>
      </c>
      <c r="G134" s="3">
        <v>85</v>
      </c>
      <c r="H134" s="3">
        <v>6</v>
      </c>
      <c r="I134" s="3">
        <v>1186</v>
      </c>
      <c r="J134" s="3">
        <v>131</v>
      </c>
    </row>
    <row r="135" spans="2:11" x14ac:dyDescent="0.25">
      <c r="B135" s="123" t="s">
        <v>106</v>
      </c>
      <c r="C135" s="3">
        <v>291</v>
      </c>
      <c r="D135" s="3">
        <v>956</v>
      </c>
      <c r="E135" s="3">
        <v>68</v>
      </c>
      <c r="F135" s="3">
        <v>129</v>
      </c>
      <c r="G135" s="3">
        <v>218</v>
      </c>
      <c r="H135" s="3">
        <v>27</v>
      </c>
      <c r="I135" s="3">
        <v>1417</v>
      </c>
      <c r="J135" s="3">
        <v>217</v>
      </c>
    </row>
    <row r="136" spans="2:11" x14ac:dyDescent="0.25">
      <c r="B136" s="123" t="s">
        <v>107</v>
      </c>
      <c r="C136" s="3">
        <v>124</v>
      </c>
      <c r="D136" s="3">
        <v>308</v>
      </c>
      <c r="E136" s="3">
        <v>43</v>
      </c>
      <c r="F136" s="3">
        <v>88</v>
      </c>
      <c r="G136" s="3">
        <v>242</v>
      </c>
      <c r="H136" s="3">
        <v>49</v>
      </c>
      <c r="I136" s="3">
        <v>1870</v>
      </c>
      <c r="J136" s="3">
        <v>168</v>
      </c>
    </row>
    <row r="137" spans="2:11" x14ac:dyDescent="0.25">
      <c r="C137" s="3">
        <v>4580</v>
      </c>
      <c r="D137" s="3">
        <v>11480</v>
      </c>
      <c r="E137" s="3">
        <v>724</v>
      </c>
      <c r="F137" s="3">
        <v>1471</v>
      </c>
      <c r="G137" s="3">
        <v>3312</v>
      </c>
      <c r="H137" s="3">
        <v>523</v>
      </c>
      <c r="I137" s="3">
        <v>27585</v>
      </c>
      <c r="J137" s="3">
        <v>3287</v>
      </c>
      <c r="K137" s="3"/>
    </row>
    <row r="138" spans="2:11" x14ac:dyDescent="0.25">
      <c r="B138" s="123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123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123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123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123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123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123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123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123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123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123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123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123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74"/>
  <sheetViews>
    <sheetView zoomScale="75" zoomScaleNormal="75" workbookViewId="0">
      <selection activeCell="I1" sqref="I1:S1048576"/>
    </sheetView>
  </sheetViews>
  <sheetFormatPr defaultRowHeight="15" x14ac:dyDescent="0.25"/>
  <cols>
    <col min="1" max="2" width="9.140625" style="272"/>
    <col min="4" max="4" width="15.28515625" style="272" customWidth="1"/>
    <col min="5" max="5" width="4.85546875" customWidth="1"/>
    <col min="6" max="6" width="18.42578125" style="272" customWidth="1"/>
  </cols>
  <sheetData>
    <row r="1" spans="1:6" x14ac:dyDescent="0.25">
      <c r="A1" s="274" t="s">
        <v>203</v>
      </c>
    </row>
    <row r="2" spans="1:6" x14ac:dyDescent="0.25">
      <c r="A2" s="275" t="s">
        <v>204</v>
      </c>
    </row>
    <row r="3" spans="1:6" ht="45.75" customHeight="1" x14ac:dyDescent="0.25">
      <c r="D3" s="276" t="s">
        <v>205</v>
      </c>
      <c r="E3" s="277"/>
      <c r="F3" s="276" t="s">
        <v>206</v>
      </c>
    </row>
    <row r="4" spans="1:6" x14ac:dyDescent="0.25">
      <c r="D4" s="278" t="s">
        <v>207</v>
      </c>
      <c r="F4" s="273" t="s">
        <v>21</v>
      </c>
    </row>
    <row r="5" spans="1:6" ht="62.25" customHeight="1" x14ac:dyDescent="0.25">
      <c r="D5" s="279" t="s">
        <v>63</v>
      </c>
      <c r="F5" s="166" t="s">
        <v>42</v>
      </c>
    </row>
    <row r="6" spans="1:6" x14ac:dyDescent="0.25">
      <c r="A6" s="272" t="s">
        <v>36</v>
      </c>
      <c r="B6" s="272" t="s">
        <v>208</v>
      </c>
      <c r="C6" t="s">
        <v>209</v>
      </c>
      <c r="D6" s="272" t="s">
        <v>116</v>
      </c>
      <c r="E6" s="60"/>
      <c r="F6" s="272" t="s">
        <v>116</v>
      </c>
    </row>
    <row r="7" spans="1:6" ht="6" customHeight="1" x14ac:dyDescent="0.25">
      <c r="E7" s="60"/>
    </row>
    <row r="8" spans="1:6" x14ac:dyDescent="0.25">
      <c r="A8" s="272">
        <v>1</v>
      </c>
      <c r="B8" s="272">
        <v>1</v>
      </c>
      <c r="C8" s="272" t="str">
        <f>A8&amp;B8</f>
        <v>11</v>
      </c>
      <c r="D8" s="280">
        <v>33.842401433691748</v>
      </c>
      <c r="F8" s="280">
        <v>27.773387096774194</v>
      </c>
    </row>
    <row r="9" spans="1:6" x14ac:dyDescent="0.25">
      <c r="A9" s="272">
        <v>1</v>
      </c>
      <c r="B9" s="272">
        <v>2</v>
      </c>
      <c r="C9" s="282" t="str">
        <f t="shared" ref="C9:C38" si="0">A9&amp;B9</f>
        <v>12</v>
      </c>
      <c r="D9" s="280">
        <v>23.563172043010745</v>
      </c>
      <c r="F9" s="280">
        <v>20.284462365591402</v>
      </c>
    </row>
    <row r="10" spans="1:6" x14ac:dyDescent="0.25">
      <c r="A10" s="272">
        <v>1</v>
      </c>
      <c r="B10" s="272">
        <v>3</v>
      </c>
      <c r="C10" s="282" t="str">
        <f t="shared" si="0"/>
        <v>13</v>
      </c>
      <c r="D10" s="280">
        <v>21.201881720430098</v>
      </c>
      <c r="F10" s="280">
        <v>23.068602150537636</v>
      </c>
    </row>
    <row r="11" spans="1:6" x14ac:dyDescent="0.25">
      <c r="A11" s="272">
        <v>1</v>
      </c>
      <c r="B11" s="272">
        <v>4</v>
      </c>
      <c r="C11" s="282" t="str">
        <f t="shared" si="0"/>
        <v>14</v>
      </c>
      <c r="D11" s="280">
        <v>37.535376344086018</v>
      </c>
      <c r="F11" s="280">
        <v>34.53623655913978</v>
      </c>
    </row>
    <row r="12" spans="1:6" x14ac:dyDescent="0.25">
      <c r="A12" s="272">
        <v>1</v>
      </c>
      <c r="B12" s="272">
        <v>5</v>
      </c>
      <c r="C12" s="282" t="str">
        <f t="shared" si="0"/>
        <v>15</v>
      </c>
      <c r="D12" s="280">
        <v>30.768136200716835</v>
      </c>
      <c r="F12" s="280">
        <v>30.130483870967748</v>
      </c>
    </row>
    <row r="13" spans="1:6" x14ac:dyDescent="0.25">
      <c r="A13" s="272">
        <v>1</v>
      </c>
      <c r="B13" s="272">
        <v>6</v>
      </c>
      <c r="C13" s="282" t="str">
        <f t="shared" si="0"/>
        <v>16</v>
      </c>
      <c r="D13" s="280">
        <v>27.088584229390676</v>
      </c>
      <c r="F13" s="280">
        <v>30.823225806451614</v>
      </c>
    </row>
    <row r="14" spans="1:6" x14ac:dyDescent="0.25">
      <c r="A14" s="272">
        <v>1</v>
      </c>
      <c r="B14" s="272">
        <v>7</v>
      </c>
      <c r="C14" s="282" t="str">
        <f t="shared" si="0"/>
        <v>17</v>
      </c>
      <c r="D14" s="280">
        <v>28.297043010752681</v>
      </c>
      <c r="F14" s="280">
        <v>29.225000000000005</v>
      </c>
    </row>
    <row r="15" spans="1:6" x14ac:dyDescent="0.25">
      <c r="A15" s="272">
        <v>1</v>
      </c>
      <c r="B15" s="272">
        <v>8</v>
      </c>
      <c r="C15" s="282" t="str">
        <f t="shared" si="0"/>
        <v>18</v>
      </c>
      <c r="D15" s="280">
        <v>32.992311827956982</v>
      </c>
      <c r="F15" s="280">
        <v>28.452043010752689</v>
      </c>
    </row>
    <row r="16" spans="1:6" x14ac:dyDescent="0.25">
      <c r="A16" s="272">
        <v>1</v>
      </c>
      <c r="B16" s="272">
        <v>9</v>
      </c>
      <c r="C16" s="282" t="str">
        <f t="shared" si="0"/>
        <v>19</v>
      </c>
      <c r="D16" s="280">
        <v>34.810842293906802</v>
      </c>
      <c r="F16" s="280">
        <v>18.45956989247312</v>
      </c>
    </row>
    <row r="17" spans="1:6" x14ac:dyDescent="0.25">
      <c r="A17" s="272">
        <v>1</v>
      </c>
      <c r="B17" s="272">
        <v>10</v>
      </c>
      <c r="C17" s="282" t="str">
        <f t="shared" si="0"/>
        <v>110</v>
      </c>
      <c r="D17" s="280">
        <v>15.503064516129026</v>
      </c>
      <c r="F17" s="280">
        <v>5.5470967741935526</v>
      </c>
    </row>
    <row r="18" spans="1:6" x14ac:dyDescent="0.25">
      <c r="A18" s="272">
        <v>1</v>
      </c>
      <c r="B18" s="272">
        <v>11</v>
      </c>
      <c r="C18" s="282" t="str">
        <f t="shared" si="0"/>
        <v>111</v>
      </c>
      <c r="D18" s="280">
        <v>42.183512544802859</v>
      </c>
      <c r="F18" s="280">
        <v>16.200913978494626</v>
      </c>
    </row>
    <row r="19" spans="1:6" x14ac:dyDescent="0.25">
      <c r="A19" s="272">
        <v>1</v>
      </c>
      <c r="B19" s="272">
        <v>12</v>
      </c>
      <c r="C19" s="282" t="str">
        <f t="shared" si="0"/>
        <v>112</v>
      </c>
      <c r="D19" s="280">
        <v>51.393243727598566</v>
      </c>
      <c r="F19" s="280">
        <v>38.913440860215054</v>
      </c>
    </row>
    <row r="20" spans="1:6" x14ac:dyDescent="0.25">
      <c r="A20" s="272">
        <v>1</v>
      </c>
      <c r="B20" s="272">
        <v>13</v>
      </c>
      <c r="C20" s="282" t="str">
        <f t="shared" si="0"/>
        <v>113</v>
      </c>
      <c r="D20" s="280">
        <v>44.340537634408598</v>
      </c>
      <c r="F20" s="280">
        <v>26.018279569892471</v>
      </c>
    </row>
    <row r="21" spans="1:6" x14ac:dyDescent="0.25">
      <c r="A21" s="272">
        <v>1</v>
      </c>
      <c r="B21" s="272">
        <v>14</v>
      </c>
      <c r="C21" s="282" t="str">
        <f t="shared" si="0"/>
        <v>114</v>
      </c>
      <c r="D21" s="280">
        <v>29.395394265232973</v>
      </c>
      <c r="F21" s="280">
        <v>26.843870967741932</v>
      </c>
    </row>
    <row r="22" spans="1:6" x14ac:dyDescent="0.25">
      <c r="A22" s="272">
        <v>1</v>
      </c>
      <c r="B22" s="272">
        <v>15</v>
      </c>
      <c r="C22" s="282" t="str">
        <f t="shared" si="0"/>
        <v>115</v>
      </c>
      <c r="D22" s="280">
        <v>25.43605734767025</v>
      </c>
      <c r="F22" s="280">
        <v>11.688548387096777</v>
      </c>
    </row>
    <row r="23" spans="1:6" x14ac:dyDescent="0.25">
      <c r="A23" s="272">
        <v>1</v>
      </c>
      <c r="B23" s="272">
        <v>16</v>
      </c>
      <c r="C23" s="282" t="str">
        <f t="shared" si="0"/>
        <v>116</v>
      </c>
      <c r="D23" s="280">
        <v>48.045860215053757</v>
      </c>
      <c r="F23" s="280">
        <v>31.395268817204293</v>
      </c>
    </row>
    <row r="24" spans="1:6" x14ac:dyDescent="0.25">
      <c r="A24" s="272">
        <v>1</v>
      </c>
      <c r="B24" s="272">
        <v>17</v>
      </c>
      <c r="C24" s="282" t="str">
        <f t="shared" si="0"/>
        <v>117</v>
      </c>
      <c r="D24" s="280">
        <v>57.487974910394264</v>
      </c>
      <c r="F24" s="280">
        <v>40.360698924731182</v>
      </c>
    </row>
    <row r="25" spans="1:6" x14ac:dyDescent="0.25">
      <c r="A25" s="272">
        <v>1</v>
      </c>
      <c r="B25" s="272">
        <v>18</v>
      </c>
      <c r="C25" s="282" t="str">
        <f t="shared" si="0"/>
        <v>118</v>
      </c>
      <c r="D25" s="280">
        <v>43.232365591397851</v>
      </c>
      <c r="F25" s="280">
        <v>21.907741935483877</v>
      </c>
    </row>
    <row r="26" spans="1:6" x14ac:dyDescent="0.25">
      <c r="A26" s="272">
        <v>1</v>
      </c>
      <c r="B26" s="272">
        <v>19</v>
      </c>
      <c r="C26" s="282" t="str">
        <f t="shared" si="0"/>
        <v>119</v>
      </c>
      <c r="D26" s="280">
        <v>53.204211469534037</v>
      </c>
      <c r="F26" s="280">
        <v>46.065430107526893</v>
      </c>
    </row>
    <row r="27" spans="1:6" x14ac:dyDescent="0.25">
      <c r="A27" s="272">
        <v>1</v>
      </c>
      <c r="B27" s="272">
        <v>20</v>
      </c>
      <c r="C27" s="282" t="str">
        <f t="shared" si="0"/>
        <v>120</v>
      </c>
      <c r="D27" s="280">
        <v>65.822706093189979</v>
      </c>
      <c r="F27" s="280">
        <v>55.906344086021498</v>
      </c>
    </row>
    <row r="28" spans="1:6" x14ac:dyDescent="0.25">
      <c r="A28" s="272">
        <v>1</v>
      </c>
      <c r="B28" s="272">
        <v>21</v>
      </c>
      <c r="C28" s="282" t="str">
        <f t="shared" si="0"/>
        <v>121</v>
      </c>
      <c r="D28" s="280">
        <v>60.72220430107528</v>
      </c>
      <c r="F28" s="280">
        <v>49.522903225806452</v>
      </c>
    </row>
    <row r="29" spans="1:6" x14ac:dyDescent="0.25">
      <c r="A29" s="272">
        <v>1</v>
      </c>
      <c r="B29" s="272">
        <v>22</v>
      </c>
      <c r="C29" s="282" t="str">
        <f t="shared" si="0"/>
        <v>122</v>
      </c>
      <c r="D29" s="280">
        <v>55.163817204301068</v>
      </c>
      <c r="F29" s="280">
        <v>43.95225806451613</v>
      </c>
    </row>
    <row r="30" spans="1:6" x14ac:dyDescent="0.25">
      <c r="A30" s="272">
        <v>1</v>
      </c>
      <c r="B30" s="272">
        <v>23</v>
      </c>
      <c r="C30" s="282" t="str">
        <f t="shared" si="0"/>
        <v>123</v>
      </c>
      <c r="D30" s="280">
        <v>36.481272401433678</v>
      </c>
      <c r="F30" s="280">
        <v>36.378172043010757</v>
      </c>
    </row>
    <row r="31" spans="1:6" x14ac:dyDescent="0.25">
      <c r="A31" s="272">
        <v>1</v>
      </c>
      <c r="B31" s="272">
        <v>24</v>
      </c>
      <c r="C31" s="282" t="str">
        <f t="shared" si="0"/>
        <v>124</v>
      </c>
      <c r="D31" s="280">
        <v>32.111827956989238</v>
      </c>
      <c r="F31" s="280">
        <v>32.192580645161293</v>
      </c>
    </row>
    <row r="32" spans="1:6" x14ac:dyDescent="0.25">
      <c r="A32" s="272">
        <v>1</v>
      </c>
      <c r="B32" s="272">
        <v>25</v>
      </c>
      <c r="C32" s="282" t="str">
        <f t="shared" si="0"/>
        <v>125</v>
      </c>
      <c r="D32" s="280">
        <v>35.555268817204293</v>
      </c>
      <c r="F32" s="280">
        <v>35.329139784946236</v>
      </c>
    </row>
    <row r="33" spans="1:6" x14ac:dyDescent="0.25">
      <c r="A33" s="272">
        <v>1</v>
      </c>
      <c r="B33" s="272">
        <v>26</v>
      </c>
      <c r="C33" s="282" t="str">
        <f t="shared" si="0"/>
        <v>126</v>
      </c>
      <c r="D33" s="280">
        <v>45.240573476702501</v>
      </c>
      <c r="F33" s="280">
        <v>24.154731182795697</v>
      </c>
    </row>
    <row r="34" spans="1:6" x14ac:dyDescent="0.25">
      <c r="A34" s="272">
        <v>1</v>
      </c>
      <c r="B34" s="272">
        <v>27</v>
      </c>
      <c r="C34" s="282" t="str">
        <f t="shared" si="0"/>
        <v>127</v>
      </c>
      <c r="D34" s="280">
        <v>40.864462365591393</v>
      </c>
      <c r="F34" s="280">
        <v>33.682956989247309</v>
      </c>
    </row>
    <row r="35" spans="1:6" x14ac:dyDescent="0.25">
      <c r="A35" s="272">
        <v>1</v>
      </c>
      <c r="B35" s="272">
        <v>28</v>
      </c>
      <c r="C35" s="282" t="str">
        <f t="shared" si="0"/>
        <v>128</v>
      </c>
      <c r="D35" s="280">
        <v>38.514211469534047</v>
      </c>
      <c r="F35" s="280">
        <v>42.089086021505381</v>
      </c>
    </row>
    <row r="36" spans="1:6" x14ac:dyDescent="0.25">
      <c r="A36" s="272">
        <v>1</v>
      </c>
      <c r="B36" s="272">
        <v>29</v>
      </c>
      <c r="C36" s="282" t="str">
        <f t="shared" si="0"/>
        <v>129</v>
      </c>
      <c r="D36" s="280">
        <v>46.415931899641571</v>
      </c>
      <c r="F36" s="280">
        <v>37.539139784946244</v>
      </c>
    </row>
    <row r="37" spans="1:6" x14ac:dyDescent="0.25">
      <c r="A37" s="272">
        <v>1</v>
      </c>
      <c r="B37" s="272">
        <v>30</v>
      </c>
      <c r="C37" s="282" t="str">
        <f t="shared" si="0"/>
        <v>130</v>
      </c>
      <c r="D37" s="280">
        <v>49.684964157706091</v>
      </c>
      <c r="F37" s="280">
        <v>32.989086021505372</v>
      </c>
    </row>
    <row r="38" spans="1:6" x14ac:dyDescent="0.25">
      <c r="A38" s="272">
        <v>1</v>
      </c>
      <c r="B38" s="272">
        <v>31</v>
      </c>
      <c r="C38" s="282" t="str">
        <f t="shared" si="0"/>
        <v>131</v>
      </c>
      <c r="D38" s="280">
        <v>39.602455197132606</v>
      </c>
      <c r="F38" s="280">
        <v>25.056505376344091</v>
      </c>
    </row>
    <row r="39" spans="1:6" x14ac:dyDescent="0.25">
      <c r="A39" s="272">
        <v>2</v>
      </c>
      <c r="B39" s="272">
        <v>1</v>
      </c>
      <c r="C39" s="272" t="str">
        <f t="shared" ref="C39:C72" si="1">A39&amp;B39</f>
        <v>21</v>
      </c>
      <c r="D39" s="280">
        <v>63.242389162561587</v>
      </c>
      <c r="F39" s="280">
        <v>28.081613300492609</v>
      </c>
    </row>
    <row r="40" spans="1:6" x14ac:dyDescent="0.25">
      <c r="A40" s="272">
        <v>2</v>
      </c>
      <c r="B40" s="272">
        <v>2</v>
      </c>
      <c r="C40" s="272" t="str">
        <f t="shared" si="1"/>
        <v>22</v>
      </c>
      <c r="D40" s="280">
        <v>37.866009852216749</v>
      </c>
      <c r="F40" s="280">
        <v>20.936034482758618</v>
      </c>
    </row>
    <row r="41" spans="1:6" x14ac:dyDescent="0.25">
      <c r="A41" s="272">
        <v>2</v>
      </c>
      <c r="B41" s="272">
        <v>3</v>
      </c>
      <c r="C41" s="272" t="str">
        <f t="shared" si="1"/>
        <v>23</v>
      </c>
      <c r="D41" s="280">
        <v>17.022586206896555</v>
      </c>
      <c r="F41" s="280">
        <v>15.033230706075534</v>
      </c>
    </row>
    <row r="42" spans="1:6" x14ac:dyDescent="0.25">
      <c r="A42" s="272">
        <v>2</v>
      </c>
      <c r="B42" s="272">
        <v>4</v>
      </c>
      <c r="C42" s="272" t="str">
        <f t="shared" si="1"/>
        <v>24</v>
      </c>
      <c r="D42" s="280">
        <v>11.245615763546798</v>
      </c>
      <c r="F42" s="280">
        <v>6.2272495894909676</v>
      </c>
    </row>
    <row r="43" spans="1:6" x14ac:dyDescent="0.25">
      <c r="A43" s="272">
        <v>2</v>
      </c>
      <c r="B43" s="272">
        <v>5</v>
      </c>
      <c r="C43" s="272" t="str">
        <f t="shared" si="1"/>
        <v>25</v>
      </c>
      <c r="D43" s="280">
        <v>19.816995073891629</v>
      </c>
      <c r="F43" s="280">
        <v>26.524975369458119</v>
      </c>
    </row>
    <row r="44" spans="1:6" x14ac:dyDescent="0.25">
      <c r="A44" s="272">
        <v>2</v>
      </c>
      <c r="B44" s="272">
        <v>6</v>
      </c>
      <c r="C44" s="272" t="str">
        <f t="shared" si="1"/>
        <v>26</v>
      </c>
      <c r="D44" s="280">
        <v>40.177586206896557</v>
      </c>
      <c r="F44" s="280">
        <v>13.371297208538586</v>
      </c>
    </row>
    <row r="45" spans="1:6" x14ac:dyDescent="0.25">
      <c r="A45" s="272">
        <v>2</v>
      </c>
      <c r="B45" s="272">
        <v>7</v>
      </c>
      <c r="C45" s="272" t="str">
        <f t="shared" si="1"/>
        <v>27</v>
      </c>
      <c r="D45" s="280">
        <v>33.162060755336611</v>
      </c>
      <c r="F45" s="280">
        <v>21.911502463054187</v>
      </c>
    </row>
    <row r="46" spans="1:6" x14ac:dyDescent="0.25">
      <c r="A46" s="272">
        <v>2</v>
      </c>
      <c r="B46" s="272">
        <v>8</v>
      </c>
      <c r="C46" s="272" t="str">
        <f t="shared" si="1"/>
        <v>28</v>
      </c>
      <c r="D46" s="280">
        <v>50.76514778325123</v>
      </c>
      <c r="F46" s="280">
        <v>52.966867816091948</v>
      </c>
    </row>
    <row r="47" spans="1:6" x14ac:dyDescent="0.25">
      <c r="A47" s="272">
        <v>2</v>
      </c>
      <c r="B47" s="272">
        <v>9</v>
      </c>
      <c r="C47" s="272" t="str">
        <f t="shared" si="1"/>
        <v>29</v>
      </c>
      <c r="D47" s="280">
        <v>57.00799671592776</v>
      </c>
      <c r="F47" s="280">
        <v>44.926752873563217</v>
      </c>
    </row>
    <row r="48" spans="1:6" x14ac:dyDescent="0.25">
      <c r="A48" s="272">
        <v>2</v>
      </c>
      <c r="B48" s="272">
        <v>10</v>
      </c>
      <c r="C48" s="272" t="str">
        <f t="shared" si="1"/>
        <v>210</v>
      </c>
      <c r="D48" s="280">
        <v>46.878288177339911</v>
      </c>
      <c r="F48" s="280">
        <v>34.314749589490972</v>
      </c>
    </row>
    <row r="49" spans="1:6" x14ac:dyDescent="0.25">
      <c r="A49" s="272">
        <v>2</v>
      </c>
      <c r="B49" s="272">
        <v>11</v>
      </c>
      <c r="C49" s="272" t="str">
        <f t="shared" si="1"/>
        <v>211</v>
      </c>
      <c r="D49" s="280">
        <v>28.929610016420369</v>
      </c>
      <c r="F49" s="280">
        <v>18.436087848932676</v>
      </c>
    </row>
    <row r="50" spans="1:6" x14ac:dyDescent="0.25">
      <c r="A50" s="272">
        <v>2</v>
      </c>
      <c r="B50" s="272">
        <v>12</v>
      </c>
      <c r="C50" s="272" t="str">
        <f t="shared" si="1"/>
        <v>212</v>
      </c>
      <c r="D50" s="280">
        <v>27.744831691297215</v>
      </c>
      <c r="F50" s="280">
        <v>27.222405582922821</v>
      </c>
    </row>
    <row r="51" spans="1:6" x14ac:dyDescent="0.25">
      <c r="A51" s="272">
        <v>2</v>
      </c>
      <c r="B51" s="272">
        <v>13</v>
      </c>
      <c r="C51" s="272" t="str">
        <f t="shared" si="1"/>
        <v>213</v>
      </c>
      <c r="D51" s="280">
        <v>36.764934318555007</v>
      </c>
      <c r="F51" s="280">
        <v>28.941728243021352</v>
      </c>
    </row>
    <row r="52" spans="1:6" x14ac:dyDescent="0.25">
      <c r="A52" s="272">
        <v>2</v>
      </c>
      <c r="B52" s="272">
        <v>14</v>
      </c>
      <c r="C52" s="272" t="str">
        <f t="shared" si="1"/>
        <v>214</v>
      </c>
      <c r="D52" s="280">
        <v>31.237635467980297</v>
      </c>
      <c r="F52" s="280">
        <v>16.720726600985223</v>
      </c>
    </row>
    <row r="53" spans="1:6" x14ac:dyDescent="0.25">
      <c r="A53" s="272">
        <v>2</v>
      </c>
      <c r="B53" s="272">
        <v>15</v>
      </c>
      <c r="C53" s="272" t="str">
        <f t="shared" si="1"/>
        <v>215</v>
      </c>
      <c r="D53" s="280">
        <v>24.963612479474556</v>
      </c>
      <c r="F53" s="280">
        <v>33.104922003284074</v>
      </c>
    </row>
    <row r="54" spans="1:6" x14ac:dyDescent="0.25">
      <c r="A54" s="272">
        <v>2</v>
      </c>
      <c r="B54" s="272">
        <v>16</v>
      </c>
      <c r="C54" s="272" t="str">
        <f t="shared" si="1"/>
        <v>216</v>
      </c>
      <c r="D54" s="280">
        <v>53.574663382594416</v>
      </c>
      <c r="F54" s="280">
        <v>41.328608374384231</v>
      </c>
    </row>
    <row r="55" spans="1:6" x14ac:dyDescent="0.25">
      <c r="A55" s="272">
        <v>2</v>
      </c>
      <c r="B55" s="272">
        <v>17</v>
      </c>
      <c r="C55" s="272" t="str">
        <f t="shared" si="1"/>
        <v>217</v>
      </c>
      <c r="D55" s="280">
        <v>41.50905172413794</v>
      </c>
      <c r="F55" s="280">
        <v>31.14612068965517</v>
      </c>
    </row>
    <row r="56" spans="1:6" x14ac:dyDescent="0.25">
      <c r="A56" s="272">
        <v>2</v>
      </c>
      <c r="B56" s="272">
        <v>18</v>
      </c>
      <c r="C56" s="272" t="str">
        <f t="shared" si="1"/>
        <v>218</v>
      </c>
      <c r="D56" s="280">
        <v>34.460303776683091</v>
      </c>
      <c r="F56" s="280">
        <v>39.27231116584565</v>
      </c>
    </row>
    <row r="57" spans="1:6" x14ac:dyDescent="0.25">
      <c r="A57" s="272">
        <v>2</v>
      </c>
      <c r="B57" s="272">
        <v>19</v>
      </c>
      <c r="C57" s="272" t="str">
        <f t="shared" si="1"/>
        <v>219</v>
      </c>
      <c r="D57" s="280">
        <v>39.049371921182257</v>
      </c>
      <c r="F57" s="280">
        <v>35.55954844006569</v>
      </c>
    </row>
    <row r="58" spans="1:6" x14ac:dyDescent="0.25">
      <c r="A58" s="272">
        <v>2</v>
      </c>
      <c r="B58" s="272">
        <v>20</v>
      </c>
      <c r="C58" s="272" t="str">
        <f t="shared" si="1"/>
        <v>220</v>
      </c>
      <c r="D58" s="280">
        <v>35.623895730706067</v>
      </c>
      <c r="F58" s="280">
        <v>24.909798850574706</v>
      </c>
    </row>
    <row r="59" spans="1:6" x14ac:dyDescent="0.25">
      <c r="A59" s="272">
        <v>2</v>
      </c>
      <c r="B59" s="272">
        <v>21</v>
      </c>
      <c r="C59" s="272" t="str">
        <f t="shared" si="1"/>
        <v>221</v>
      </c>
      <c r="D59" s="280">
        <v>30.321371100164207</v>
      </c>
      <c r="F59" s="280">
        <v>30.040365353037767</v>
      </c>
    </row>
    <row r="60" spans="1:6" x14ac:dyDescent="0.25">
      <c r="A60" s="272">
        <v>2</v>
      </c>
      <c r="B60" s="272">
        <v>22</v>
      </c>
      <c r="C60" s="272" t="str">
        <f t="shared" si="1"/>
        <v>222</v>
      </c>
      <c r="D60" s="280">
        <v>26.327175697865357</v>
      </c>
      <c r="F60" s="280">
        <v>25.736999178981936</v>
      </c>
    </row>
    <row r="61" spans="1:6" x14ac:dyDescent="0.25">
      <c r="A61" s="272">
        <v>2</v>
      </c>
      <c r="B61" s="272">
        <v>23</v>
      </c>
      <c r="C61" s="272" t="str">
        <f t="shared" si="1"/>
        <v>223</v>
      </c>
      <c r="D61" s="280">
        <v>23.466264367816102</v>
      </c>
      <c r="F61" s="280">
        <v>11.233452380952381</v>
      </c>
    </row>
    <row r="62" spans="1:6" x14ac:dyDescent="0.25">
      <c r="A62" s="272">
        <v>2</v>
      </c>
      <c r="B62" s="272">
        <v>24</v>
      </c>
      <c r="C62" s="272" t="str">
        <f t="shared" si="1"/>
        <v>224</v>
      </c>
      <c r="D62" s="280">
        <v>22.007783251231526</v>
      </c>
      <c r="F62" s="280">
        <v>23.007339901477835</v>
      </c>
    </row>
    <row r="63" spans="1:6" x14ac:dyDescent="0.25">
      <c r="A63" s="272">
        <v>2</v>
      </c>
      <c r="B63" s="272">
        <v>25</v>
      </c>
      <c r="C63" s="272" t="str">
        <f t="shared" si="1"/>
        <v>225</v>
      </c>
      <c r="D63" s="280">
        <v>44.8792446633826</v>
      </c>
      <c r="F63" s="280">
        <v>32.158132183908045</v>
      </c>
    </row>
    <row r="64" spans="1:6" x14ac:dyDescent="0.25">
      <c r="A64" s="272">
        <v>2</v>
      </c>
      <c r="B64" s="272">
        <v>26</v>
      </c>
      <c r="C64" s="272" t="str">
        <f t="shared" si="1"/>
        <v>226</v>
      </c>
      <c r="D64" s="280">
        <v>42.894445812807881</v>
      </c>
      <c r="F64" s="280">
        <v>23.977027914614116</v>
      </c>
    </row>
    <row r="65" spans="1:6" x14ac:dyDescent="0.25">
      <c r="A65" s="272">
        <v>2</v>
      </c>
      <c r="B65" s="272">
        <v>27</v>
      </c>
      <c r="C65" s="272" t="str">
        <f t="shared" si="1"/>
        <v>227</v>
      </c>
      <c r="D65" s="280">
        <v>32.132516420361256</v>
      </c>
      <c r="F65" s="280">
        <v>19.748862889983577</v>
      </c>
    </row>
    <row r="66" spans="1:6" x14ac:dyDescent="0.25">
      <c r="A66" s="272">
        <v>2</v>
      </c>
      <c r="B66" s="272">
        <v>28</v>
      </c>
      <c r="C66" s="272" t="str">
        <f t="shared" si="1"/>
        <v>228</v>
      </c>
      <c r="D66" s="280">
        <v>48.819934318555013</v>
      </c>
      <c r="F66" s="280">
        <v>37.460541871921187</v>
      </c>
    </row>
    <row r="67" spans="1:6" x14ac:dyDescent="0.25">
      <c r="A67" s="272">
        <v>3</v>
      </c>
      <c r="B67" s="272">
        <v>1</v>
      </c>
      <c r="C67" s="272" t="str">
        <f t="shared" si="1"/>
        <v>31</v>
      </c>
      <c r="D67" s="280">
        <v>37.790615498702252</v>
      </c>
      <c r="F67" s="280">
        <v>27.370448028673838</v>
      </c>
    </row>
    <row r="68" spans="1:6" x14ac:dyDescent="0.25">
      <c r="A68" s="272">
        <v>3</v>
      </c>
      <c r="B68" s="272">
        <v>2</v>
      </c>
      <c r="C68" s="272" t="str">
        <f t="shared" si="1"/>
        <v>32</v>
      </c>
      <c r="D68" s="280">
        <v>32.487580645161287</v>
      </c>
      <c r="F68" s="280">
        <v>26.325860215053766</v>
      </c>
    </row>
    <row r="69" spans="1:6" x14ac:dyDescent="0.25">
      <c r="A69" s="272">
        <v>3</v>
      </c>
      <c r="B69" s="272">
        <v>3</v>
      </c>
      <c r="C69" s="272" t="str">
        <f t="shared" si="1"/>
        <v>33</v>
      </c>
      <c r="D69" s="280">
        <v>36.396559139784941</v>
      </c>
      <c r="F69" s="280">
        <v>29.60698924731183</v>
      </c>
    </row>
    <row r="70" spans="1:6" x14ac:dyDescent="0.25">
      <c r="A70" s="272">
        <v>3</v>
      </c>
      <c r="B70" s="272">
        <v>4</v>
      </c>
      <c r="C70" s="272" t="str">
        <f t="shared" si="1"/>
        <v>34</v>
      </c>
      <c r="D70" s="280">
        <v>51.628887652947725</v>
      </c>
      <c r="F70" s="280">
        <v>41.401130886169831</v>
      </c>
    </row>
    <row r="71" spans="1:6" x14ac:dyDescent="0.25">
      <c r="A71" s="272">
        <v>3</v>
      </c>
      <c r="B71" s="272">
        <v>5</v>
      </c>
      <c r="C71" s="272" t="str">
        <f t="shared" si="1"/>
        <v>35</v>
      </c>
      <c r="D71" s="280">
        <v>43.434677419354827</v>
      </c>
      <c r="F71" s="280">
        <v>33.800143369175629</v>
      </c>
    </row>
    <row r="72" spans="1:6" x14ac:dyDescent="0.25">
      <c r="A72" s="272">
        <v>3</v>
      </c>
      <c r="B72" s="272">
        <v>6</v>
      </c>
      <c r="C72" s="272" t="str">
        <f t="shared" si="1"/>
        <v>36</v>
      </c>
      <c r="D72" s="280">
        <v>40.113602150537631</v>
      </c>
      <c r="F72" s="280">
        <v>30.896559139784948</v>
      </c>
    </row>
    <row r="73" spans="1:6" x14ac:dyDescent="0.25">
      <c r="A73" s="272">
        <v>3</v>
      </c>
      <c r="B73" s="272">
        <v>7</v>
      </c>
      <c r="C73" s="272" t="str">
        <f t="shared" ref="C73:C136" si="2">A73&amp;B73</f>
        <v>37</v>
      </c>
      <c r="D73" s="280">
        <v>34.914068100358421</v>
      </c>
      <c r="F73" s="280">
        <v>28.567419354838709</v>
      </c>
    </row>
    <row r="74" spans="1:6" x14ac:dyDescent="0.25">
      <c r="A74" s="272">
        <v>3</v>
      </c>
      <c r="B74" s="272">
        <v>8</v>
      </c>
      <c r="C74" s="272" t="str">
        <f t="shared" si="2"/>
        <v>38</v>
      </c>
      <c r="D74" s="280">
        <v>33.644802867383511</v>
      </c>
      <c r="F74" s="280">
        <v>24.305824372759854</v>
      </c>
    </row>
    <row r="75" spans="1:6" x14ac:dyDescent="0.25">
      <c r="A75" s="272">
        <v>3</v>
      </c>
      <c r="B75" s="272">
        <v>9</v>
      </c>
      <c r="C75" s="272" t="str">
        <f t="shared" si="2"/>
        <v>39</v>
      </c>
      <c r="D75" s="280">
        <v>31.421935483870971</v>
      </c>
      <c r="F75" s="280">
        <v>7.7698028673835138</v>
      </c>
    </row>
    <row r="76" spans="1:6" x14ac:dyDescent="0.25">
      <c r="A76" s="272">
        <v>3</v>
      </c>
      <c r="B76" s="272">
        <v>10</v>
      </c>
      <c r="C76" s="272" t="str">
        <f t="shared" si="2"/>
        <v>310</v>
      </c>
      <c r="D76" s="280">
        <v>25.620566679026073</v>
      </c>
      <c r="F76" s="280">
        <v>14.351129032258065</v>
      </c>
    </row>
    <row r="77" spans="1:6" x14ac:dyDescent="0.25">
      <c r="A77" s="272">
        <v>3</v>
      </c>
      <c r="B77" s="272">
        <v>11</v>
      </c>
      <c r="C77" s="272" t="str">
        <f t="shared" si="2"/>
        <v>311</v>
      </c>
      <c r="D77" s="280">
        <v>29.412365591397851</v>
      </c>
      <c r="F77" s="280">
        <v>16.37120071684588</v>
      </c>
    </row>
    <row r="78" spans="1:6" x14ac:dyDescent="0.25">
      <c r="A78" s="272">
        <v>3</v>
      </c>
      <c r="B78" s="272">
        <v>12</v>
      </c>
      <c r="C78" s="272" t="str">
        <f t="shared" si="2"/>
        <v>312</v>
      </c>
      <c r="D78" s="280">
        <v>27.318673835125448</v>
      </c>
      <c r="F78" s="280">
        <v>18.982741935483869</v>
      </c>
    </row>
    <row r="79" spans="1:6" x14ac:dyDescent="0.25">
      <c r="A79" s="272">
        <v>3</v>
      </c>
      <c r="B79" s="272">
        <v>13</v>
      </c>
      <c r="C79" s="272" t="str">
        <f t="shared" si="2"/>
        <v>313</v>
      </c>
      <c r="D79" s="280">
        <v>21.718351254480282</v>
      </c>
      <c r="F79" s="280">
        <v>0</v>
      </c>
    </row>
    <row r="80" spans="1:6" x14ac:dyDescent="0.25">
      <c r="A80" s="272">
        <v>3</v>
      </c>
      <c r="B80" s="272">
        <v>14</v>
      </c>
      <c r="C80" s="272" t="str">
        <f t="shared" si="2"/>
        <v>314</v>
      </c>
      <c r="D80" s="280">
        <v>3.2097311827956996</v>
      </c>
      <c r="F80" s="280">
        <v>4.7187275985663089</v>
      </c>
    </row>
    <row r="81" spans="1:6" x14ac:dyDescent="0.25">
      <c r="A81" s="272">
        <v>3</v>
      </c>
      <c r="B81" s="272">
        <v>15</v>
      </c>
      <c r="C81" s="272" t="str">
        <f t="shared" si="2"/>
        <v>315</v>
      </c>
      <c r="D81" s="280">
        <v>16.436630824372756</v>
      </c>
      <c r="F81" s="280">
        <v>18.082078853046603</v>
      </c>
    </row>
    <row r="82" spans="1:6" x14ac:dyDescent="0.25">
      <c r="A82" s="272">
        <v>3</v>
      </c>
      <c r="B82" s="272">
        <v>16</v>
      </c>
      <c r="C82" s="272" t="str">
        <f t="shared" si="2"/>
        <v>316</v>
      </c>
      <c r="D82" s="280">
        <v>28.303655913978496</v>
      </c>
      <c r="F82" s="280">
        <v>23.507903225806452</v>
      </c>
    </row>
    <row r="83" spans="1:6" x14ac:dyDescent="0.25">
      <c r="A83" s="272">
        <v>3</v>
      </c>
      <c r="B83" s="272">
        <v>17</v>
      </c>
      <c r="C83" s="272" t="str">
        <f t="shared" si="2"/>
        <v>317</v>
      </c>
      <c r="D83" s="280">
        <v>23.623835125448029</v>
      </c>
      <c r="F83" s="280">
        <v>13.205000000000007</v>
      </c>
    </row>
    <row r="84" spans="1:6" x14ac:dyDescent="0.25">
      <c r="A84" s="272">
        <v>3</v>
      </c>
      <c r="B84" s="272">
        <v>18</v>
      </c>
      <c r="C84" s="272" t="str">
        <f t="shared" si="2"/>
        <v>318</v>
      </c>
      <c r="D84" s="280">
        <v>26.526612903225807</v>
      </c>
      <c r="F84" s="280">
        <v>22.556973180076632</v>
      </c>
    </row>
    <row r="85" spans="1:6" x14ac:dyDescent="0.25">
      <c r="A85" s="272">
        <v>3</v>
      </c>
      <c r="B85" s="272">
        <v>19</v>
      </c>
      <c r="C85" s="272" t="str">
        <f t="shared" si="2"/>
        <v>319</v>
      </c>
      <c r="D85" s="280">
        <v>24.763602150537633</v>
      </c>
      <c r="F85" s="280">
        <v>21.720806451612898</v>
      </c>
    </row>
    <row r="86" spans="1:6" x14ac:dyDescent="0.25">
      <c r="A86" s="272">
        <v>3</v>
      </c>
      <c r="B86" s="272">
        <v>20</v>
      </c>
      <c r="C86" s="272" t="str">
        <f t="shared" si="2"/>
        <v>320</v>
      </c>
      <c r="D86" s="280">
        <v>22.574892473118279</v>
      </c>
      <c r="F86" s="280">
        <v>20.836182795698921</v>
      </c>
    </row>
    <row r="87" spans="1:6" x14ac:dyDescent="0.25">
      <c r="A87" s="272">
        <v>3</v>
      </c>
      <c r="B87" s="272">
        <v>21</v>
      </c>
      <c r="C87" s="272" t="str">
        <f t="shared" si="2"/>
        <v>321</v>
      </c>
      <c r="D87" s="280">
        <v>15.104068100358422</v>
      </c>
      <c r="F87" s="280">
        <v>17.242634408602154</v>
      </c>
    </row>
    <row r="88" spans="1:6" x14ac:dyDescent="0.25">
      <c r="A88" s="272">
        <v>3</v>
      </c>
      <c r="B88" s="272">
        <v>22</v>
      </c>
      <c r="C88" s="272" t="str">
        <f t="shared" si="2"/>
        <v>322</v>
      </c>
      <c r="D88" s="280">
        <v>17.770818193054012</v>
      </c>
      <c r="F88" s="280">
        <v>10.115527128908662</v>
      </c>
    </row>
    <row r="89" spans="1:6" x14ac:dyDescent="0.25">
      <c r="A89" s="272">
        <v>3</v>
      </c>
      <c r="B89" s="272">
        <v>23</v>
      </c>
      <c r="C89" s="272" t="str">
        <f t="shared" si="2"/>
        <v>323</v>
      </c>
      <c r="D89" s="280">
        <v>11.253028673835129</v>
      </c>
      <c r="F89" s="280">
        <v>12.111397849462369</v>
      </c>
    </row>
    <row r="90" spans="1:6" x14ac:dyDescent="0.25">
      <c r="A90" s="272">
        <v>3</v>
      </c>
      <c r="B90" s="272">
        <v>24</v>
      </c>
      <c r="C90" s="272" t="str">
        <f t="shared" si="2"/>
        <v>324</v>
      </c>
      <c r="D90" s="280">
        <v>13.46325608701026</v>
      </c>
      <c r="F90" s="280">
        <v>2.4675268817204299</v>
      </c>
    </row>
    <row r="91" spans="1:6" x14ac:dyDescent="0.25">
      <c r="A91" s="272">
        <v>3</v>
      </c>
      <c r="B91" s="272">
        <v>25</v>
      </c>
      <c r="C91" s="272" t="str">
        <f t="shared" si="2"/>
        <v>325</v>
      </c>
      <c r="D91" s="280">
        <v>9.0216308243727621</v>
      </c>
      <c r="F91" s="280">
        <v>11.183333951303922</v>
      </c>
    </row>
    <row r="92" spans="1:6" x14ac:dyDescent="0.25">
      <c r="A92" s="272">
        <v>3</v>
      </c>
      <c r="B92" s="272">
        <v>26</v>
      </c>
      <c r="C92" s="272" t="str">
        <f t="shared" si="2"/>
        <v>326</v>
      </c>
      <c r="D92" s="280">
        <v>20.845430107526884</v>
      </c>
      <c r="F92" s="280">
        <v>20.01358917315536</v>
      </c>
    </row>
    <row r="93" spans="1:6" x14ac:dyDescent="0.25">
      <c r="A93" s="272">
        <v>3</v>
      </c>
      <c r="B93" s="272">
        <v>27</v>
      </c>
      <c r="C93" s="272" t="str">
        <f t="shared" si="2"/>
        <v>327</v>
      </c>
      <c r="D93" s="280">
        <v>19.96516129032258</v>
      </c>
      <c r="F93" s="280">
        <v>15.437119021134597</v>
      </c>
    </row>
    <row r="94" spans="1:6" x14ac:dyDescent="0.25">
      <c r="A94" s="272">
        <v>3</v>
      </c>
      <c r="B94" s="272">
        <v>28</v>
      </c>
      <c r="C94" s="272" t="str">
        <f t="shared" si="2"/>
        <v>328</v>
      </c>
      <c r="D94" s="280">
        <v>6.3462544802867393</v>
      </c>
      <c r="F94" s="280">
        <v>6.4222043010752667</v>
      </c>
    </row>
    <row r="95" spans="1:6" x14ac:dyDescent="0.25">
      <c r="A95" s="272">
        <v>3</v>
      </c>
      <c r="B95" s="272">
        <v>29</v>
      </c>
      <c r="C95" s="272" t="str">
        <f t="shared" si="2"/>
        <v>329</v>
      </c>
      <c r="D95" s="280">
        <v>0.40121863799283164</v>
      </c>
      <c r="F95" s="280">
        <v>0.24408602150537581</v>
      </c>
    </row>
    <row r="96" spans="1:6" x14ac:dyDescent="0.25">
      <c r="A96" s="272">
        <v>3</v>
      </c>
      <c r="B96" s="272">
        <v>30</v>
      </c>
      <c r="C96" s="272" t="str">
        <f t="shared" si="2"/>
        <v>330</v>
      </c>
      <c r="D96" s="280">
        <v>18.934336917562728</v>
      </c>
      <c r="F96" s="280">
        <v>9.2110215053763422</v>
      </c>
    </row>
    <row r="97" spans="1:6" x14ac:dyDescent="0.25">
      <c r="A97" s="272">
        <v>3</v>
      </c>
      <c r="B97" s="272">
        <v>31</v>
      </c>
      <c r="C97" s="272" t="str">
        <f t="shared" si="2"/>
        <v>331</v>
      </c>
      <c r="D97" s="280">
        <v>30.452204301075266</v>
      </c>
      <c r="F97" s="280">
        <v>25.256075268817206</v>
      </c>
    </row>
    <row r="98" spans="1:6" x14ac:dyDescent="0.25">
      <c r="A98" s="272">
        <v>4</v>
      </c>
      <c r="B98" s="272">
        <v>1</v>
      </c>
      <c r="C98" s="272" t="str">
        <f t="shared" si="2"/>
        <v>41</v>
      </c>
      <c r="D98" s="280">
        <v>33.206111111111106</v>
      </c>
      <c r="F98" s="280">
        <v>26.646851851851856</v>
      </c>
    </row>
    <row r="99" spans="1:6" x14ac:dyDescent="0.25">
      <c r="A99" s="272">
        <v>4</v>
      </c>
      <c r="B99" s="272">
        <v>2</v>
      </c>
      <c r="C99" s="272" t="str">
        <f t="shared" si="2"/>
        <v>42</v>
      </c>
      <c r="D99" s="280">
        <v>24.935830346475502</v>
      </c>
      <c r="F99" s="280">
        <v>19.918189964157701</v>
      </c>
    </row>
    <row r="100" spans="1:6" x14ac:dyDescent="0.25">
      <c r="A100" s="272">
        <v>4</v>
      </c>
      <c r="B100" s="272">
        <v>3</v>
      </c>
      <c r="C100" s="272" t="str">
        <f t="shared" si="2"/>
        <v>43</v>
      </c>
      <c r="D100" s="280">
        <v>22.445579450418155</v>
      </c>
      <c r="F100" s="280">
        <v>11.266666666666667</v>
      </c>
    </row>
    <row r="101" spans="1:6" x14ac:dyDescent="0.25">
      <c r="A101" s="272">
        <v>4</v>
      </c>
      <c r="B101" s="272">
        <v>4</v>
      </c>
      <c r="C101" s="272" t="str">
        <f t="shared" si="2"/>
        <v>44</v>
      </c>
      <c r="D101" s="280">
        <v>20.053518518518512</v>
      </c>
      <c r="F101" s="280">
        <v>15.649988052568695</v>
      </c>
    </row>
    <row r="102" spans="1:6" x14ac:dyDescent="0.25">
      <c r="A102" s="272">
        <v>4</v>
      </c>
      <c r="B102" s="272">
        <v>5</v>
      </c>
      <c r="C102" s="272" t="str">
        <f t="shared" si="2"/>
        <v>45</v>
      </c>
      <c r="D102" s="280">
        <v>19.188333333333329</v>
      </c>
      <c r="F102" s="280">
        <v>8.7870370370370381</v>
      </c>
    </row>
    <row r="103" spans="1:6" x14ac:dyDescent="0.25">
      <c r="A103" s="272">
        <v>4</v>
      </c>
      <c r="B103" s="272">
        <v>6</v>
      </c>
      <c r="C103" s="272" t="str">
        <f t="shared" si="2"/>
        <v>46</v>
      </c>
      <c r="D103" s="280">
        <v>12.333333333333334</v>
      </c>
      <c r="F103" s="280">
        <v>7.9440740740740754</v>
      </c>
    </row>
    <row r="104" spans="1:6" x14ac:dyDescent="0.25">
      <c r="A104" s="272">
        <v>4</v>
      </c>
      <c r="B104" s="272">
        <v>7</v>
      </c>
      <c r="C104" s="272" t="str">
        <f t="shared" si="2"/>
        <v>47</v>
      </c>
      <c r="D104" s="280">
        <v>7.5681481481481452</v>
      </c>
      <c r="F104" s="280">
        <v>1.7433333333333338</v>
      </c>
    </row>
    <row r="105" spans="1:6" x14ac:dyDescent="0.25">
      <c r="A105" s="272">
        <v>4</v>
      </c>
      <c r="B105" s="272">
        <v>8</v>
      </c>
      <c r="C105" s="272" t="str">
        <f t="shared" si="2"/>
        <v>48</v>
      </c>
      <c r="D105" s="280">
        <v>2.7270370370370371</v>
      </c>
      <c r="F105" s="280">
        <v>0</v>
      </c>
    </row>
    <row r="106" spans="1:6" x14ac:dyDescent="0.25">
      <c r="A106" s="272">
        <v>4</v>
      </c>
      <c r="B106" s="272">
        <v>9</v>
      </c>
      <c r="C106" s="272" t="str">
        <f t="shared" si="2"/>
        <v>49</v>
      </c>
      <c r="D106" s="280">
        <v>1.0690740740740743</v>
      </c>
      <c r="F106" s="280">
        <v>4.481851851851852</v>
      </c>
    </row>
    <row r="107" spans="1:6" x14ac:dyDescent="0.25">
      <c r="A107" s="272">
        <v>4</v>
      </c>
      <c r="B107" s="272">
        <v>10</v>
      </c>
      <c r="C107" s="272" t="str">
        <f t="shared" si="2"/>
        <v>410</v>
      </c>
      <c r="D107" s="280">
        <v>6.3938888888888892</v>
      </c>
      <c r="F107" s="280">
        <v>0</v>
      </c>
    </row>
    <row r="108" spans="1:6" x14ac:dyDescent="0.25">
      <c r="A108" s="272">
        <v>4</v>
      </c>
      <c r="B108" s="272">
        <v>11</v>
      </c>
      <c r="C108" s="272" t="str">
        <f t="shared" si="2"/>
        <v>411</v>
      </c>
      <c r="D108" s="280">
        <v>8.7196296296296278</v>
      </c>
      <c r="F108" s="280">
        <v>0</v>
      </c>
    </row>
    <row r="109" spans="1:6" x14ac:dyDescent="0.25">
      <c r="A109" s="272">
        <v>4</v>
      </c>
      <c r="B109" s="272">
        <v>12</v>
      </c>
      <c r="C109" s="272" t="str">
        <f t="shared" si="2"/>
        <v>412</v>
      </c>
      <c r="D109" s="280">
        <v>17.985507765830349</v>
      </c>
      <c r="F109" s="280">
        <v>12.792407407407405</v>
      </c>
    </row>
    <row r="110" spans="1:6" x14ac:dyDescent="0.25">
      <c r="A110" s="272">
        <v>4</v>
      </c>
      <c r="B110" s="272">
        <v>13</v>
      </c>
      <c r="C110" s="272" t="str">
        <f t="shared" si="2"/>
        <v>413</v>
      </c>
      <c r="D110" s="280">
        <v>29.198333333333334</v>
      </c>
      <c r="F110" s="280">
        <v>14.646451612903228</v>
      </c>
    </row>
    <row r="111" spans="1:6" x14ac:dyDescent="0.25">
      <c r="A111" s="272">
        <v>4</v>
      </c>
      <c r="B111" s="272">
        <v>14</v>
      </c>
      <c r="C111" s="272" t="str">
        <f t="shared" si="2"/>
        <v>414</v>
      </c>
      <c r="D111" s="280">
        <v>23.522592592592591</v>
      </c>
      <c r="F111" s="280">
        <v>22.497759856630822</v>
      </c>
    </row>
    <row r="112" spans="1:6" x14ac:dyDescent="0.25">
      <c r="A112" s="272">
        <v>4</v>
      </c>
      <c r="B112" s="272">
        <v>15</v>
      </c>
      <c r="C112" s="272" t="str">
        <f t="shared" si="2"/>
        <v>415</v>
      </c>
      <c r="D112" s="280">
        <v>26.74902031063322</v>
      </c>
      <c r="F112" s="280">
        <v>17.009629629629629</v>
      </c>
    </row>
    <row r="113" spans="1:6" x14ac:dyDescent="0.25">
      <c r="A113" s="272">
        <v>4</v>
      </c>
      <c r="B113" s="272">
        <v>16</v>
      </c>
      <c r="C113" s="272" t="str">
        <f t="shared" si="2"/>
        <v>416</v>
      </c>
      <c r="D113" s="280">
        <v>11.424444444444445</v>
      </c>
      <c r="F113" s="280">
        <v>6.4081481481481477</v>
      </c>
    </row>
    <row r="114" spans="1:6" x14ac:dyDescent="0.25">
      <c r="A114" s="272">
        <v>4</v>
      </c>
      <c r="B114" s="272">
        <v>17</v>
      </c>
      <c r="C114" s="272" t="str">
        <f t="shared" si="2"/>
        <v>417</v>
      </c>
      <c r="D114" s="280">
        <v>0</v>
      </c>
      <c r="F114" s="280">
        <v>0.7683333333333332</v>
      </c>
    </row>
    <row r="115" spans="1:6" x14ac:dyDescent="0.25">
      <c r="A115" s="272">
        <v>4</v>
      </c>
      <c r="B115" s="272">
        <v>18</v>
      </c>
      <c r="C115" s="272" t="str">
        <f t="shared" si="2"/>
        <v>418</v>
      </c>
      <c r="D115" s="280">
        <v>5.4016666666666673</v>
      </c>
      <c r="F115" s="280">
        <v>10.488703703703704</v>
      </c>
    </row>
    <row r="116" spans="1:6" x14ac:dyDescent="0.25">
      <c r="A116" s="272">
        <v>4</v>
      </c>
      <c r="B116" s="272">
        <v>19</v>
      </c>
      <c r="C116" s="272" t="str">
        <f t="shared" si="2"/>
        <v>419</v>
      </c>
      <c r="D116" s="280">
        <v>17.138888888888893</v>
      </c>
      <c r="F116" s="280">
        <v>18.40574074074074</v>
      </c>
    </row>
    <row r="117" spans="1:6" x14ac:dyDescent="0.25">
      <c r="A117" s="272">
        <v>4</v>
      </c>
      <c r="B117" s="272">
        <v>20</v>
      </c>
      <c r="C117" s="272" t="str">
        <f t="shared" si="2"/>
        <v>420</v>
      </c>
      <c r="D117" s="280">
        <v>16.281535244922338</v>
      </c>
      <c r="F117" s="280">
        <v>11.972777777777781</v>
      </c>
    </row>
    <row r="118" spans="1:6" x14ac:dyDescent="0.25">
      <c r="A118" s="272">
        <v>4</v>
      </c>
      <c r="B118" s="272">
        <v>21</v>
      </c>
      <c r="C118" s="272" t="str">
        <f t="shared" si="2"/>
        <v>421</v>
      </c>
      <c r="D118" s="280">
        <v>14.683518518518516</v>
      </c>
      <c r="F118" s="280">
        <v>9.6959259259259252</v>
      </c>
    </row>
    <row r="119" spans="1:6" x14ac:dyDescent="0.25">
      <c r="A119" s="272">
        <v>4</v>
      </c>
      <c r="B119" s="272">
        <v>22</v>
      </c>
      <c r="C119" s="272" t="str">
        <f t="shared" si="2"/>
        <v>422</v>
      </c>
      <c r="D119" s="280">
        <v>0</v>
      </c>
      <c r="F119" s="280">
        <v>2.8177777777777777</v>
      </c>
    </row>
    <row r="120" spans="1:6" x14ac:dyDescent="0.25">
      <c r="A120" s="272">
        <v>4</v>
      </c>
      <c r="B120" s="272">
        <v>23</v>
      </c>
      <c r="C120" s="272" t="str">
        <f t="shared" si="2"/>
        <v>423</v>
      </c>
      <c r="D120" s="280">
        <v>9.4444444444443821E-3</v>
      </c>
      <c r="F120" s="280">
        <v>0</v>
      </c>
    </row>
    <row r="121" spans="1:6" x14ac:dyDescent="0.25">
      <c r="A121" s="272">
        <v>4</v>
      </c>
      <c r="B121" s="272">
        <v>24</v>
      </c>
      <c r="C121" s="272" t="str">
        <f t="shared" si="2"/>
        <v>424</v>
      </c>
      <c r="D121" s="280">
        <v>15.445925925925923</v>
      </c>
      <c r="F121" s="280">
        <v>0</v>
      </c>
    </row>
    <row r="122" spans="1:6" x14ac:dyDescent="0.25">
      <c r="A122" s="272">
        <v>4</v>
      </c>
      <c r="B122" s="272">
        <v>25</v>
      </c>
      <c r="C122" s="272" t="str">
        <f t="shared" si="2"/>
        <v>425</v>
      </c>
      <c r="D122" s="280">
        <v>10.569814814814814</v>
      </c>
      <c r="F122" s="280">
        <v>3.5664277180406212</v>
      </c>
    </row>
    <row r="123" spans="1:6" x14ac:dyDescent="0.25">
      <c r="A123" s="272">
        <v>4</v>
      </c>
      <c r="B123" s="272">
        <v>26</v>
      </c>
      <c r="C123" s="272" t="str">
        <f t="shared" si="2"/>
        <v>426</v>
      </c>
      <c r="D123" s="280">
        <v>4.2124074074074072</v>
      </c>
      <c r="F123" s="280">
        <v>7.1994444444444445</v>
      </c>
    </row>
    <row r="124" spans="1:6" x14ac:dyDescent="0.25">
      <c r="A124" s="272">
        <v>4</v>
      </c>
      <c r="B124" s="272">
        <v>27</v>
      </c>
      <c r="C124" s="272" t="str">
        <f t="shared" si="2"/>
        <v>427</v>
      </c>
      <c r="D124" s="280">
        <v>9.6188888888888879</v>
      </c>
      <c r="F124" s="280">
        <v>5.4911111111111106</v>
      </c>
    </row>
    <row r="125" spans="1:6" x14ac:dyDescent="0.25">
      <c r="A125" s="272">
        <v>4</v>
      </c>
      <c r="B125" s="272">
        <v>28</v>
      </c>
      <c r="C125" s="272" t="str">
        <f t="shared" si="2"/>
        <v>428</v>
      </c>
      <c r="D125" s="280">
        <v>13.768148148148148</v>
      </c>
      <c r="F125" s="280">
        <v>13.76740740740741</v>
      </c>
    </row>
    <row r="126" spans="1:6" x14ac:dyDescent="0.25">
      <c r="A126" s="272">
        <v>4</v>
      </c>
      <c r="B126" s="272">
        <v>29</v>
      </c>
      <c r="C126" s="272" t="str">
        <f t="shared" si="2"/>
        <v>429</v>
      </c>
      <c r="D126" s="280">
        <v>21.317777777777781</v>
      </c>
      <c r="F126" s="280">
        <v>8.1666666666666762E-2</v>
      </c>
    </row>
    <row r="127" spans="1:6" x14ac:dyDescent="0.25">
      <c r="A127" s="272">
        <v>4</v>
      </c>
      <c r="B127" s="272">
        <v>30</v>
      </c>
      <c r="C127" s="272" t="str">
        <f t="shared" si="2"/>
        <v>430</v>
      </c>
      <c r="D127" s="280">
        <v>13.166111111111112</v>
      </c>
      <c r="F127" s="280">
        <v>0</v>
      </c>
    </row>
    <row r="128" spans="1:6" x14ac:dyDescent="0.25">
      <c r="A128" s="272">
        <v>5</v>
      </c>
      <c r="B128" s="272">
        <v>1</v>
      </c>
      <c r="C128" s="272" t="str">
        <f t="shared" si="2"/>
        <v>51</v>
      </c>
      <c r="D128" s="280">
        <v>9.1459677419354843</v>
      </c>
      <c r="F128" s="280">
        <v>0</v>
      </c>
    </row>
    <row r="129" spans="1:6" x14ac:dyDescent="0.25">
      <c r="A129" s="272">
        <v>5</v>
      </c>
      <c r="B129" s="272">
        <v>2</v>
      </c>
      <c r="C129" s="272" t="str">
        <f t="shared" si="2"/>
        <v>52</v>
      </c>
      <c r="D129" s="280">
        <v>5.264462365591398</v>
      </c>
      <c r="F129" s="280">
        <v>1.3013978494623686</v>
      </c>
    </row>
    <row r="130" spans="1:6" x14ac:dyDescent="0.25">
      <c r="A130" s="272">
        <v>5</v>
      </c>
      <c r="B130" s="272">
        <v>3</v>
      </c>
      <c r="C130" s="272" t="str">
        <f t="shared" si="2"/>
        <v>53</v>
      </c>
      <c r="D130" s="280">
        <v>6.7132795698924737</v>
      </c>
      <c r="F130" s="280">
        <v>2.9194623655913978</v>
      </c>
    </row>
    <row r="131" spans="1:6" x14ac:dyDescent="0.25">
      <c r="A131" s="272">
        <v>5</v>
      </c>
      <c r="B131" s="272">
        <v>4</v>
      </c>
      <c r="C131" s="272" t="str">
        <f t="shared" si="2"/>
        <v>54</v>
      </c>
      <c r="D131" s="280">
        <v>13.707939068100355</v>
      </c>
      <c r="F131" s="280">
        <v>5.4779928315412167</v>
      </c>
    </row>
    <row r="132" spans="1:6" x14ac:dyDescent="0.25">
      <c r="A132" s="272">
        <v>5</v>
      </c>
      <c r="B132" s="272">
        <v>5</v>
      </c>
      <c r="C132" s="272" t="str">
        <f t="shared" si="2"/>
        <v>55</v>
      </c>
      <c r="D132" s="280">
        <v>6.065878136200717</v>
      </c>
      <c r="F132" s="280">
        <v>3.766200716845876</v>
      </c>
    </row>
    <row r="133" spans="1:6" x14ac:dyDescent="0.25">
      <c r="A133" s="272">
        <v>5</v>
      </c>
      <c r="B133" s="272">
        <v>6</v>
      </c>
      <c r="C133" s="272" t="str">
        <f t="shared" si="2"/>
        <v>56</v>
      </c>
      <c r="D133" s="280">
        <v>2.4845698924731172</v>
      </c>
      <c r="F133" s="280">
        <v>4.4746415770609307</v>
      </c>
    </row>
    <row r="134" spans="1:6" x14ac:dyDescent="0.25">
      <c r="A134" s="272">
        <v>5</v>
      </c>
      <c r="B134" s="272">
        <v>7</v>
      </c>
      <c r="C134" s="272" t="str">
        <f t="shared" si="2"/>
        <v>57</v>
      </c>
      <c r="D134" s="280">
        <v>0</v>
      </c>
      <c r="F134" s="280">
        <v>0</v>
      </c>
    </row>
    <row r="135" spans="1:6" x14ac:dyDescent="0.25">
      <c r="A135" s="272">
        <v>5</v>
      </c>
      <c r="B135" s="272">
        <v>8</v>
      </c>
      <c r="C135" s="272" t="str">
        <f t="shared" si="2"/>
        <v>58</v>
      </c>
      <c r="D135" s="280">
        <v>7.4299999999999979</v>
      </c>
      <c r="F135" s="280">
        <v>0</v>
      </c>
    </row>
    <row r="136" spans="1:6" x14ac:dyDescent="0.25">
      <c r="A136" s="272">
        <v>5</v>
      </c>
      <c r="B136" s="272">
        <v>9</v>
      </c>
      <c r="C136" s="272" t="str">
        <f t="shared" si="2"/>
        <v>59</v>
      </c>
      <c r="D136" s="280">
        <v>3.908870967741934</v>
      </c>
      <c r="F136" s="280">
        <v>2.1307347670250896</v>
      </c>
    </row>
    <row r="137" spans="1:6" x14ac:dyDescent="0.25">
      <c r="A137" s="272">
        <v>5</v>
      </c>
      <c r="B137" s="272">
        <v>10</v>
      </c>
      <c r="C137" s="272" t="str">
        <f t="shared" ref="C137:C200" si="3">A137&amp;B137</f>
        <v>510</v>
      </c>
      <c r="D137" s="280">
        <v>21.201254480286739</v>
      </c>
      <c r="F137" s="280">
        <v>7.5496236559139733</v>
      </c>
    </row>
    <row r="138" spans="1:6" x14ac:dyDescent="0.25">
      <c r="A138" s="272">
        <v>5</v>
      </c>
      <c r="B138" s="272">
        <v>11</v>
      </c>
      <c r="C138" s="272" t="str">
        <f t="shared" si="3"/>
        <v>511</v>
      </c>
      <c r="D138" s="280">
        <v>11.01689964157706</v>
      </c>
      <c r="F138" s="280">
        <v>14.215089605734764</v>
      </c>
    </row>
    <row r="139" spans="1:6" x14ac:dyDescent="0.25">
      <c r="A139" s="272">
        <v>5</v>
      </c>
      <c r="B139" s="272">
        <v>12</v>
      </c>
      <c r="C139" s="272" t="str">
        <f t="shared" si="3"/>
        <v>512</v>
      </c>
      <c r="D139" s="280">
        <v>15.368243727598569</v>
      </c>
      <c r="F139" s="280">
        <v>9.0182616487455132</v>
      </c>
    </row>
    <row r="140" spans="1:6" x14ac:dyDescent="0.25">
      <c r="A140" s="272">
        <v>5</v>
      </c>
      <c r="B140" s="272">
        <v>13</v>
      </c>
      <c r="C140" s="272" t="str">
        <f t="shared" si="3"/>
        <v>513</v>
      </c>
      <c r="D140" s="280">
        <v>17.361827956989249</v>
      </c>
      <c r="F140" s="280">
        <v>10.856379928315413</v>
      </c>
    </row>
    <row r="141" spans="1:6" x14ac:dyDescent="0.25">
      <c r="A141" s="272">
        <v>5</v>
      </c>
      <c r="B141" s="272">
        <v>14</v>
      </c>
      <c r="C141" s="272" t="str">
        <f t="shared" si="3"/>
        <v>514</v>
      </c>
      <c r="D141" s="280">
        <v>8.2015412186379937</v>
      </c>
      <c r="F141" s="280">
        <v>6.5186379928315397</v>
      </c>
    </row>
    <row r="142" spans="1:6" x14ac:dyDescent="0.25">
      <c r="A142" s="272">
        <v>5</v>
      </c>
      <c r="B142" s="272">
        <v>15</v>
      </c>
      <c r="C142" s="272" t="str">
        <f t="shared" si="3"/>
        <v>515</v>
      </c>
      <c r="D142" s="280">
        <v>3.1718279569892456</v>
      </c>
      <c r="F142" s="280">
        <v>0.57851254480286607</v>
      </c>
    </row>
    <row r="143" spans="1:6" x14ac:dyDescent="0.25">
      <c r="A143" s="272">
        <v>5</v>
      </c>
      <c r="B143" s="272">
        <v>16</v>
      </c>
      <c r="C143" s="272" t="str">
        <f t="shared" si="3"/>
        <v>516</v>
      </c>
      <c r="D143" s="280">
        <v>0.92596774193548137</v>
      </c>
      <c r="F143" s="280">
        <v>0</v>
      </c>
    </row>
    <row r="144" spans="1:6" x14ac:dyDescent="0.25">
      <c r="A144" s="272">
        <v>5</v>
      </c>
      <c r="B144" s="272">
        <v>17</v>
      </c>
      <c r="C144" s="272" t="str">
        <f t="shared" si="3"/>
        <v>517</v>
      </c>
      <c r="D144" s="280">
        <v>0</v>
      </c>
      <c r="F144" s="280">
        <v>0</v>
      </c>
    </row>
    <row r="145" spans="1:6" x14ac:dyDescent="0.25">
      <c r="A145" s="272">
        <v>5</v>
      </c>
      <c r="B145" s="272">
        <v>18</v>
      </c>
      <c r="C145" s="272" t="str">
        <f t="shared" si="3"/>
        <v>518</v>
      </c>
      <c r="D145" s="280">
        <v>0</v>
      </c>
      <c r="F145" s="280">
        <v>0</v>
      </c>
    </row>
    <row r="146" spans="1:6" x14ac:dyDescent="0.25">
      <c r="A146" s="272">
        <v>5</v>
      </c>
      <c r="B146" s="272">
        <v>19</v>
      </c>
      <c r="C146" s="272" t="str">
        <f t="shared" si="3"/>
        <v>519</v>
      </c>
      <c r="D146" s="280">
        <v>0</v>
      </c>
      <c r="F146" s="280">
        <v>0</v>
      </c>
    </row>
    <row r="147" spans="1:6" x14ac:dyDescent="0.25">
      <c r="A147" s="272">
        <v>5</v>
      </c>
      <c r="B147" s="272">
        <v>20</v>
      </c>
      <c r="C147" s="272" t="str">
        <f t="shared" si="3"/>
        <v>520</v>
      </c>
      <c r="D147" s="280">
        <v>4.6554838709677409</v>
      </c>
      <c r="F147" s="280">
        <v>3.2867383512544278E-2</v>
      </c>
    </row>
    <row r="148" spans="1:6" x14ac:dyDescent="0.25">
      <c r="A148" s="272">
        <v>5</v>
      </c>
      <c r="B148" s="272">
        <v>21</v>
      </c>
      <c r="C148" s="272" t="str">
        <f t="shared" si="3"/>
        <v>521</v>
      </c>
      <c r="D148" s="280">
        <v>12.2791935483871</v>
      </c>
      <c r="F148" s="280">
        <v>0</v>
      </c>
    </row>
    <row r="149" spans="1:6" x14ac:dyDescent="0.25">
      <c r="A149" s="272">
        <v>5</v>
      </c>
      <c r="B149" s="272">
        <v>22</v>
      </c>
      <c r="C149" s="272" t="str">
        <f t="shared" si="3"/>
        <v>522</v>
      </c>
      <c r="D149" s="280">
        <v>10.027741935483872</v>
      </c>
      <c r="F149" s="280">
        <v>0</v>
      </c>
    </row>
    <row r="150" spans="1:6" x14ac:dyDescent="0.25">
      <c r="A150" s="272">
        <v>5</v>
      </c>
      <c r="B150" s="272">
        <v>23</v>
      </c>
      <c r="C150" s="272" t="str">
        <f t="shared" si="3"/>
        <v>523</v>
      </c>
      <c r="D150" s="280">
        <v>8.833333333333257E-2</v>
      </c>
      <c r="F150" s="280">
        <v>0</v>
      </c>
    </row>
    <row r="151" spans="1:6" x14ac:dyDescent="0.25">
      <c r="A151" s="272">
        <v>5</v>
      </c>
      <c r="B151" s="272">
        <v>24</v>
      </c>
      <c r="C151" s="272" t="str">
        <f t="shared" si="3"/>
        <v>524</v>
      </c>
      <c r="D151" s="280">
        <v>0</v>
      </c>
      <c r="F151" s="280">
        <v>0</v>
      </c>
    </row>
    <row r="152" spans="1:6" x14ac:dyDescent="0.25">
      <c r="A152" s="272">
        <v>5</v>
      </c>
      <c r="B152" s="272">
        <v>25</v>
      </c>
      <c r="C152" s="272" t="str">
        <f t="shared" si="3"/>
        <v>525</v>
      </c>
      <c r="D152" s="280">
        <v>0</v>
      </c>
      <c r="F152" s="280">
        <v>0</v>
      </c>
    </row>
    <row r="153" spans="1:6" x14ac:dyDescent="0.25">
      <c r="A153" s="272">
        <v>5</v>
      </c>
      <c r="B153" s="272">
        <v>26</v>
      </c>
      <c r="C153" s="272" t="str">
        <f t="shared" si="3"/>
        <v>526</v>
      </c>
      <c r="D153" s="280">
        <v>0</v>
      </c>
      <c r="F153" s="280">
        <v>0</v>
      </c>
    </row>
    <row r="154" spans="1:6" x14ac:dyDescent="0.25">
      <c r="A154" s="272">
        <v>5</v>
      </c>
      <c r="B154" s="272">
        <v>27</v>
      </c>
      <c r="C154" s="272" t="str">
        <f t="shared" si="3"/>
        <v>527</v>
      </c>
      <c r="D154" s="280">
        <v>0</v>
      </c>
      <c r="F154" s="280">
        <v>0</v>
      </c>
    </row>
    <row r="155" spans="1:6" x14ac:dyDescent="0.25">
      <c r="A155" s="272">
        <v>5</v>
      </c>
      <c r="B155" s="272">
        <v>28</v>
      </c>
      <c r="C155" s="272" t="str">
        <f t="shared" si="3"/>
        <v>528</v>
      </c>
      <c r="D155" s="280">
        <v>0</v>
      </c>
      <c r="F155" s="280">
        <v>0</v>
      </c>
    </row>
    <row r="156" spans="1:6" x14ac:dyDescent="0.25">
      <c r="A156" s="272">
        <v>5</v>
      </c>
      <c r="B156" s="272">
        <v>29</v>
      </c>
      <c r="C156" s="272" t="str">
        <f t="shared" si="3"/>
        <v>529</v>
      </c>
      <c r="D156" s="280">
        <v>0</v>
      </c>
      <c r="F156" s="280">
        <v>0</v>
      </c>
    </row>
    <row r="157" spans="1:6" x14ac:dyDescent="0.25">
      <c r="A157" s="272">
        <v>5</v>
      </c>
      <c r="B157" s="272">
        <v>30</v>
      </c>
      <c r="C157" s="272" t="str">
        <f t="shared" si="3"/>
        <v>530</v>
      </c>
      <c r="D157" s="280">
        <v>0</v>
      </c>
      <c r="F157" s="280">
        <v>0</v>
      </c>
    </row>
    <row r="158" spans="1:6" x14ac:dyDescent="0.25">
      <c r="A158" s="272">
        <v>5</v>
      </c>
      <c r="B158" s="272">
        <v>31</v>
      </c>
      <c r="C158" s="272" t="str">
        <f t="shared" si="3"/>
        <v>531</v>
      </c>
      <c r="D158" s="280">
        <v>1.7857347670250883</v>
      </c>
      <c r="F158" s="280">
        <v>0</v>
      </c>
    </row>
    <row r="159" spans="1:6" x14ac:dyDescent="0.25">
      <c r="A159" s="272">
        <v>6</v>
      </c>
      <c r="B159" s="272">
        <v>1</v>
      </c>
      <c r="C159" s="272" t="str">
        <f t="shared" si="3"/>
        <v>61</v>
      </c>
      <c r="D159" s="280">
        <v>0</v>
      </c>
      <c r="F159" s="280">
        <v>0</v>
      </c>
    </row>
    <row r="160" spans="1:6" x14ac:dyDescent="0.25">
      <c r="A160" s="272">
        <v>6</v>
      </c>
      <c r="B160" s="272">
        <v>2</v>
      </c>
      <c r="C160" s="272" t="str">
        <f t="shared" si="3"/>
        <v>62</v>
      </c>
      <c r="D160" s="280">
        <v>0</v>
      </c>
      <c r="F160" s="280">
        <v>0</v>
      </c>
    </row>
    <row r="161" spans="1:6" x14ac:dyDescent="0.25">
      <c r="A161" s="272">
        <v>6</v>
      </c>
      <c r="B161" s="272">
        <v>3</v>
      </c>
      <c r="C161" s="272" t="str">
        <f t="shared" si="3"/>
        <v>63</v>
      </c>
      <c r="D161" s="280">
        <v>0.56722222222222174</v>
      </c>
      <c r="F161" s="280">
        <v>0</v>
      </c>
    </row>
    <row r="162" spans="1:6" x14ac:dyDescent="0.25">
      <c r="A162" s="272">
        <v>6</v>
      </c>
      <c r="B162" s="272">
        <v>4</v>
      </c>
      <c r="C162" s="272" t="str">
        <f t="shared" si="3"/>
        <v>64</v>
      </c>
      <c r="D162" s="280">
        <v>0</v>
      </c>
      <c r="F162" s="280">
        <v>0</v>
      </c>
    </row>
    <row r="163" spans="1:6" x14ac:dyDescent="0.25">
      <c r="A163" s="272">
        <v>6</v>
      </c>
      <c r="B163" s="272">
        <v>5</v>
      </c>
      <c r="C163" s="272" t="str">
        <f t="shared" si="3"/>
        <v>65</v>
      </c>
      <c r="D163" s="280">
        <v>0</v>
      </c>
      <c r="F163" s="280">
        <v>0</v>
      </c>
    </row>
    <row r="164" spans="1:6" x14ac:dyDescent="0.25">
      <c r="A164" s="272">
        <v>6</v>
      </c>
      <c r="B164" s="272">
        <v>6</v>
      </c>
      <c r="C164" s="272" t="str">
        <f t="shared" si="3"/>
        <v>66</v>
      </c>
      <c r="D164" s="280">
        <v>0</v>
      </c>
      <c r="F164" s="280">
        <v>0</v>
      </c>
    </row>
    <row r="165" spans="1:6" x14ac:dyDescent="0.25">
      <c r="A165" s="272">
        <v>6</v>
      </c>
      <c r="B165" s="272">
        <v>7</v>
      </c>
      <c r="C165" s="272" t="str">
        <f t="shared" si="3"/>
        <v>67</v>
      </c>
      <c r="D165" s="280">
        <v>0</v>
      </c>
      <c r="F165" s="280">
        <v>0</v>
      </c>
    </row>
    <row r="166" spans="1:6" x14ac:dyDescent="0.25">
      <c r="A166" s="272">
        <v>6</v>
      </c>
      <c r="B166" s="272">
        <v>8</v>
      </c>
      <c r="C166" s="272" t="str">
        <f t="shared" si="3"/>
        <v>68</v>
      </c>
      <c r="D166" s="280">
        <v>0</v>
      </c>
      <c r="F166" s="280">
        <v>0</v>
      </c>
    </row>
    <row r="167" spans="1:6" x14ac:dyDescent="0.25">
      <c r="A167" s="272">
        <v>6</v>
      </c>
      <c r="B167" s="272">
        <v>9</v>
      </c>
      <c r="C167" s="272" t="str">
        <f t="shared" si="3"/>
        <v>69</v>
      </c>
      <c r="D167" s="280">
        <v>0</v>
      </c>
      <c r="F167" s="280">
        <v>0</v>
      </c>
    </row>
    <row r="168" spans="1:6" x14ac:dyDescent="0.25">
      <c r="A168" s="272">
        <v>6</v>
      </c>
      <c r="B168" s="272">
        <v>10</v>
      </c>
      <c r="C168" s="272" t="str">
        <f t="shared" si="3"/>
        <v>610</v>
      </c>
      <c r="D168" s="280">
        <v>0</v>
      </c>
      <c r="F168" s="280">
        <v>0</v>
      </c>
    </row>
    <row r="169" spans="1:6" x14ac:dyDescent="0.25">
      <c r="A169" s="272">
        <v>6</v>
      </c>
      <c r="B169" s="272">
        <v>11</v>
      </c>
      <c r="C169" s="272" t="str">
        <f t="shared" si="3"/>
        <v>611</v>
      </c>
      <c r="D169" s="280">
        <v>0</v>
      </c>
      <c r="F169" s="280">
        <v>0</v>
      </c>
    </row>
    <row r="170" spans="1:6" x14ac:dyDescent="0.25">
      <c r="A170" s="272">
        <v>6</v>
      </c>
      <c r="B170" s="272">
        <v>12</v>
      </c>
      <c r="C170" s="272" t="str">
        <f t="shared" si="3"/>
        <v>612</v>
      </c>
      <c r="D170" s="280">
        <v>0</v>
      </c>
      <c r="F170" s="280">
        <v>0.10010752688172081</v>
      </c>
    </row>
    <row r="171" spans="1:6" x14ac:dyDescent="0.25">
      <c r="A171" s="272">
        <v>6</v>
      </c>
      <c r="B171" s="272">
        <v>13</v>
      </c>
      <c r="C171" s="272" t="str">
        <f t="shared" si="3"/>
        <v>613</v>
      </c>
      <c r="D171" s="280">
        <v>8.9318637992831516</v>
      </c>
      <c r="F171" s="280">
        <v>3.4888888888888894</v>
      </c>
    </row>
    <row r="172" spans="1:6" x14ac:dyDescent="0.25">
      <c r="A172" s="272">
        <v>6</v>
      </c>
      <c r="B172" s="272">
        <v>14</v>
      </c>
      <c r="C172" s="272" t="str">
        <f t="shared" si="3"/>
        <v>614</v>
      </c>
      <c r="D172" s="280">
        <v>4.877347670250896</v>
      </c>
      <c r="F172" s="280">
        <v>0</v>
      </c>
    </row>
    <row r="173" spans="1:6" x14ac:dyDescent="0.25">
      <c r="A173" s="272">
        <v>6</v>
      </c>
      <c r="B173" s="272">
        <v>15</v>
      </c>
      <c r="C173" s="272" t="str">
        <f t="shared" si="3"/>
        <v>615</v>
      </c>
      <c r="D173" s="280">
        <v>1.612222222222222</v>
      </c>
      <c r="F173" s="280">
        <v>0</v>
      </c>
    </row>
    <row r="174" spans="1:6" x14ac:dyDescent="0.25">
      <c r="A174" s="272">
        <v>6</v>
      </c>
      <c r="B174" s="272">
        <v>16</v>
      </c>
      <c r="C174" s="272" t="str">
        <f t="shared" si="3"/>
        <v>616</v>
      </c>
      <c r="D174" s="280">
        <v>0</v>
      </c>
      <c r="F174" s="280">
        <v>0</v>
      </c>
    </row>
    <row r="175" spans="1:6" x14ac:dyDescent="0.25">
      <c r="A175" s="272">
        <v>6</v>
      </c>
      <c r="B175" s="272">
        <v>17</v>
      </c>
      <c r="C175" s="272" t="str">
        <f t="shared" si="3"/>
        <v>617</v>
      </c>
      <c r="D175" s="280">
        <v>0</v>
      </c>
      <c r="F175" s="280">
        <v>0</v>
      </c>
    </row>
    <row r="176" spans="1:6" x14ac:dyDescent="0.25">
      <c r="A176" s="272">
        <v>6</v>
      </c>
      <c r="B176" s="272">
        <v>18</v>
      </c>
      <c r="C176" s="272" t="str">
        <f t="shared" si="3"/>
        <v>618</v>
      </c>
      <c r="D176" s="280">
        <v>0</v>
      </c>
      <c r="F176" s="280">
        <v>0</v>
      </c>
    </row>
    <row r="177" spans="1:6" x14ac:dyDescent="0.25">
      <c r="A177" s="272">
        <v>6</v>
      </c>
      <c r="B177" s="272">
        <v>19</v>
      </c>
      <c r="C177" s="272" t="str">
        <f t="shared" si="3"/>
        <v>619</v>
      </c>
      <c r="D177" s="280">
        <v>0</v>
      </c>
      <c r="F177" s="280">
        <v>0</v>
      </c>
    </row>
    <row r="178" spans="1:6" x14ac:dyDescent="0.25">
      <c r="A178" s="272">
        <v>6</v>
      </c>
      <c r="B178" s="272">
        <v>20</v>
      </c>
      <c r="C178" s="272" t="str">
        <f t="shared" si="3"/>
        <v>620</v>
      </c>
      <c r="D178" s="280">
        <v>2.8872222222222224</v>
      </c>
      <c r="F178" s="280">
        <v>0</v>
      </c>
    </row>
    <row r="179" spans="1:6" x14ac:dyDescent="0.25">
      <c r="A179" s="272">
        <v>6</v>
      </c>
      <c r="B179" s="272">
        <v>21</v>
      </c>
      <c r="C179" s="272" t="str">
        <f t="shared" si="3"/>
        <v>621</v>
      </c>
      <c r="D179" s="280">
        <v>0</v>
      </c>
      <c r="F179" s="280">
        <v>0</v>
      </c>
    </row>
    <row r="180" spans="1:6" x14ac:dyDescent="0.25">
      <c r="A180" s="272">
        <v>6</v>
      </c>
      <c r="B180" s="272">
        <v>22</v>
      </c>
      <c r="C180" s="272" t="str">
        <f t="shared" si="3"/>
        <v>622</v>
      </c>
      <c r="D180" s="280">
        <v>0</v>
      </c>
      <c r="F180" s="280">
        <v>0</v>
      </c>
    </row>
    <row r="181" spans="1:6" x14ac:dyDescent="0.25">
      <c r="A181" s="272">
        <v>6</v>
      </c>
      <c r="B181" s="272">
        <v>23</v>
      </c>
      <c r="C181" s="272" t="str">
        <f t="shared" si="3"/>
        <v>623</v>
      </c>
      <c r="D181" s="280">
        <v>0</v>
      </c>
      <c r="F181" s="280">
        <v>0</v>
      </c>
    </row>
    <row r="182" spans="1:6" x14ac:dyDescent="0.25">
      <c r="A182" s="272">
        <v>6</v>
      </c>
      <c r="B182" s="272">
        <v>24</v>
      </c>
      <c r="C182" s="272" t="str">
        <f t="shared" si="3"/>
        <v>624</v>
      </c>
      <c r="D182" s="280">
        <v>0</v>
      </c>
      <c r="F182" s="280">
        <v>0</v>
      </c>
    </row>
    <row r="183" spans="1:6" x14ac:dyDescent="0.25">
      <c r="A183" s="272">
        <v>6</v>
      </c>
      <c r="B183" s="272">
        <v>25</v>
      </c>
      <c r="C183" s="272" t="str">
        <f t="shared" si="3"/>
        <v>625</v>
      </c>
      <c r="D183" s="280">
        <v>0</v>
      </c>
      <c r="F183" s="280">
        <v>0</v>
      </c>
    </row>
    <row r="184" spans="1:6" x14ac:dyDescent="0.25">
      <c r="A184" s="272">
        <v>6</v>
      </c>
      <c r="B184" s="272">
        <v>26</v>
      </c>
      <c r="C184" s="272" t="str">
        <f t="shared" si="3"/>
        <v>626</v>
      </c>
      <c r="D184" s="280">
        <v>0</v>
      </c>
      <c r="F184" s="280">
        <v>0</v>
      </c>
    </row>
    <row r="185" spans="1:6" x14ac:dyDescent="0.25">
      <c r="A185" s="272">
        <v>6</v>
      </c>
      <c r="B185" s="272">
        <v>27</v>
      </c>
      <c r="C185" s="272" t="str">
        <f t="shared" si="3"/>
        <v>627</v>
      </c>
      <c r="D185" s="280">
        <v>0</v>
      </c>
      <c r="F185" s="280">
        <v>0</v>
      </c>
    </row>
    <row r="186" spans="1:6" x14ac:dyDescent="0.25">
      <c r="A186" s="272">
        <v>6</v>
      </c>
      <c r="B186" s="272">
        <v>28</v>
      </c>
      <c r="C186" s="272" t="str">
        <f t="shared" si="3"/>
        <v>628</v>
      </c>
      <c r="D186" s="280">
        <v>0</v>
      </c>
      <c r="F186" s="280">
        <v>0</v>
      </c>
    </row>
    <row r="187" spans="1:6" x14ac:dyDescent="0.25">
      <c r="A187" s="272">
        <v>6</v>
      </c>
      <c r="B187" s="272">
        <v>29</v>
      </c>
      <c r="C187" s="272" t="str">
        <f t="shared" si="3"/>
        <v>629</v>
      </c>
      <c r="D187" s="280">
        <v>0</v>
      </c>
      <c r="F187" s="280">
        <v>0</v>
      </c>
    </row>
    <row r="188" spans="1:6" x14ac:dyDescent="0.25">
      <c r="A188" s="272">
        <v>6</v>
      </c>
      <c r="B188" s="272">
        <v>30</v>
      </c>
      <c r="C188" s="272" t="str">
        <f t="shared" si="3"/>
        <v>630</v>
      </c>
      <c r="D188" s="280">
        <v>0</v>
      </c>
      <c r="F188" s="280">
        <v>0</v>
      </c>
    </row>
    <row r="189" spans="1:6" x14ac:dyDescent="0.25">
      <c r="A189" s="272">
        <v>7</v>
      </c>
      <c r="B189" s="272">
        <v>1</v>
      </c>
      <c r="C189" s="272" t="str">
        <f t="shared" si="3"/>
        <v>71</v>
      </c>
      <c r="D189" s="280">
        <v>0</v>
      </c>
      <c r="F189" s="280">
        <v>0</v>
      </c>
    </row>
    <row r="190" spans="1:6" x14ac:dyDescent="0.25">
      <c r="A190" s="272">
        <v>7</v>
      </c>
      <c r="B190" s="272">
        <v>2</v>
      </c>
      <c r="C190" s="272" t="str">
        <f t="shared" si="3"/>
        <v>72</v>
      </c>
      <c r="D190" s="280">
        <v>0</v>
      </c>
      <c r="F190" s="280">
        <v>0</v>
      </c>
    </row>
    <row r="191" spans="1:6" x14ac:dyDescent="0.25">
      <c r="A191" s="272">
        <v>7</v>
      </c>
      <c r="B191" s="272">
        <v>3</v>
      </c>
      <c r="C191" s="272" t="str">
        <f t="shared" si="3"/>
        <v>73</v>
      </c>
      <c r="D191" s="280">
        <v>0</v>
      </c>
      <c r="F191" s="280">
        <v>0</v>
      </c>
    </row>
    <row r="192" spans="1:6" x14ac:dyDescent="0.25">
      <c r="A192" s="272">
        <v>7</v>
      </c>
      <c r="B192" s="272">
        <v>4</v>
      </c>
      <c r="C192" s="272" t="str">
        <f t="shared" si="3"/>
        <v>74</v>
      </c>
      <c r="D192" s="280">
        <v>0</v>
      </c>
      <c r="F192" s="280">
        <v>0</v>
      </c>
    </row>
    <row r="193" spans="1:6" x14ac:dyDescent="0.25">
      <c r="A193" s="272">
        <v>7</v>
      </c>
      <c r="B193" s="272">
        <v>5</v>
      </c>
      <c r="C193" s="272" t="str">
        <f t="shared" si="3"/>
        <v>75</v>
      </c>
      <c r="D193" s="280">
        <v>0</v>
      </c>
      <c r="F193" s="280">
        <v>0</v>
      </c>
    </row>
    <row r="194" spans="1:6" x14ac:dyDescent="0.25">
      <c r="A194" s="272">
        <v>7</v>
      </c>
      <c r="B194" s="272">
        <v>6</v>
      </c>
      <c r="C194" s="272" t="str">
        <f t="shared" si="3"/>
        <v>76</v>
      </c>
      <c r="D194" s="280">
        <v>0</v>
      </c>
      <c r="F194" s="280">
        <v>0</v>
      </c>
    </row>
    <row r="195" spans="1:6" x14ac:dyDescent="0.25">
      <c r="A195" s="272">
        <v>7</v>
      </c>
      <c r="B195" s="272">
        <v>7</v>
      </c>
      <c r="C195" s="272" t="str">
        <f t="shared" si="3"/>
        <v>77</v>
      </c>
      <c r="D195" s="280">
        <v>0</v>
      </c>
      <c r="F195" s="280">
        <v>0</v>
      </c>
    </row>
    <row r="196" spans="1:6" x14ac:dyDescent="0.25">
      <c r="A196" s="272">
        <v>7</v>
      </c>
      <c r="B196" s="272">
        <v>8</v>
      </c>
      <c r="C196" s="272" t="str">
        <f t="shared" si="3"/>
        <v>78</v>
      </c>
      <c r="D196" s="280">
        <v>0</v>
      </c>
      <c r="F196" s="280">
        <v>0</v>
      </c>
    </row>
    <row r="197" spans="1:6" x14ac:dyDescent="0.25">
      <c r="A197" s="272">
        <v>7</v>
      </c>
      <c r="B197" s="272">
        <v>9</v>
      </c>
      <c r="C197" s="272" t="str">
        <f t="shared" si="3"/>
        <v>79</v>
      </c>
      <c r="D197" s="280">
        <v>0</v>
      </c>
      <c r="F197" s="280">
        <v>0</v>
      </c>
    </row>
    <row r="198" spans="1:6" x14ac:dyDescent="0.25">
      <c r="A198" s="272">
        <v>7</v>
      </c>
      <c r="B198" s="272">
        <v>10</v>
      </c>
      <c r="C198" s="272" t="str">
        <f t="shared" si="3"/>
        <v>710</v>
      </c>
      <c r="D198" s="280">
        <v>0</v>
      </c>
      <c r="F198" s="280">
        <v>0</v>
      </c>
    </row>
    <row r="199" spans="1:6" x14ac:dyDescent="0.25">
      <c r="A199" s="272">
        <v>7</v>
      </c>
      <c r="B199" s="272">
        <v>11</v>
      </c>
      <c r="C199" s="272" t="str">
        <f t="shared" si="3"/>
        <v>711</v>
      </c>
      <c r="D199" s="280">
        <v>0</v>
      </c>
      <c r="F199" s="280">
        <v>0</v>
      </c>
    </row>
    <row r="200" spans="1:6" x14ac:dyDescent="0.25">
      <c r="A200" s="272">
        <v>7</v>
      </c>
      <c r="B200" s="272">
        <v>12</v>
      </c>
      <c r="C200" s="272" t="str">
        <f t="shared" si="3"/>
        <v>712</v>
      </c>
      <c r="D200" s="280">
        <v>0</v>
      </c>
      <c r="F200" s="280">
        <v>0</v>
      </c>
    </row>
    <row r="201" spans="1:6" x14ac:dyDescent="0.25">
      <c r="A201" s="272">
        <v>7</v>
      </c>
      <c r="B201" s="272">
        <v>13</v>
      </c>
      <c r="C201" s="272" t="str">
        <f t="shared" ref="C201:C264" si="4">A201&amp;B201</f>
        <v>713</v>
      </c>
      <c r="D201" s="280">
        <v>0</v>
      </c>
      <c r="F201" s="280">
        <v>0</v>
      </c>
    </row>
    <row r="202" spans="1:6" x14ac:dyDescent="0.25">
      <c r="A202" s="272">
        <v>7</v>
      </c>
      <c r="B202" s="272">
        <v>14</v>
      </c>
      <c r="C202" s="272" t="str">
        <f t="shared" si="4"/>
        <v>714</v>
      </c>
      <c r="D202" s="280">
        <v>0</v>
      </c>
      <c r="F202" s="280">
        <v>0</v>
      </c>
    </row>
    <row r="203" spans="1:6" x14ac:dyDescent="0.25">
      <c r="A203" s="272">
        <v>7</v>
      </c>
      <c r="B203" s="272">
        <v>15</v>
      </c>
      <c r="C203" s="272" t="str">
        <f t="shared" si="4"/>
        <v>715</v>
      </c>
      <c r="D203" s="280">
        <v>0</v>
      </c>
      <c r="F203" s="280">
        <v>0</v>
      </c>
    </row>
    <row r="204" spans="1:6" x14ac:dyDescent="0.25">
      <c r="A204" s="272">
        <v>7</v>
      </c>
      <c r="B204" s="272">
        <v>16</v>
      </c>
      <c r="C204" s="272" t="str">
        <f t="shared" si="4"/>
        <v>716</v>
      </c>
      <c r="D204" s="280">
        <v>0</v>
      </c>
      <c r="F204" s="280">
        <v>0</v>
      </c>
    </row>
    <row r="205" spans="1:6" x14ac:dyDescent="0.25">
      <c r="A205" s="272">
        <v>7</v>
      </c>
      <c r="B205" s="272">
        <v>17</v>
      </c>
      <c r="C205" s="272" t="str">
        <f t="shared" si="4"/>
        <v>717</v>
      </c>
      <c r="D205" s="280">
        <v>0</v>
      </c>
      <c r="F205" s="280">
        <v>0</v>
      </c>
    </row>
    <row r="206" spans="1:6" x14ac:dyDescent="0.25">
      <c r="A206" s="272">
        <v>7</v>
      </c>
      <c r="B206" s="272">
        <v>18</v>
      </c>
      <c r="C206" s="272" t="str">
        <f t="shared" si="4"/>
        <v>718</v>
      </c>
      <c r="D206" s="280">
        <v>0</v>
      </c>
      <c r="F206" s="280">
        <v>0</v>
      </c>
    </row>
    <row r="207" spans="1:6" x14ac:dyDescent="0.25">
      <c r="A207" s="272">
        <v>7</v>
      </c>
      <c r="B207" s="272">
        <v>19</v>
      </c>
      <c r="C207" s="272" t="str">
        <f t="shared" si="4"/>
        <v>719</v>
      </c>
      <c r="D207" s="280">
        <v>0</v>
      </c>
      <c r="F207" s="280">
        <v>0</v>
      </c>
    </row>
    <row r="208" spans="1:6" x14ac:dyDescent="0.25">
      <c r="A208" s="272">
        <v>7</v>
      </c>
      <c r="B208" s="272">
        <v>20</v>
      </c>
      <c r="C208" s="272" t="str">
        <f t="shared" si="4"/>
        <v>720</v>
      </c>
      <c r="D208" s="280">
        <v>0</v>
      </c>
      <c r="F208" s="280">
        <v>0</v>
      </c>
    </row>
    <row r="209" spans="1:6" x14ac:dyDescent="0.25">
      <c r="A209" s="272">
        <v>7</v>
      </c>
      <c r="B209" s="272">
        <v>21</v>
      </c>
      <c r="C209" s="272" t="str">
        <f t="shared" si="4"/>
        <v>721</v>
      </c>
      <c r="D209" s="280">
        <v>0</v>
      </c>
      <c r="F209" s="280">
        <v>0</v>
      </c>
    </row>
    <row r="210" spans="1:6" x14ac:dyDescent="0.25">
      <c r="A210" s="272">
        <v>7</v>
      </c>
      <c r="B210" s="272">
        <v>22</v>
      </c>
      <c r="C210" s="272" t="str">
        <f t="shared" si="4"/>
        <v>722</v>
      </c>
      <c r="D210" s="280">
        <v>0</v>
      </c>
      <c r="F210" s="280">
        <v>0</v>
      </c>
    </row>
    <row r="211" spans="1:6" x14ac:dyDescent="0.25">
      <c r="A211" s="272">
        <v>7</v>
      </c>
      <c r="B211" s="272">
        <v>23</v>
      </c>
      <c r="C211" s="272" t="str">
        <f t="shared" si="4"/>
        <v>723</v>
      </c>
      <c r="D211" s="280">
        <v>1.9386200716845867</v>
      </c>
      <c r="F211" s="280">
        <v>9.3333333333333712E-2</v>
      </c>
    </row>
    <row r="212" spans="1:6" x14ac:dyDescent="0.25">
      <c r="A212" s="272">
        <v>7</v>
      </c>
      <c r="B212" s="272">
        <v>24</v>
      </c>
      <c r="C212" s="272" t="str">
        <f t="shared" si="4"/>
        <v>724</v>
      </c>
      <c r="D212" s="280">
        <v>0</v>
      </c>
      <c r="F212" s="280">
        <v>0</v>
      </c>
    </row>
    <row r="213" spans="1:6" x14ac:dyDescent="0.25">
      <c r="A213" s="272">
        <v>7</v>
      </c>
      <c r="B213" s="272">
        <v>25</v>
      </c>
      <c r="C213" s="272" t="str">
        <f t="shared" si="4"/>
        <v>725</v>
      </c>
      <c r="D213" s="280">
        <v>0</v>
      </c>
      <c r="F213" s="280">
        <v>0</v>
      </c>
    </row>
    <row r="214" spans="1:6" x14ac:dyDescent="0.25">
      <c r="A214" s="272">
        <v>7</v>
      </c>
      <c r="B214" s="272">
        <v>26</v>
      </c>
      <c r="C214" s="272" t="str">
        <f t="shared" si="4"/>
        <v>726</v>
      </c>
      <c r="D214" s="280">
        <v>0</v>
      </c>
      <c r="F214" s="280">
        <v>0</v>
      </c>
    </row>
    <row r="215" spans="1:6" x14ac:dyDescent="0.25">
      <c r="A215" s="272">
        <v>7</v>
      </c>
      <c r="B215" s="272">
        <v>27</v>
      </c>
      <c r="C215" s="272" t="str">
        <f t="shared" si="4"/>
        <v>727</v>
      </c>
      <c r="D215" s="280">
        <v>0</v>
      </c>
      <c r="F215" s="280">
        <v>0</v>
      </c>
    </row>
    <row r="216" spans="1:6" x14ac:dyDescent="0.25">
      <c r="A216" s="272">
        <v>7</v>
      </c>
      <c r="B216" s="272">
        <v>28</v>
      </c>
      <c r="C216" s="272" t="str">
        <f t="shared" si="4"/>
        <v>728</v>
      </c>
      <c r="D216" s="280">
        <v>0</v>
      </c>
      <c r="F216" s="280">
        <v>0</v>
      </c>
    </row>
    <row r="217" spans="1:6" x14ac:dyDescent="0.25">
      <c r="A217" s="272">
        <v>7</v>
      </c>
      <c r="B217" s="272">
        <v>29</v>
      </c>
      <c r="C217" s="272" t="str">
        <f t="shared" si="4"/>
        <v>729</v>
      </c>
      <c r="D217" s="280">
        <v>0</v>
      </c>
      <c r="F217" s="280">
        <v>0</v>
      </c>
    </row>
    <row r="218" spans="1:6" x14ac:dyDescent="0.25">
      <c r="A218" s="272">
        <v>7</v>
      </c>
      <c r="B218" s="272">
        <v>30</v>
      </c>
      <c r="C218" s="272" t="str">
        <f t="shared" si="4"/>
        <v>730</v>
      </c>
      <c r="D218" s="280">
        <v>0</v>
      </c>
      <c r="F218" s="280">
        <v>0</v>
      </c>
    </row>
    <row r="219" spans="1:6" x14ac:dyDescent="0.25">
      <c r="A219" s="272">
        <v>7</v>
      </c>
      <c r="B219" s="272">
        <v>31</v>
      </c>
      <c r="C219" s="272" t="str">
        <f t="shared" si="4"/>
        <v>731</v>
      </c>
      <c r="D219" s="280">
        <v>0</v>
      </c>
      <c r="F219" s="280">
        <v>0</v>
      </c>
    </row>
    <row r="220" spans="1:6" x14ac:dyDescent="0.25">
      <c r="A220" s="272">
        <v>8</v>
      </c>
      <c r="B220" s="272">
        <v>1</v>
      </c>
      <c r="C220" s="272" t="str">
        <f t="shared" si="4"/>
        <v>81</v>
      </c>
      <c r="D220" s="280">
        <v>0</v>
      </c>
      <c r="F220" s="280">
        <v>0</v>
      </c>
    </row>
    <row r="221" spans="1:6" x14ac:dyDescent="0.25">
      <c r="A221" s="272">
        <v>8</v>
      </c>
      <c r="B221" s="272">
        <v>2</v>
      </c>
      <c r="C221" s="272" t="str">
        <f t="shared" si="4"/>
        <v>82</v>
      </c>
      <c r="D221" s="280">
        <v>0</v>
      </c>
      <c r="F221" s="280">
        <v>0</v>
      </c>
    </row>
    <row r="222" spans="1:6" x14ac:dyDescent="0.25">
      <c r="A222" s="272">
        <v>8</v>
      </c>
      <c r="B222" s="272">
        <v>3</v>
      </c>
      <c r="C222" s="272" t="str">
        <f t="shared" si="4"/>
        <v>83</v>
      </c>
      <c r="D222" s="280">
        <v>0</v>
      </c>
      <c r="F222" s="280">
        <v>0</v>
      </c>
    </row>
    <row r="223" spans="1:6" x14ac:dyDescent="0.25">
      <c r="A223" s="272">
        <v>8</v>
      </c>
      <c r="B223" s="272">
        <v>4</v>
      </c>
      <c r="C223" s="272" t="str">
        <f t="shared" si="4"/>
        <v>84</v>
      </c>
      <c r="D223" s="280">
        <v>0</v>
      </c>
      <c r="F223" s="280">
        <v>0</v>
      </c>
    </row>
    <row r="224" spans="1:6" x14ac:dyDescent="0.25">
      <c r="A224" s="272">
        <v>8</v>
      </c>
      <c r="B224" s="272">
        <v>5</v>
      </c>
      <c r="C224" s="272" t="str">
        <f t="shared" si="4"/>
        <v>85</v>
      </c>
      <c r="D224" s="280">
        <v>0</v>
      </c>
      <c r="F224" s="280">
        <v>0</v>
      </c>
    </row>
    <row r="225" spans="1:6" x14ac:dyDescent="0.25">
      <c r="A225" s="272">
        <v>8</v>
      </c>
      <c r="B225" s="272">
        <v>6</v>
      </c>
      <c r="C225" s="272" t="str">
        <f t="shared" si="4"/>
        <v>86</v>
      </c>
      <c r="D225" s="280">
        <v>0</v>
      </c>
      <c r="F225" s="280">
        <v>0</v>
      </c>
    </row>
    <row r="226" spans="1:6" x14ac:dyDescent="0.25">
      <c r="A226" s="272">
        <v>8</v>
      </c>
      <c r="B226" s="272">
        <v>7</v>
      </c>
      <c r="C226" s="272" t="str">
        <f t="shared" si="4"/>
        <v>87</v>
      </c>
      <c r="D226" s="280">
        <v>0</v>
      </c>
      <c r="F226" s="280">
        <v>0</v>
      </c>
    </row>
    <row r="227" spans="1:6" x14ac:dyDescent="0.25">
      <c r="A227" s="272">
        <v>8</v>
      </c>
      <c r="B227" s="272">
        <v>8</v>
      </c>
      <c r="C227" s="272" t="str">
        <f t="shared" si="4"/>
        <v>88</v>
      </c>
      <c r="D227" s="280">
        <v>0</v>
      </c>
      <c r="F227" s="280">
        <v>0</v>
      </c>
    </row>
    <row r="228" spans="1:6" x14ac:dyDescent="0.25">
      <c r="A228" s="272">
        <v>8</v>
      </c>
      <c r="B228" s="272">
        <v>9</v>
      </c>
      <c r="C228" s="272" t="str">
        <f t="shared" si="4"/>
        <v>89</v>
      </c>
      <c r="D228" s="280">
        <v>0</v>
      </c>
      <c r="F228" s="280">
        <v>0</v>
      </c>
    </row>
    <row r="229" spans="1:6" x14ac:dyDescent="0.25">
      <c r="A229" s="272">
        <v>8</v>
      </c>
      <c r="B229" s="272">
        <v>10</v>
      </c>
      <c r="C229" s="272" t="str">
        <f t="shared" si="4"/>
        <v>810</v>
      </c>
      <c r="D229" s="280">
        <v>0</v>
      </c>
      <c r="F229" s="280">
        <v>0</v>
      </c>
    </row>
    <row r="230" spans="1:6" x14ac:dyDescent="0.25">
      <c r="A230" s="272">
        <v>8</v>
      </c>
      <c r="B230" s="272">
        <v>11</v>
      </c>
      <c r="C230" s="272" t="str">
        <f t="shared" si="4"/>
        <v>811</v>
      </c>
      <c r="D230" s="280">
        <v>0</v>
      </c>
      <c r="F230" s="280">
        <v>0</v>
      </c>
    </row>
    <row r="231" spans="1:6" x14ac:dyDescent="0.25">
      <c r="A231" s="272">
        <v>8</v>
      </c>
      <c r="B231" s="272">
        <v>12</v>
      </c>
      <c r="C231" s="272" t="str">
        <f t="shared" si="4"/>
        <v>812</v>
      </c>
      <c r="D231" s="280">
        <v>0</v>
      </c>
      <c r="F231" s="280">
        <v>0</v>
      </c>
    </row>
    <row r="232" spans="1:6" x14ac:dyDescent="0.25">
      <c r="A232" s="272">
        <v>8</v>
      </c>
      <c r="B232" s="272">
        <v>13</v>
      </c>
      <c r="C232" s="272" t="str">
        <f t="shared" si="4"/>
        <v>813</v>
      </c>
      <c r="D232" s="280">
        <v>0</v>
      </c>
      <c r="F232" s="280">
        <v>0</v>
      </c>
    </row>
    <row r="233" spans="1:6" x14ac:dyDescent="0.25">
      <c r="A233" s="272">
        <v>8</v>
      </c>
      <c r="B233" s="272">
        <v>14</v>
      </c>
      <c r="C233" s="272" t="str">
        <f t="shared" si="4"/>
        <v>814</v>
      </c>
      <c r="D233" s="280">
        <v>0</v>
      </c>
      <c r="F233" s="280">
        <v>0</v>
      </c>
    </row>
    <row r="234" spans="1:6" x14ac:dyDescent="0.25">
      <c r="A234" s="272">
        <v>8</v>
      </c>
      <c r="B234" s="272">
        <v>15</v>
      </c>
      <c r="C234" s="272" t="str">
        <f t="shared" si="4"/>
        <v>815</v>
      </c>
      <c r="D234" s="280">
        <v>0</v>
      </c>
      <c r="F234" s="280">
        <v>0</v>
      </c>
    </row>
    <row r="235" spans="1:6" x14ac:dyDescent="0.25">
      <c r="A235" s="272">
        <v>8</v>
      </c>
      <c r="B235" s="272">
        <v>16</v>
      </c>
      <c r="C235" s="272" t="str">
        <f t="shared" si="4"/>
        <v>816</v>
      </c>
      <c r="D235" s="280">
        <v>0</v>
      </c>
      <c r="F235" s="280">
        <v>0</v>
      </c>
    </row>
    <row r="236" spans="1:6" x14ac:dyDescent="0.25">
      <c r="A236" s="272">
        <v>8</v>
      </c>
      <c r="B236" s="272">
        <v>17</v>
      </c>
      <c r="C236" s="272" t="str">
        <f t="shared" si="4"/>
        <v>817</v>
      </c>
      <c r="D236" s="280">
        <v>0</v>
      </c>
      <c r="F236" s="280">
        <v>0</v>
      </c>
    </row>
    <row r="237" spans="1:6" x14ac:dyDescent="0.25">
      <c r="A237" s="272">
        <v>8</v>
      </c>
      <c r="B237" s="272">
        <v>18</v>
      </c>
      <c r="C237" s="272" t="str">
        <f t="shared" si="4"/>
        <v>818</v>
      </c>
      <c r="D237" s="280">
        <v>0</v>
      </c>
      <c r="F237" s="280">
        <v>0</v>
      </c>
    </row>
    <row r="238" spans="1:6" x14ac:dyDescent="0.25">
      <c r="A238" s="272">
        <v>8</v>
      </c>
      <c r="B238" s="272">
        <v>19</v>
      </c>
      <c r="C238" s="272" t="str">
        <f t="shared" si="4"/>
        <v>819</v>
      </c>
      <c r="D238" s="280">
        <v>0</v>
      </c>
      <c r="F238" s="280">
        <v>0</v>
      </c>
    </row>
    <row r="239" spans="1:6" x14ac:dyDescent="0.25">
      <c r="A239" s="272">
        <v>8</v>
      </c>
      <c r="B239" s="272">
        <v>20</v>
      </c>
      <c r="C239" s="272" t="str">
        <f t="shared" si="4"/>
        <v>820</v>
      </c>
      <c r="D239" s="280">
        <v>0</v>
      </c>
      <c r="F239" s="280">
        <v>0</v>
      </c>
    </row>
    <row r="240" spans="1:6" x14ac:dyDescent="0.25">
      <c r="A240" s="272">
        <v>8</v>
      </c>
      <c r="B240" s="272">
        <v>21</v>
      </c>
      <c r="C240" s="272" t="str">
        <f t="shared" si="4"/>
        <v>821</v>
      </c>
      <c r="D240" s="280">
        <v>0</v>
      </c>
      <c r="F240" s="280">
        <v>0</v>
      </c>
    </row>
    <row r="241" spans="1:6" x14ac:dyDescent="0.25">
      <c r="A241" s="272">
        <v>8</v>
      </c>
      <c r="B241" s="272">
        <v>22</v>
      </c>
      <c r="C241" s="272" t="str">
        <f t="shared" si="4"/>
        <v>822</v>
      </c>
      <c r="D241" s="280">
        <v>0</v>
      </c>
      <c r="F241" s="280">
        <v>0</v>
      </c>
    </row>
    <row r="242" spans="1:6" x14ac:dyDescent="0.25">
      <c r="A242" s="272">
        <v>8</v>
      </c>
      <c r="B242" s="272">
        <v>23</v>
      </c>
      <c r="C242" s="272" t="str">
        <f t="shared" si="4"/>
        <v>823</v>
      </c>
      <c r="D242" s="280">
        <v>0</v>
      </c>
      <c r="F242" s="280">
        <v>0</v>
      </c>
    </row>
    <row r="243" spans="1:6" x14ac:dyDescent="0.25">
      <c r="A243" s="272">
        <v>8</v>
      </c>
      <c r="B243" s="272">
        <v>24</v>
      </c>
      <c r="C243" s="272" t="str">
        <f t="shared" si="4"/>
        <v>824</v>
      </c>
      <c r="D243" s="280">
        <v>0</v>
      </c>
      <c r="F243" s="280">
        <v>0</v>
      </c>
    </row>
    <row r="244" spans="1:6" x14ac:dyDescent="0.25">
      <c r="A244" s="272">
        <v>8</v>
      </c>
      <c r="B244" s="272">
        <v>25</v>
      </c>
      <c r="C244" s="272" t="str">
        <f t="shared" si="4"/>
        <v>825</v>
      </c>
      <c r="D244" s="280">
        <v>4.2473118279569157E-2</v>
      </c>
      <c r="F244" s="280">
        <v>0</v>
      </c>
    </row>
    <row r="245" spans="1:6" x14ac:dyDescent="0.25">
      <c r="A245" s="272">
        <v>8</v>
      </c>
      <c r="B245" s="272">
        <v>26</v>
      </c>
      <c r="C245" s="272" t="str">
        <f t="shared" si="4"/>
        <v>826</v>
      </c>
      <c r="D245" s="280">
        <v>1.5306989247311804</v>
      </c>
      <c r="F245" s="280">
        <v>0</v>
      </c>
    </row>
    <row r="246" spans="1:6" x14ac:dyDescent="0.25">
      <c r="A246" s="272">
        <v>8</v>
      </c>
      <c r="B246" s="272">
        <v>27</v>
      </c>
      <c r="C246" s="272" t="str">
        <f t="shared" si="4"/>
        <v>827</v>
      </c>
      <c r="D246" s="280">
        <v>0</v>
      </c>
      <c r="F246" s="280">
        <v>0</v>
      </c>
    </row>
    <row r="247" spans="1:6" x14ac:dyDescent="0.25">
      <c r="A247" s="272">
        <v>8</v>
      </c>
      <c r="B247" s="272">
        <v>28</v>
      </c>
      <c r="C247" s="272" t="str">
        <f t="shared" si="4"/>
        <v>828</v>
      </c>
      <c r="D247" s="280">
        <v>0</v>
      </c>
      <c r="F247" s="280">
        <v>0</v>
      </c>
    </row>
    <row r="248" spans="1:6" x14ac:dyDescent="0.25">
      <c r="A248" s="272">
        <v>8</v>
      </c>
      <c r="B248" s="272">
        <v>29</v>
      </c>
      <c r="C248" s="272" t="str">
        <f t="shared" si="4"/>
        <v>829</v>
      </c>
      <c r="D248" s="280">
        <v>0</v>
      </c>
      <c r="F248" s="280">
        <v>0.85489247311827943</v>
      </c>
    </row>
    <row r="249" spans="1:6" x14ac:dyDescent="0.25">
      <c r="A249" s="272">
        <v>8</v>
      </c>
      <c r="B249" s="272">
        <v>30</v>
      </c>
      <c r="C249" s="272" t="str">
        <f t="shared" si="4"/>
        <v>830</v>
      </c>
      <c r="D249" s="280">
        <v>0</v>
      </c>
      <c r="F249" s="280">
        <v>0</v>
      </c>
    </row>
    <row r="250" spans="1:6" x14ac:dyDescent="0.25">
      <c r="A250" s="272">
        <v>8</v>
      </c>
      <c r="B250" s="272">
        <v>31</v>
      </c>
      <c r="C250" s="272" t="str">
        <f t="shared" si="4"/>
        <v>831</v>
      </c>
      <c r="D250" s="280">
        <v>4.868709677419349</v>
      </c>
      <c r="F250" s="280">
        <v>0</v>
      </c>
    </row>
    <row r="251" spans="1:6" x14ac:dyDescent="0.25">
      <c r="A251" s="272">
        <v>9</v>
      </c>
      <c r="B251" s="272">
        <v>1</v>
      </c>
      <c r="C251" s="272" t="str">
        <f t="shared" si="4"/>
        <v>91</v>
      </c>
      <c r="D251" s="280">
        <v>13.436296296296296</v>
      </c>
      <c r="F251" s="280">
        <v>0</v>
      </c>
    </row>
    <row r="252" spans="1:6" x14ac:dyDescent="0.25">
      <c r="A252" s="272">
        <v>9</v>
      </c>
      <c r="B252" s="272">
        <v>2</v>
      </c>
      <c r="C252" s="272" t="str">
        <f t="shared" si="4"/>
        <v>92</v>
      </c>
      <c r="D252" s="280">
        <v>4.532222222222221</v>
      </c>
      <c r="F252" s="280">
        <v>0</v>
      </c>
    </row>
    <row r="253" spans="1:6" x14ac:dyDescent="0.25">
      <c r="A253" s="272">
        <v>9</v>
      </c>
      <c r="B253" s="272">
        <v>3</v>
      </c>
      <c r="C253" s="272" t="str">
        <f t="shared" si="4"/>
        <v>93</v>
      </c>
      <c r="D253" s="280">
        <v>0</v>
      </c>
      <c r="F253" s="280">
        <v>0</v>
      </c>
    </row>
    <row r="254" spans="1:6" x14ac:dyDescent="0.25">
      <c r="A254" s="272">
        <v>9</v>
      </c>
      <c r="B254" s="272">
        <v>4</v>
      </c>
      <c r="C254" s="272" t="str">
        <f t="shared" si="4"/>
        <v>94</v>
      </c>
      <c r="D254" s="280">
        <v>0</v>
      </c>
      <c r="F254" s="280">
        <v>0</v>
      </c>
    </row>
    <row r="255" spans="1:6" x14ac:dyDescent="0.25">
      <c r="A255" s="272">
        <v>9</v>
      </c>
      <c r="B255" s="272">
        <v>5</v>
      </c>
      <c r="C255" s="272" t="str">
        <f t="shared" si="4"/>
        <v>95</v>
      </c>
      <c r="D255" s="280">
        <v>7.2085185185185194</v>
      </c>
      <c r="F255" s="280">
        <v>5.1659259259259249</v>
      </c>
    </row>
    <row r="256" spans="1:6" x14ac:dyDescent="0.25">
      <c r="A256" s="272">
        <v>9</v>
      </c>
      <c r="B256" s="272">
        <v>6</v>
      </c>
      <c r="C256" s="272" t="str">
        <f t="shared" si="4"/>
        <v>96</v>
      </c>
      <c r="D256" s="280">
        <v>0.40222222222222398</v>
      </c>
      <c r="F256" s="280">
        <v>0</v>
      </c>
    </row>
    <row r="257" spans="1:6" x14ac:dyDescent="0.25">
      <c r="A257" s="272">
        <v>9</v>
      </c>
      <c r="B257" s="272">
        <v>7</v>
      </c>
      <c r="C257" s="272" t="str">
        <f t="shared" si="4"/>
        <v>97</v>
      </c>
      <c r="D257" s="280">
        <v>6.1688888888888895</v>
      </c>
      <c r="F257" s="280">
        <v>3.5187037037037028</v>
      </c>
    </row>
    <row r="258" spans="1:6" x14ac:dyDescent="0.25">
      <c r="A258" s="272">
        <v>9</v>
      </c>
      <c r="B258" s="272">
        <v>8</v>
      </c>
      <c r="C258" s="272" t="str">
        <f t="shared" si="4"/>
        <v>98</v>
      </c>
      <c r="D258" s="280">
        <v>5.2650000000000006</v>
      </c>
      <c r="F258" s="280">
        <v>2.6896296296296298</v>
      </c>
    </row>
    <row r="259" spans="1:6" x14ac:dyDescent="0.25">
      <c r="A259" s="272">
        <v>9</v>
      </c>
      <c r="B259" s="272">
        <v>9</v>
      </c>
      <c r="C259" s="272" t="str">
        <f t="shared" si="4"/>
        <v>99</v>
      </c>
      <c r="D259" s="280">
        <v>2.153703703703703</v>
      </c>
      <c r="F259" s="280">
        <v>0</v>
      </c>
    </row>
    <row r="260" spans="1:6" x14ac:dyDescent="0.25">
      <c r="A260" s="272">
        <v>9</v>
      </c>
      <c r="B260" s="272">
        <v>10</v>
      </c>
      <c r="C260" s="272" t="str">
        <f t="shared" si="4"/>
        <v>910</v>
      </c>
      <c r="D260" s="280">
        <v>0</v>
      </c>
      <c r="F260" s="280">
        <v>0</v>
      </c>
    </row>
    <row r="261" spans="1:6" x14ac:dyDescent="0.25">
      <c r="A261" s="272">
        <v>9</v>
      </c>
      <c r="B261" s="272">
        <v>11</v>
      </c>
      <c r="C261" s="272" t="str">
        <f t="shared" si="4"/>
        <v>911</v>
      </c>
      <c r="D261" s="280">
        <v>0</v>
      </c>
      <c r="F261" s="280">
        <v>0</v>
      </c>
    </row>
    <row r="262" spans="1:6" x14ac:dyDescent="0.25">
      <c r="A262" s="272">
        <v>9</v>
      </c>
      <c r="B262" s="272">
        <v>12</v>
      </c>
      <c r="C262" s="272" t="str">
        <f t="shared" si="4"/>
        <v>912</v>
      </c>
      <c r="D262" s="280">
        <v>0</v>
      </c>
      <c r="F262" s="280">
        <v>0</v>
      </c>
    </row>
    <row r="263" spans="1:6" x14ac:dyDescent="0.25">
      <c r="A263" s="272">
        <v>9</v>
      </c>
      <c r="B263" s="272">
        <v>13</v>
      </c>
      <c r="C263" s="272" t="str">
        <f t="shared" si="4"/>
        <v>913</v>
      </c>
      <c r="D263" s="280">
        <v>0</v>
      </c>
      <c r="F263" s="280">
        <v>0</v>
      </c>
    </row>
    <row r="264" spans="1:6" x14ac:dyDescent="0.25">
      <c r="A264" s="272">
        <v>9</v>
      </c>
      <c r="B264" s="272">
        <v>14</v>
      </c>
      <c r="C264" s="272" t="str">
        <f t="shared" si="4"/>
        <v>914</v>
      </c>
      <c r="D264" s="280">
        <v>2.9318518518518517</v>
      </c>
      <c r="F264" s="280">
        <v>0.89222222222222025</v>
      </c>
    </row>
    <row r="265" spans="1:6" x14ac:dyDescent="0.25">
      <c r="A265" s="272">
        <v>9</v>
      </c>
      <c r="B265" s="272">
        <v>15</v>
      </c>
      <c r="C265" s="272" t="str">
        <f t="shared" ref="C265:C328" si="5">A265&amp;B265</f>
        <v>915</v>
      </c>
      <c r="D265" s="280">
        <v>0</v>
      </c>
      <c r="F265" s="280">
        <v>0</v>
      </c>
    </row>
    <row r="266" spans="1:6" x14ac:dyDescent="0.25">
      <c r="A266" s="272">
        <v>9</v>
      </c>
      <c r="B266" s="272">
        <v>16</v>
      </c>
      <c r="C266" s="272" t="str">
        <f t="shared" si="5"/>
        <v>916</v>
      </c>
      <c r="D266" s="280">
        <v>0</v>
      </c>
      <c r="F266" s="280">
        <v>0</v>
      </c>
    </row>
    <row r="267" spans="1:6" x14ac:dyDescent="0.25">
      <c r="A267" s="272">
        <v>9</v>
      </c>
      <c r="B267" s="272">
        <v>17</v>
      </c>
      <c r="C267" s="272" t="str">
        <f t="shared" si="5"/>
        <v>917</v>
      </c>
      <c r="D267" s="280">
        <v>0</v>
      </c>
      <c r="F267" s="280">
        <v>0</v>
      </c>
    </row>
    <row r="268" spans="1:6" x14ac:dyDescent="0.25">
      <c r="A268" s="272">
        <v>9</v>
      </c>
      <c r="B268" s="272">
        <v>18</v>
      </c>
      <c r="C268" s="272" t="str">
        <f t="shared" si="5"/>
        <v>918</v>
      </c>
      <c r="D268" s="280">
        <v>0</v>
      </c>
      <c r="F268" s="280">
        <v>0</v>
      </c>
    </row>
    <row r="269" spans="1:6" x14ac:dyDescent="0.25">
      <c r="A269" s="272">
        <v>9</v>
      </c>
      <c r="B269" s="272">
        <v>19</v>
      </c>
      <c r="C269" s="272" t="str">
        <f t="shared" si="5"/>
        <v>919</v>
      </c>
      <c r="D269" s="280">
        <v>0</v>
      </c>
      <c r="F269" s="280">
        <v>0</v>
      </c>
    </row>
    <row r="270" spans="1:6" x14ac:dyDescent="0.25">
      <c r="A270" s="272">
        <v>9</v>
      </c>
      <c r="B270" s="272">
        <v>20</v>
      </c>
      <c r="C270" s="272" t="str">
        <f t="shared" si="5"/>
        <v>920</v>
      </c>
      <c r="D270" s="280">
        <v>0</v>
      </c>
      <c r="F270" s="280">
        <v>0</v>
      </c>
    </row>
    <row r="271" spans="1:6" x14ac:dyDescent="0.25">
      <c r="A271" s="272">
        <v>9</v>
      </c>
      <c r="B271" s="272">
        <v>21</v>
      </c>
      <c r="C271" s="272" t="str">
        <f t="shared" si="5"/>
        <v>921</v>
      </c>
      <c r="D271" s="280">
        <v>0</v>
      </c>
      <c r="F271" s="280">
        <v>0</v>
      </c>
    </row>
    <row r="272" spans="1:6" x14ac:dyDescent="0.25">
      <c r="A272" s="272">
        <v>9</v>
      </c>
      <c r="B272" s="272">
        <v>22</v>
      </c>
      <c r="C272" s="272" t="str">
        <f t="shared" si="5"/>
        <v>922</v>
      </c>
      <c r="D272" s="280">
        <v>0</v>
      </c>
      <c r="F272" s="280">
        <v>0</v>
      </c>
    </row>
    <row r="273" spans="1:6" x14ac:dyDescent="0.25">
      <c r="A273" s="272">
        <v>9</v>
      </c>
      <c r="B273" s="272">
        <v>23</v>
      </c>
      <c r="C273" s="272" t="str">
        <f t="shared" si="5"/>
        <v>923</v>
      </c>
      <c r="D273" s="280">
        <v>17.450925925925926</v>
      </c>
      <c r="F273" s="280">
        <v>6.7099999999999982</v>
      </c>
    </row>
    <row r="274" spans="1:6" x14ac:dyDescent="0.25">
      <c r="A274" s="272">
        <v>9</v>
      </c>
      <c r="B274" s="272">
        <v>24</v>
      </c>
      <c r="C274" s="272" t="str">
        <f t="shared" si="5"/>
        <v>924</v>
      </c>
      <c r="D274" s="280">
        <v>8.3977777777777796</v>
      </c>
      <c r="F274" s="280">
        <v>12.64222222222222</v>
      </c>
    </row>
    <row r="275" spans="1:6" x14ac:dyDescent="0.25">
      <c r="A275" s="272">
        <v>9</v>
      </c>
      <c r="B275" s="272">
        <v>25</v>
      </c>
      <c r="C275" s="272" t="str">
        <f t="shared" si="5"/>
        <v>925</v>
      </c>
      <c r="D275" s="280">
        <v>1.3109259259259254</v>
      </c>
      <c r="F275" s="280">
        <v>1.7266666666666675</v>
      </c>
    </row>
    <row r="276" spans="1:6" x14ac:dyDescent="0.25">
      <c r="A276" s="272">
        <v>9</v>
      </c>
      <c r="B276" s="272">
        <v>26</v>
      </c>
      <c r="C276" s="272" t="str">
        <f t="shared" si="5"/>
        <v>926</v>
      </c>
      <c r="D276" s="280">
        <v>3.8581481481481479</v>
      </c>
      <c r="F276" s="280">
        <v>8.9072222222222202</v>
      </c>
    </row>
    <row r="277" spans="1:6" x14ac:dyDescent="0.25">
      <c r="A277" s="272">
        <v>9</v>
      </c>
      <c r="B277" s="272">
        <v>27</v>
      </c>
      <c r="C277" s="272" t="str">
        <f t="shared" si="5"/>
        <v>927</v>
      </c>
      <c r="D277" s="280">
        <v>11.309259259259257</v>
      </c>
      <c r="F277" s="280">
        <v>0.21425925925925829</v>
      </c>
    </row>
    <row r="278" spans="1:6" x14ac:dyDescent="0.25">
      <c r="A278" s="272">
        <v>9</v>
      </c>
      <c r="B278" s="272">
        <v>28</v>
      </c>
      <c r="C278" s="272" t="str">
        <f t="shared" si="5"/>
        <v>928</v>
      </c>
      <c r="D278" s="280">
        <v>0</v>
      </c>
      <c r="F278" s="280">
        <v>0</v>
      </c>
    </row>
    <row r="279" spans="1:6" x14ac:dyDescent="0.25">
      <c r="A279" s="272">
        <v>9</v>
      </c>
      <c r="B279" s="272">
        <v>29</v>
      </c>
      <c r="C279" s="272" t="str">
        <f t="shared" si="5"/>
        <v>929</v>
      </c>
      <c r="D279" s="280">
        <v>9.779814814814813</v>
      </c>
      <c r="F279" s="280">
        <v>0</v>
      </c>
    </row>
    <row r="280" spans="1:6" x14ac:dyDescent="0.25">
      <c r="A280" s="272">
        <v>9</v>
      </c>
      <c r="B280" s="272">
        <v>30</v>
      </c>
      <c r="C280" s="272" t="str">
        <f t="shared" si="5"/>
        <v>930</v>
      </c>
      <c r="D280" s="280">
        <v>0</v>
      </c>
      <c r="F280" s="280">
        <v>0</v>
      </c>
    </row>
    <row r="281" spans="1:6" x14ac:dyDescent="0.25">
      <c r="A281" s="272">
        <v>10</v>
      </c>
      <c r="B281" s="272">
        <v>1</v>
      </c>
      <c r="C281" s="272" t="str">
        <f t="shared" si="5"/>
        <v>101</v>
      </c>
      <c r="D281" s="280">
        <v>0</v>
      </c>
      <c r="F281" s="280">
        <v>0</v>
      </c>
    </row>
    <row r="282" spans="1:6" x14ac:dyDescent="0.25">
      <c r="A282" s="272">
        <v>10</v>
      </c>
      <c r="B282" s="272">
        <v>2</v>
      </c>
      <c r="C282" s="272" t="str">
        <f t="shared" si="5"/>
        <v>102</v>
      </c>
      <c r="D282" s="280">
        <v>0</v>
      </c>
      <c r="F282" s="280">
        <v>0</v>
      </c>
    </row>
    <row r="283" spans="1:6" x14ac:dyDescent="0.25">
      <c r="A283" s="272">
        <v>10</v>
      </c>
      <c r="B283" s="272">
        <v>3</v>
      </c>
      <c r="C283" s="272" t="str">
        <f t="shared" si="5"/>
        <v>103</v>
      </c>
      <c r="D283" s="280">
        <v>0</v>
      </c>
      <c r="F283" s="280">
        <v>0</v>
      </c>
    </row>
    <row r="284" spans="1:6" x14ac:dyDescent="0.25">
      <c r="A284" s="272">
        <v>10</v>
      </c>
      <c r="B284" s="272">
        <v>4</v>
      </c>
      <c r="C284" s="272" t="str">
        <f t="shared" si="5"/>
        <v>104</v>
      </c>
      <c r="D284" s="280">
        <v>11.306774193548389</v>
      </c>
      <c r="F284" s="280">
        <v>0</v>
      </c>
    </row>
    <row r="285" spans="1:6" x14ac:dyDescent="0.25">
      <c r="A285" s="272">
        <v>10</v>
      </c>
      <c r="B285" s="272">
        <v>5</v>
      </c>
      <c r="C285" s="272" t="str">
        <f t="shared" si="5"/>
        <v>105</v>
      </c>
      <c r="D285" s="280">
        <v>8.9029928315412192</v>
      </c>
      <c r="F285" s="280">
        <v>0</v>
      </c>
    </row>
    <row r="286" spans="1:6" x14ac:dyDescent="0.25">
      <c r="A286" s="272">
        <v>10</v>
      </c>
      <c r="B286" s="272">
        <v>6</v>
      </c>
      <c r="C286" s="272" t="str">
        <f t="shared" si="5"/>
        <v>106</v>
      </c>
      <c r="D286" s="280">
        <v>3.9418817204301084</v>
      </c>
      <c r="F286" s="280">
        <v>3.4946236559136425E-3</v>
      </c>
    </row>
    <row r="287" spans="1:6" x14ac:dyDescent="0.25">
      <c r="A287" s="272">
        <v>10</v>
      </c>
      <c r="B287" s="272">
        <v>7</v>
      </c>
      <c r="C287" s="272" t="str">
        <f t="shared" si="5"/>
        <v>107</v>
      </c>
      <c r="D287" s="280">
        <v>6.0353942652329762</v>
      </c>
      <c r="F287" s="280">
        <v>1.5839784946236561</v>
      </c>
    </row>
    <row r="288" spans="1:6" x14ac:dyDescent="0.25">
      <c r="A288" s="272">
        <v>10</v>
      </c>
      <c r="B288" s="272">
        <v>8</v>
      </c>
      <c r="C288" s="272" t="str">
        <f t="shared" si="5"/>
        <v>108</v>
      </c>
      <c r="D288" s="280">
        <v>0.6302688172043015</v>
      </c>
      <c r="F288" s="280">
        <v>5.080322580645162</v>
      </c>
    </row>
    <row r="289" spans="1:6" x14ac:dyDescent="0.25">
      <c r="A289" s="272">
        <v>10</v>
      </c>
      <c r="B289" s="272">
        <v>9</v>
      </c>
      <c r="C289" s="272" t="str">
        <f t="shared" si="5"/>
        <v>109</v>
      </c>
      <c r="D289" s="280">
        <v>0</v>
      </c>
      <c r="F289" s="280">
        <v>0.67763440860215218</v>
      </c>
    </row>
    <row r="290" spans="1:6" x14ac:dyDescent="0.25">
      <c r="A290" s="272">
        <v>10</v>
      </c>
      <c r="B290" s="272">
        <v>10</v>
      </c>
      <c r="C290" s="272" t="str">
        <f t="shared" si="5"/>
        <v>1010</v>
      </c>
      <c r="D290" s="280">
        <v>2.9795519713261664</v>
      </c>
      <c r="F290" s="280">
        <v>0</v>
      </c>
    </row>
    <row r="291" spans="1:6" x14ac:dyDescent="0.25">
      <c r="A291" s="272">
        <v>10</v>
      </c>
      <c r="B291" s="272">
        <v>11</v>
      </c>
      <c r="C291" s="272" t="str">
        <f t="shared" si="5"/>
        <v>1011</v>
      </c>
      <c r="D291" s="280">
        <v>8.1101612903225835</v>
      </c>
      <c r="F291" s="280">
        <v>8.8601792114695357</v>
      </c>
    </row>
    <row r="292" spans="1:6" x14ac:dyDescent="0.25">
      <c r="A292" s="272">
        <v>10</v>
      </c>
      <c r="B292" s="272">
        <v>12</v>
      </c>
      <c r="C292" s="272" t="str">
        <f t="shared" si="5"/>
        <v>1012</v>
      </c>
      <c r="D292" s="280">
        <v>23.15010752688173</v>
      </c>
      <c r="F292" s="280">
        <v>19.342903225806456</v>
      </c>
    </row>
    <row r="293" spans="1:6" x14ac:dyDescent="0.25">
      <c r="A293" s="272">
        <v>10</v>
      </c>
      <c r="B293" s="272">
        <v>13</v>
      </c>
      <c r="C293" s="272" t="str">
        <f t="shared" si="5"/>
        <v>1013</v>
      </c>
      <c r="D293" s="280">
        <v>15.821451612903227</v>
      </c>
      <c r="F293" s="280">
        <v>14.038620071684587</v>
      </c>
    </row>
    <row r="294" spans="1:6" x14ac:dyDescent="0.25">
      <c r="A294" s="272">
        <v>10</v>
      </c>
      <c r="B294" s="272">
        <v>14</v>
      </c>
      <c r="C294" s="272" t="str">
        <f t="shared" si="5"/>
        <v>1014</v>
      </c>
      <c r="D294" s="280">
        <v>16.682347670250898</v>
      </c>
      <c r="F294" s="280">
        <v>7.7068279569892484</v>
      </c>
    </row>
    <row r="295" spans="1:6" x14ac:dyDescent="0.25">
      <c r="A295" s="272">
        <v>10</v>
      </c>
      <c r="B295" s="272">
        <v>15</v>
      </c>
      <c r="C295" s="272" t="str">
        <f t="shared" si="5"/>
        <v>1015</v>
      </c>
      <c r="D295" s="280">
        <v>12.987240143369178</v>
      </c>
      <c r="F295" s="280">
        <v>4.3270430107526883</v>
      </c>
    </row>
    <row r="296" spans="1:6" x14ac:dyDescent="0.25">
      <c r="A296" s="272">
        <v>10</v>
      </c>
      <c r="B296" s="272">
        <v>16</v>
      </c>
      <c r="C296" s="272" t="str">
        <f t="shared" si="5"/>
        <v>1016</v>
      </c>
      <c r="D296" s="280">
        <v>5.0546057347670255</v>
      </c>
      <c r="F296" s="280">
        <v>16.957419354838709</v>
      </c>
    </row>
    <row r="297" spans="1:6" x14ac:dyDescent="0.25">
      <c r="A297" s="272">
        <v>10</v>
      </c>
      <c r="B297" s="272">
        <v>17</v>
      </c>
      <c r="C297" s="272" t="str">
        <f t="shared" si="5"/>
        <v>1017</v>
      </c>
      <c r="D297" s="280">
        <v>18.662240143369175</v>
      </c>
      <c r="F297" s="280">
        <v>18.00413978494624</v>
      </c>
    </row>
    <row r="298" spans="1:6" x14ac:dyDescent="0.25">
      <c r="A298" s="272">
        <v>10</v>
      </c>
      <c r="B298" s="272">
        <v>18</v>
      </c>
      <c r="C298" s="272" t="str">
        <f t="shared" si="5"/>
        <v>1018</v>
      </c>
      <c r="D298" s="280">
        <v>12.091738351254483</v>
      </c>
      <c r="F298" s="280">
        <v>16.041182795698926</v>
      </c>
    </row>
    <row r="299" spans="1:6" x14ac:dyDescent="0.25">
      <c r="A299" s="272">
        <v>10</v>
      </c>
      <c r="B299" s="272">
        <v>19</v>
      </c>
      <c r="C299" s="272" t="str">
        <f t="shared" si="5"/>
        <v>1019</v>
      </c>
      <c r="D299" s="280">
        <v>1.7708960573476709</v>
      </c>
      <c r="F299" s="280">
        <v>5.9418817204301089</v>
      </c>
    </row>
    <row r="300" spans="1:6" x14ac:dyDescent="0.25">
      <c r="A300" s="272">
        <v>10</v>
      </c>
      <c r="B300" s="272">
        <v>20</v>
      </c>
      <c r="C300" s="272" t="str">
        <f t="shared" si="5"/>
        <v>1020</v>
      </c>
      <c r="D300" s="280">
        <v>14.861003584229392</v>
      </c>
      <c r="F300" s="280">
        <v>3.4233870967741939</v>
      </c>
    </row>
    <row r="301" spans="1:6" x14ac:dyDescent="0.25">
      <c r="A301" s="272">
        <v>10</v>
      </c>
      <c r="B301" s="272">
        <v>21</v>
      </c>
      <c r="C301" s="272" t="str">
        <f t="shared" si="5"/>
        <v>1021</v>
      </c>
      <c r="D301" s="280">
        <v>7.2248387096774218</v>
      </c>
      <c r="F301" s="280">
        <v>2.5030645161290335</v>
      </c>
    </row>
    <row r="302" spans="1:6" x14ac:dyDescent="0.25">
      <c r="A302" s="272">
        <v>10</v>
      </c>
      <c r="B302" s="272">
        <v>22</v>
      </c>
      <c r="C302" s="272" t="str">
        <f t="shared" si="5"/>
        <v>1022</v>
      </c>
      <c r="D302" s="280">
        <v>9.6870430107526921</v>
      </c>
      <c r="F302" s="280">
        <v>11.301021505376344</v>
      </c>
    </row>
    <row r="303" spans="1:6" x14ac:dyDescent="0.25">
      <c r="A303" s="272">
        <v>10</v>
      </c>
      <c r="B303" s="272">
        <v>23</v>
      </c>
      <c r="C303" s="272" t="str">
        <f t="shared" si="5"/>
        <v>1023</v>
      </c>
      <c r="D303" s="280">
        <v>13.884193548387097</v>
      </c>
      <c r="F303" s="280">
        <v>12.226075268817205</v>
      </c>
    </row>
    <row r="304" spans="1:6" x14ac:dyDescent="0.25">
      <c r="A304" s="272">
        <v>10</v>
      </c>
      <c r="B304" s="272">
        <v>24</v>
      </c>
      <c r="C304" s="272" t="str">
        <f t="shared" si="5"/>
        <v>1024</v>
      </c>
      <c r="D304" s="280">
        <v>10.560179211469537</v>
      </c>
      <c r="F304" s="280">
        <v>8.2881182795698951</v>
      </c>
    </row>
    <row r="305" spans="1:6" x14ac:dyDescent="0.25">
      <c r="A305" s="272">
        <v>10</v>
      </c>
      <c r="B305" s="272">
        <v>25</v>
      </c>
      <c r="C305" s="272" t="str">
        <f t="shared" si="5"/>
        <v>1025</v>
      </c>
      <c r="D305" s="280">
        <v>21.906021505376348</v>
      </c>
      <c r="F305" s="280">
        <v>13.030483870967741</v>
      </c>
    </row>
    <row r="306" spans="1:6" x14ac:dyDescent="0.25">
      <c r="A306" s="272">
        <v>10</v>
      </c>
      <c r="B306" s="272">
        <v>26</v>
      </c>
      <c r="C306" s="272" t="str">
        <f t="shared" si="5"/>
        <v>1026</v>
      </c>
      <c r="D306" s="280">
        <v>20.623530465949823</v>
      </c>
      <c r="F306" s="280">
        <v>10.613333333333337</v>
      </c>
    </row>
    <row r="307" spans="1:6" x14ac:dyDescent="0.25">
      <c r="A307" s="272">
        <v>10</v>
      </c>
      <c r="B307" s="272">
        <v>27</v>
      </c>
      <c r="C307" s="272" t="str">
        <f t="shared" si="5"/>
        <v>1027</v>
      </c>
      <c r="D307" s="280">
        <v>19.630035842293911</v>
      </c>
      <c r="F307" s="280">
        <v>9.7119892473118288</v>
      </c>
    </row>
    <row r="308" spans="1:6" x14ac:dyDescent="0.25">
      <c r="A308" s="272">
        <v>10</v>
      </c>
      <c r="B308" s="272">
        <v>28</v>
      </c>
      <c r="C308" s="272" t="str">
        <f t="shared" si="5"/>
        <v>1028</v>
      </c>
      <c r="D308" s="280">
        <v>17.582616487455198</v>
      </c>
      <c r="F308" s="280">
        <v>6.9212365591397855</v>
      </c>
    </row>
    <row r="309" spans="1:6" x14ac:dyDescent="0.25">
      <c r="A309" s="272">
        <v>10</v>
      </c>
      <c r="B309" s="272">
        <v>29</v>
      </c>
      <c r="C309" s="272" t="str">
        <f t="shared" si="5"/>
        <v>1029</v>
      </c>
      <c r="D309" s="280">
        <v>24.451899641577064</v>
      </c>
      <c r="F309" s="280">
        <v>15.162688172043014</v>
      </c>
    </row>
    <row r="310" spans="1:6" x14ac:dyDescent="0.25">
      <c r="A310" s="272">
        <v>10</v>
      </c>
      <c r="B310" s="272">
        <v>30</v>
      </c>
      <c r="C310" s="272" t="str">
        <f t="shared" si="5"/>
        <v>1030</v>
      </c>
      <c r="D310" s="280">
        <v>26.103745519713264</v>
      </c>
      <c r="F310" s="280">
        <v>20.572921146953398</v>
      </c>
    </row>
    <row r="311" spans="1:6" x14ac:dyDescent="0.25">
      <c r="A311" s="272">
        <v>10</v>
      </c>
      <c r="B311" s="272">
        <v>31</v>
      </c>
      <c r="C311" s="272" t="str">
        <f t="shared" si="5"/>
        <v>1031</v>
      </c>
      <c r="D311" s="280">
        <v>30.566308243727597</v>
      </c>
      <c r="F311" s="280">
        <v>24.472096774193549</v>
      </c>
    </row>
    <row r="312" spans="1:6" x14ac:dyDescent="0.25">
      <c r="A312" s="272">
        <v>11</v>
      </c>
      <c r="B312" s="272">
        <v>1</v>
      </c>
      <c r="C312" s="272" t="str">
        <f t="shared" si="5"/>
        <v>111</v>
      </c>
      <c r="D312" s="280">
        <v>30.960740740740736</v>
      </c>
      <c r="F312" s="280">
        <v>23.131666666666671</v>
      </c>
    </row>
    <row r="313" spans="1:6" x14ac:dyDescent="0.25">
      <c r="A313" s="272">
        <v>11</v>
      </c>
      <c r="B313" s="272">
        <v>2</v>
      </c>
      <c r="C313" s="272" t="str">
        <f t="shared" si="5"/>
        <v>112</v>
      </c>
      <c r="D313" s="280">
        <v>22.064259259259259</v>
      </c>
      <c r="F313" s="280">
        <v>15.471666666666669</v>
      </c>
    </row>
    <row r="314" spans="1:6" x14ac:dyDescent="0.25">
      <c r="A314" s="272">
        <v>11</v>
      </c>
      <c r="B314" s="272">
        <v>3</v>
      </c>
      <c r="C314" s="272" t="str">
        <f t="shared" si="5"/>
        <v>113</v>
      </c>
      <c r="D314" s="280">
        <v>20.594444444444441</v>
      </c>
      <c r="F314" s="280">
        <v>17.236111111111107</v>
      </c>
    </row>
    <row r="315" spans="1:6" x14ac:dyDescent="0.25">
      <c r="A315" s="272">
        <v>11</v>
      </c>
      <c r="B315" s="272">
        <v>4</v>
      </c>
      <c r="C315" s="272" t="str">
        <f t="shared" si="5"/>
        <v>114</v>
      </c>
      <c r="D315" s="280">
        <v>1.7907407407407412</v>
      </c>
      <c r="F315" s="280">
        <v>9.0405555555555566</v>
      </c>
    </row>
    <row r="316" spans="1:6" x14ac:dyDescent="0.25">
      <c r="A316" s="272">
        <v>11</v>
      </c>
      <c r="B316" s="272">
        <v>5</v>
      </c>
      <c r="C316" s="272" t="str">
        <f t="shared" si="5"/>
        <v>115</v>
      </c>
      <c r="D316" s="280">
        <v>17.13425925925926</v>
      </c>
      <c r="F316" s="280">
        <v>13.763333333333332</v>
      </c>
    </row>
    <row r="317" spans="1:6" x14ac:dyDescent="0.25">
      <c r="A317" s="272">
        <v>11</v>
      </c>
      <c r="B317" s="272">
        <v>6</v>
      </c>
      <c r="C317" s="272" t="str">
        <f t="shared" si="5"/>
        <v>116</v>
      </c>
      <c r="D317" s="280">
        <v>18.077962962962964</v>
      </c>
      <c r="F317" s="280">
        <v>18.811111111111114</v>
      </c>
    </row>
    <row r="318" spans="1:6" x14ac:dyDescent="0.25">
      <c r="A318" s="272">
        <v>11</v>
      </c>
      <c r="B318" s="272">
        <v>7</v>
      </c>
      <c r="C318" s="272" t="str">
        <f t="shared" si="5"/>
        <v>117</v>
      </c>
      <c r="D318" s="280">
        <v>16.063148148148148</v>
      </c>
      <c r="F318" s="280">
        <v>20.800555555555555</v>
      </c>
    </row>
    <row r="319" spans="1:6" x14ac:dyDescent="0.25">
      <c r="A319" s="272">
        <v>11</v>
      </c>
      <c r="B319" s="272">
        <v>8</v>
      </c>
      <c r="C319" s="272" t="str">
        <f t="shared" si="5"/>
        <v>118</v>
      </c>
      <c r="D319" s="280">
        <v>38.468148148148153</v>
      </c>
      <c r="F319" s="280">
        <v>31.095000000000006</v>
      </c>
    </row>
    <row r="320" spans="1:6" x14ac:dyDescent="0.25">
      <c r="A320" s="272">
        <v>11</v>
      </c>
      <c r="B320" s="272">
        <v>9</v>
      </c>
      <c r="C320" s="272" t="str">
        <f t="shared" si="5"/>
        <v>119</v>
      </c>
      <c r="D320" s="280">
        <v>34.695555555555543</v>
      </c>
      <c r="F320" s="280">
        <v>21.687222222222221</v>
      </c>
    </row>
    <row r="321" spans="1:6" x14ac:dyDescent="0.25">
      <c r="A321" s="272">
        <v>11</v>
      </c>
      <c r="B321" s="272">
        <v>10</v>
      </c>
      <c r="C321" s="272" t="str">
        <f t="shared" si="5"/>
        <v>1110</v>
      </c>
      <c r="D321" s="280">
        <v>7.9072222222222202</v>
      </c>
      <c r="F321" s="280">
        <v>6.1916666666666655</v>
      </c>
    </row>
    <row r="322" spans="1:6" x14ac:dyDescent="0.25">
      <c r="A322" s="272">
        <v>11</v>
      </c>
      <c r="B322" s="272">
        <v>11</v>
      </c>
      <c r="C322" s="272" t="str">
        <f t="shared" si="5"/>
        <v>1111</v>
      </c>
      <c r="D322" s="280">
        <v>22.759814814814813</v>
      </c>
      <c r="F322" s="280">
        <v>26.114444444444437</v>
      </c>
    </row>
    <row r="323" spans="1:6" x14ac:dyDescent="0.25">
      <c r="A323" s="272">
        <v>11</v>
      </c>
      <c r="B323" s="272">
        <v>12</v>
      </c>
      <c r="C323" s="272" t="str">
        <f t="shared" si="5"/>
        <v>1112</v>
      </c>
      <c r="D323" s="280">
        <v>41.107222222222205</v>
      </c>
      <c r="F323" s="280">
        <v>37.907777777777788</v>
      </c>
    </row>
    <row r="324" spans="1:6" x14ac:dyDescent="0.25">
      <c r="A324" s="272">
        <v>11</v>
      </c>
      <c r="B324" s="272">
        <v>13</v>
      </c>
      <c r="C324" s="272" t="str">
        <f t="shared" si="5"/>
        <v>1113</v>
      </c>
      <c r="D324" s="280">
        <v>47.151666666666671</v>
      </c>
      <c r="F324" s="280">
        <v>33.203888888888891</v>
      </c>
    </row>
    <row r="325" spans="1:6" x14ac:dyDescent="0.25">
      <c r="A325" s="272">
        <v>11</v>
      </c>
      <c r="B325" s="272">
        <v>14</v>
      </c>
      <c r="C325" s="272" t="str">
        <f t="shared" si="5"/>
        <v>1114</v>
      </c>
      <c r="D325" s="280">
        <v>36.311296296296284</v>
      </c>
      <c r="F325" s="280">
        <v>28.121111111111116</v>
      </c>
    </row>
    <row r="326" spans="1:6" x14ac:dyDescent="0.25">
      <c r="A326" s="272">
        <v>11</v>
      </c>
      <c r="B326" s="272">
        <v>15</v>
      </c>
      <c r="C326" s="272" t="str">
        <f t="shared" si="5"/>
        <v>1115</v>
      </c>
      <c r="D326" s="280">
        <v>33.244814814814809</v>
      </c>
      <c r="F326" s="280">
        <v>29.47388888888889</v>
      </c>
    </row>
    <row r="327" spans="1:6" x14ac:dyDescent="0.25">
      <c r="A327" s="272">
        <v>11</v>
      </c>
      <c r="B327" s="272">
        <v>16</v>
      </c>
      <c r="C327" s="272" t="str">
        <f t="shared" si="5"/>
        <v>1116</v>
      </c>
      <c r="D327" s="280">
        <v>25.420370370370367</v>
      </c>
      <c r="F327" s="280">
        <v>22.360555555555553</v>
      </c>
    </row>
    <row r="328" spans="1:6" x14ac:dyDescent="0.25">
      <c r="A328" s="272">
        <v>11</v>
      </c>
      <c r="B328" s="272">
        <v>17</v>
      </c>
      <c r="C328" s="272" t="str">
        <f t="shared" si="5"/>
        <v>1117</v>
      </c>
      <c r="D328" s="280">
        <v>21.27277777777778</v>
      </c>
      <c r="F328" s="280">
        <v>24.927777777777781</v>
      </c>
    </row>
    <row r="329" spans="1:6" x14ac:dyDescent="0.25">
      <c r="A329" s="272">
        <v>11</v>
      </c>
      <c r="B329" s="272">
        <v>18</v>
      </c>
      <c r="C329" s="272" t="str">
        <f t="shared" ref="C329:C372" si="6">A329&amp;B329</f>
        <v>1118</v>
      </c>
      <c r="D329" s="280">
        <v>26.551111111111105</v>
      </c>
      <c r="F329" s="280">
        <v>16.290000000000006</v>
      </c>
    </row>
    <row r="330" spans="1:6" x14ac:dyDescent="0.25">
      <c r="A330" s="272">
        <v>11</v>
      </c>
      <c r="B330" s="272">
        <v>19</v>
      </c>
      <c r="C330" s="272" t="str">
        <f t="shared" si="6"/>
        <v>1119</v>
      </c>
      <c r="D330" s="280">
        <v>24.463518518518519</v>
      </c>
      <c r="F330" s="280">
        <v>11.59888888888889</v>
      </c>
    </row>
    <row r="331" spans="1:6" x14ac:dyDescent="0.25">
      <c r="A331" s="272">
        <v>11</v>
      </c>
      <c r="B331" s="272">
        <v>20</v>
      </c>
      <c r="C331" s="272" t="str">
        <f t="shared" si="6"/>
        <v>1120</v>
      </c>
      <c r="D331" s="280">
        <v>13.913333333333332</v>
      </c>
      <c r="F331" s="280">
        <v>12.59611111111111</v>
      </c>
    </row>
    <row r="332" spans="1:6" x14ac:dyDescent="0.25">
      <c r="A332" s="272">
        <v>11</v>
      </c>
      <c r="B332" s="272">
        <v>21</v>
      </c>
      <c r="C332" s="272" t="str">
        <f t="shared" si="6"/>
        <v>1121</v>
      </c>
      <c r="D332" s="280">
        <v>5.3861111111111137</v>
      </c>
      <c r="F332" s="280">
        <v>4.1988888888888871</v>
      </c>
    </row>
    <row r="333" spans="1:6" x14ac:dyDescent="0.25">
      <c r="A333" s="272">
        <v>11</v>
      </c>
      <c r="B333" s="272">
        <v>22</v>
      </c>
      <c r="C333" s="272" t="str">
        <f t="shared" si="6"/>
        <v>1122</v>
      </c>
      <c r="D333" s="280">
        <v>19.576666666666664</v>
      </c>
      <c r="F333" s="280">
        <v>14.735000000000003</v>
      </c>
    </row>
    <row r="334" spans="1:6" x14ac:dyDescent="0.25">
      <c r="A334" s="272">
        <v>11</v>
      </c>
      <c r="B334" s="272">
        <v>23</v>
      </c>
      <c r="C334" s="272" t="str">
        <f t="shared" si="6"/>
        <v>1123</v>
      </c>
      <c r="D334" s="280">
        <v>31.984259259259254</v>
      </c>
      <c r="F334" s="280">
        <v>24.106666666666673</v>
      </c>
    </row>
    <row r="335" spans="1:6" x14ac:dyDescent="0.25">
      <c r="A335" s="272">
        <v>11</v>
      </c>
      <c r="B335" s="272">
        <v>24</v>
      </c>
      <c r="C335" s="272" t="str">
        <f t="shared" si="6"/>
        <v>1124</v>
      </c>
      <c r="D335" s="280">
        <v>23.609259259259261</v>
      </c>
      <c r="F335" s="280">
        <v>17.895000000000003</v>
      </c>
    </row>
    <row r="336" spans="1:6" x14ac:dyDescent="0.25">
      <c r="A336" s="272">
        <v>11</v>
      </c>
      <c r="B336" s="272">
        <v>25</v>
      </c>
      <c r="C336" s="272" t="str">
        <f t="shared" si="6"/>
        <v>1125</v>
      </c>
      <c r="D336" s="280">
        <v>12.532777777777778</v>
      </c>
      <c r="F336" s="280">
        <v>10.341666666666667</v>
      </c>
    </row>
    <row r="337" spans="1:6" x14ac:dyDescent="0.25">
      <c r="A337" s="272">
        <v>11</v>
      </c>
      <c r="B337" s="272">
        <v>26</v>
      </c>
      <c r="C337" s="272" t="str">
        <f t="shared" si="6"/>
        <v>1126</v>
      </c>
      <c r="D337" s="280">
        <v>10.467222222222222</v>
      </c>
      <c r="F337" s="280">
        <v>7.6666666666667993E-2</v>
      </c>
    </row>
    <row r="338" spans="1:6" x14ac:dyDescent="0.25">
      <c r="A338" s="272">
        <v>11</v>
      </c>
      <c r="B338" s="272">
        <v>27</v>
      </c>
      <c r="C338" s="272" t="str">
        <f t="shared" si="6"/>
        <v>1127</v>
      </c>
      <c r="D338" s="280">
        <v>15.076851851851849</v>
      </c>
      <c r="F338" s="280">
        <v>7.865555555555555</v>
      </c>
    </row>
    <row r="339" spans="1:6" x14ac:dyDescent="0.25">
      <c r="A339" s="272">
        <v>11</v>
      </c>
      <c r="B339" s="272">
        <v>28</v>
      </c>
      <c r="C339" s="272" t="str">
        <f t="shared" si="6"/>
        <v>1128</v>
      </c>
      <c r="D339" s="280">
        <v>28.929259259259258</v>
      </c>
      <c r="F339" s="280">
        <v>27.060000000000002</v>
      </c>
    </row>
    <row r="340" spans="1:6" x14ac:dyDescent="0.25">
      <c r="A340" s="272">
        <v>11</v>
      </c>
      <c r="B340" s="272">
        <v>29</v>
      </c>
      <c r="C340" s="272" t="str">
        <f t="shared" si="6"/>
        <v>1129</v>
      </c>
      <c r="D340" s="280">
        <v>27.719629629629626</v>
      </c>
      <c r="F340" s="280">
        <v>19.793333333333333</v>
      </c>
    </row>
    <row r="341" spans="1:6" x14ac:dyDescent="0.25">
      <c r="A341" s="272">
        <v>11</v>
      </c>
      <c r="B341" s="272">
        <v>30</v>
      </c>
      <c r="C341" s="272" t="str">
        <f t="shared" si="6"/>
        <v>1130</v>
      </c>
      <c r="D341" s="280">
        <v>29.911111111111111</v>
      </c>
      <c r="F341" s="280">
        <v>1.9388888888888898</v>
      </c>
    </row>
    <row r="342" spans="1:6" x14ac:dyDescent="0.25">
      <c r="A342" s="272">
        <v>12</v>
      </c>
      <c r="B342" s="272">
        <v>1</v>
      </c>
      <c r="C342" s="272" t="str">
        <f t="shared" si="6"/>
        <v>121</v>
      </c>
      <c r="D342" s="280">
        <v>26.567401433691753</v>
      </c>
      <c r="F342" s="280">
        <v>24.97661290322581</v>
      </c>
    </row>
    <row r="343" spans="1:6" x14ac:dyDescent="0.25">
      <c r="A343" s="272">
        <v>12</v>
      </c>
      <c r="B343" s="272">
        <v>2</v>
      </c>
      <c r="C343" s="272" t="str">
        <f t="shared" si="6"/>
        <v>122</v>
      </c>
      <c r="D343" s="280">
        <v>40.174856630824387</v>
      </c>
      <c r="F343" s="280">
        <v>38.47462365591398</v>
      </c>
    </row>
    <row r="344" spans="1:6" x14ac:dyDescent="0.25">
      <c r="A344" s="272">
        <v>12</v>
      </c>
      <c r="B344" s="272">
        <v>3</v>
      </c>
      <c r="C344" s="272" t="str">
        <f t="shared" si="6"/>
        <v>123</v>
      </c>
      <c r="D344" s="280">
        <v>39.343028673835128</v>
      </c>
      <c r="F344" s="280">
        <v>32.162311827956991</v>
      </c>
    </row>
    <row r="345" spans="1:6" x14ac:dyDescent="0.25">
      <c r="A345" s="272">
        <v>12</v>
      </c>
      <c r="B345" s="272">
        <v>4</v>
      </c>
      <c r="C345" s="272" t="str">
        <f t="shared" si="6"/>
        <v>124</v>
      </c>
      <c r="D345" s="280">
        <v>28.63349462365591</v>
      </c>
      <c r="F345" s="280">
        <v>24.205860215053757</v>
      </c>
    </row>
    <row r="346" spans="1:6" x14ac:dyDescent="0.25">
      <c r="A346" s="272">
        <v>12</v>
      </c>
      <c r="B346" s="272">
        <v>5</v>
      </c>
      <c r="C346" s="272" t="str">
        <f t="shared" si="6"/>
        <v>125</v>
      </c>
      <c r="D346" s="280">
        <v>29.45564516129032</v>
      </c>
      <c r="F346" s="280">
        <v>22.154838709677417</v>
      </c>
    </row>
    <row r="347" spans="1:6" x14ac:dyDescent="0.25">
      <c r="A347" s="272">
        <v>12</v>
      </c>
      <c r="B347" s="272">
        <v>6</v>
      </c>
      <c r="C347" s="272" t="str">
        <f t="shared" si="6"/>
        <v>126</v>
      </c>
      <c r="D347" s="280">
        <v>25.634014336917563</v>
      </c>
      <c r="F347" s="280">
        <v>21.315913978494624</v>
      </c>
    </row>
    <row r="348" spans="1:6" x14ac:dyDescent="0.25">
      <c r="A348" s="272">
        <v>12</v>
      </c>
      <c r="B348" s="272">
        <v>7</v>
      </c>
      <c r="C348" s="272" t="str">
        <f t="shared" si="6"/>
        <v>127</v>
      </c>
      <c r="D348" s="280">
        <v>38.280358422939067</v>
      </c>
      <c r="F348" s="280">
        <v>28.445645161290326</v>
      </c>
    </row>
    <row r="349" spans="1:6" x14ac:dyDescent="0.25">
      <c r="A349" s="272">
        <v>12</v>
      </c>
      <c r="B349" s="272">
        <v>8</v>
      </c>
      <c r="C349" s="272" t="str">
        <f t="shared" si="6"/>
        <v>128</v>
      </c>
      <c r="D349" s="280">
        <v>36.52629032258065</v>
      </c>
      <c r="F349" s="280">
        <v>27.700860215053762</v>
      </c>
    </row>
    <row r="350" spans="1:6" x14ac:dyDescent="0.25">
      <c r="A350" s="272">
        <v>12</v>
      </c>
      <c r="B350" s="272">
        <v>9</v>
      </c>
      <c r="C350" s="272" t="str">
        <f t="shared" si="6"/>
        <v>129</v>
      </c>
      <c r="D350" s="280">
        <v>24.530483870967746</v>
      </c>
      <c r="F350" s="280">
        <v>18.973225806451616</v>
      </c>
    </row>
    <row r="351" spans="1:6" x14ac:dyDescent="0.25">
      <c r="A351" s="272">
        <v>12</v>
      </c>
      <c r="B351" s="272">
        <v>10</v>
      </c>
      <c r="C351" s="272" t="str">
        <f t="shared" si="6"/>
        <v>1210</v>
      </c>
      <c r="D351" s="280">
        <v>41.072741935483876</v>
      </c>
      <c r="F351" s="280">
        <v>46.390161290322574</v>
      </c>
    </row>
    <row r="352" spans="1:6" x14ac:dyDescent="0.25">
      <c r="A352" s="272">
        <v>12</v>
      </c>
      <c r="B352" s="272">
        <v>11</v>
      </c>
      <c r="C352" s="272" t="str">
        <f t="shared" si="6"/>
        <v>1211</v>
      </c>
      <c r="D352" s="280">
        <v>47.620430107526893</v>
      </c>
      <c r="F352" s="280">
        <v>35.625967741935476</v>
      </c>
    </row>
    <row r="353" spans="1:6" x14ac:dyDescent="0.25">
      <c r="A353" s="272">
        <v>12</v>
      </c>
      <c r="B353" s="272">
        <v>12</v>
      </c>
      <c r="C353" s="272" t="str">
        <f t="shared" si="6"/>
        <v>1212</v>
      </c>
      <c r="D353" s="280">
        <v>42.349301075268826</v>
      </c>
      <c r="F353" s="280">
        <v>29.828709677419347</v>
      </c>
    </row>
    <row r="354" spans="1:6" x14ac:dyDescent="0.25">
      <c r="A354" s="272">
        <v>12</v>
      </c>
      <c r="B354" s="272">
        <v>13</v>
      </c>
      <c r="C354" s="272" t="str">
        <f t="shared" si="6"/>
        <v>1213</v>
      </c>
      <c r="D354" s="280">
        <v>34.727007168458776</v>
      </c>
      <c r="F354" s="280">
        <v>31.192688172043017</v>
      </c>
    </row>
    <row r="355" spans="1:6" x14ac:dyDescent="0.25">
      <c r="A355" s="272">
        <v>12</v>
      </c>
      <c r="B355" s="272">
        <v>14</v>
      </c>
      <c r="C355" s="272" t="str">
        <f t="shared" si="6"/>
        <v>1214</v>
      </c>
      <c r="D355" s="280">
        <v>35.81541218637993</v>
      </c>
      <c r="F355" s="280">
        <v>30.495645161290323</v>
      </c>
    </row>
    <row r="356" spans="1:6" x14ac:dyDescent="0.25">
      <c r="A356" s="272">
        <v>12</v>
      </c>
      <c r="B356" s="272">
        <v>15</v>
      </c>
      <c r="C356" s="272" t="str">
        <f t="shared" si="6"/>
        <v>1215</v>
      </c>
      <c r="D356" s="280">
        <v>45.680143369175624</v>
      </c>
      <c r="F356" s="280">
        <v>34.380053763440863</v>
      </c>
    </row>
    <row r="357" spans="1:6" x14ac:dyDescent="0.25">
      <c r="A357" s="272">
        <v>12</v>
      </c>
      <c r="B357" s="272">
        <v>16</v>
      </c>
      <c r="C357" s="272" t="str">
        <f t="shared" si="6"/>
        <v>1216</v>
      </c>
      <c r="D357" s="280">
        <v>56.413440860215061</v>
      </c>
      <c r="F357" s="280">
        <v>36.971075268817202</v>
      </c>
    </row>
    <row r="358" spans="1:6" x14ac:dyDescent="0.25">
      <c r="A358" s="272">
        <v>12</v>
      </c>
      <c r="B358" s="272">
        <v>17</v>
      </c>
      <c r="C358" s="272" t="str">
        <f t="shared" si="6"/>
        <v>1217</v>
      </c>
      <c r="D358" s="280">
        <v>53.055698924731203</v>
      </c>
      <c r="F358" s="280">
        <v>42.756236559139779</v>
      </c>
    </row>
    <row r="359" spans="1:6" x14ac:dyDescent="0.25">
      <c r="A359" s="272">
        <v>12</v>
      </c>
      <c r="B359" s="272">
        <v>18</v>
      </c>
      <c r="C359" s="272" t="str">
        <f t="shared" si="6"/>
        <v>1218</v>
      </c>
      <c r="D359" s="280">
        <v>64.141129032258078</v>
      </c>
      <c r="F359" s="280">
        <v>54.318172043010755</v>
      </c>
    </row>
    <row r="360" spans="1:6" x14ac:dyDescent="0.25">
      <c r="A360" s="272">
        <v>12</v>
      </c>
      <c r="B360" s="272">
        <v>19</v>
      </c>
      <c r="C360" s="272" t="str">
        <f t="shared" si="6"/>
        <v>1219</v>
      </c>
      <c r="D360" s="280">
        <v>50.106075268817207</v>
      </c>
      <c r="F360" s="280">
        <v>40.556559139784959</v>
      </c>
    </row>
    <row r="361" spans="1:6" x14ac:dyDescent="0.25">
      <c r="A361" s="272">
        <v>12</v>
      </c>
      <c r="B361" s="272">
        <v>20</v>
      </c>
      <c r="C361" s="272" t="str">
        <f t="shared" si="6"/>
        <v>1220</v>
      </c>
      <c r="D361" s="280">
        <v>33.681792114695341</v>
      </c>
      <c r="F361" s="280">
        <v>33.1758064516129</v>
      </c>
    </row>
    <row r="362" spans="1:6" x14ac:dyDescent="0.25">
      <c r="A362" s="272">
        <v>12</v>
      </c>
      <c r="B362" s="272">
        <v>21</v>
      </c>
      <c r="C362" s="272" t="str">
        <f t="shared" si="6"/>
        <v>1221</v>
      </c>
      <c r="D362" s="280">
        <v>31.934193548387089</v>
      </c>
      <c r="F362" s="280">
        <v>29.141451612903225</v>
      </c>
    </row>
    <row r="363" spans="1:6" x14ac:dyDescent="0.25">
      <c r="A363" s="272">
        <v>12</v>
      </c>
      <c r="B363" s="272">
        <v>22</v>
      </c>
      <c r="C363" s="272" t="str">
        <f t="shared" si="6"/>
        <v>1222</v>
      </c>
      <c r="D363" s="280">
        <v>30.176039426523289</v>
      </c>
      <c r="F363" s="280">
        <v>26.306021505376343</v>
      </c>
    </row>
    <row r="364" spans="1:6" x14ac:dyDescent="0.25">
      <c r="A364" s="272">
        <v>12</v>
      </c>
      <c r="B364" s="272">
        <v>23</v>
      </c>
      <c r="C364" s="272" t="str">
        <f t="shared" si="6"/>
        <v>1223</v>
      </c>
      <c r="D364" s="280">
        <v>27.616182795698922</v>
      </c>
      <c r="F364" s="280">
        <v>20.303870967741936</v>
      </c>
    </row>
    <row r="365" spans="1:6" x14ac:dyDescent="0.25">
      <c r="A365" s="272">
        <v>12</v>
      </c>
      <c r="B365" s="272">
        <v>24</v>
      </c>
      <c r="C365" s="272" t="str">
        <f t="shared" si="6"/>
        <v>1224</v>
      </c>
      <c r="D365" s="280">
        <v>20.715035842293908</v>
      </c>
      <c r="F365" s="280">
        <v>23.139408602150539</v>
      </c>
    </row>
    <row r="366" spans="1:6" x14ac:dyDescent="0.25">
      <c r="A366" s="272">
        <v>12</v>
      </c>
      <c r="B366" s="272">
        <v>25</v>
      </c>
      <c r="C366" s="272" t="str">
        <f t="shared" si="6"/>
        <v>1225</v>
      </c>
      <c r="D366" s="280">
        <v>18.225089605734766</v>
      </c>
      <c r="F366" s="280">
        <v>17.264569892473116</v>
      </c>
    </row>
    <row r="367" spans="1:6" x14ac:dyDescent="0.25">
      <c r="A367" s="272">
        <v>12</v>
      </c>
      <c r="B367" s="272">
        <v>26</v>
      </c>
      <c r="C367" s="272" t="str">
        <f t="shared" si="6"/>
        <v>1226</v>
      </c>
      <c r="D367" s="280">
        <v>12.179946236559145</v>
      </c>
      <c r="F367" s="280">
        <v>5.1909139784946223</v>
      </c>
    </row>
    <row r="368" spans="1:6" x14ac:dyDescent="0.25">
      <c r="A368" s="272">
        <v>12</v>
      </c>
      <c r="B368" s="272">
        <v>27</v>
      </c>
      <c r="C368" s="272" t="str">
        <f t="shared" si="6"/>
        <v>1227</v>
      </c>
      <c r="D368" s="280">
        <v>32.824336917562725</v>
      </c>
      <c r="F368" s="280">
        <v>15.691720430107525</v>
      </c>
    </row>
    <row r="369" spans="1:6" x14ac:dyDescent="0.25">
      <c r="A369" s="272">
        <v>12</v>
      </c>
      <c r="B369" s="272">
        <v>28</v>
      </c>
      <c r="C369" s="272" t="str">
        <f t="shared" si="6"/>
        <v>1228</v>
      </c>
      <c r="D369" s="280">
        <v>37.370770609319003</v>
      </c>
      <c r="F369" s="280">
        <v>10.834677419354838</v>
      </c>
    </row>
    <row r="370" spans="1:6" x14ac:dyDescent="0.25">
      <c r="A370" s="272">
        <v>12</v>
      </c>
      <c r="B370" s="272">
        <v>29</v>
      </c>
      <c r="C370" s="272" t="str">
        <f t="shared" si="6"/>
        <v>1229</v>
      </c>
      <c r="D370" s="280">
        <v>23.029551971326168</v>
      </c>
      <c r="F370" s="280">
        <v>14.027419354838708</v>
      </c>
    </row>
    <row r="371" spans="1:6" x14ac:dyDescent="0.25">
      <c r="A371" s="272">
        <v>12</v>
      </c>
      <c r="B371" s="272">
        <v>30</v>
      </c>
      <c r="C371" s="272" t="str">
        <f t="shared" si="6"/>
        <v>1230</v>
      </c>
      <c r="D371" s="280">
        <v>30.966792114695341</v>
      </c>
      <c r="F371" s="280">
        <v>25.58064516129032</v>
      </c>
    </row>
    <row r="372" spans="1:6" x14ac:dyDescent="0.25">
      <c r="A372" s="272">
        <v>12</v>
      </c>
      <c r="B372" s="272">
        <v>31</v>
      </c>
      <c r="C372" s="272" t="str">
        <f t="shared" si="6"/>
        <v>1231</v>
      </c>
      <c r="D372" s="280">
        <v>43.916648745519709</v>
      </c>
      <c r="F372" s="280">
        <v>27.058333333333341</v>
      </c>
    </row>
    <row r="373" spans="1:6" ht="15.75" thickBot="1" x14ac:dyDescent="0.3">
      <c r="B373" s="272" t="s">
        <v>211</v>
      </c>
      <c r="D373" s="283">
        <f>SUM(D8:D372)</f>
        <v>5847.8114635603351</v>
      </c>
      <c r="F373" s="283">
        <f>SUM(F8:F372)</f>
        <v>4318.0265200016484</v>
      </c>
    </row>
    <row r="374" spans="1:6" ht="15.75" thickTop="1" x14ac:dyDescent="0.25"/>
  </sheetData>
  <hyperlinks>
    <hyperlink ref="A2" r:id="rId1"/>
  </hyperlinks>
  <pageMargins left="0.7" right="0.7" top="0.75" bottom="0.75" header="0.3" footer="0.3"/>
  <pageSetup orientation="portrait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406"/>
  <sheetViews>
    <sheetView zoomScale="85" zoomScaleNormal="85" workbookViewId="0">
      <selection activeCell="G24" sqref="G24"/>
    </sheetView>
  </sheetViews>
  <sheetFormatPr defaultColWidth="12.7109375" defaultRowHeight="15" x14ac:dyDescent="0.25"/>
  <cols>
    <col min="1" max="1" width="15.140625" style="1" customWidth="1"/>
    <col min="2" max="2" width="7.28515625" style="170" bestFit="1" customWidth="1"/>
    <col min="3" max="3" width="7.140625" style="170" bestFit="1" customWidth="1"/>
    <col min="4" max="4" width="8.5703125" style="171" bestFit="1" customWidth="1"/>
    <col min="5" max="5" width="8.42578125" style="171" bestFit="1" customWidth="1"/>
  </cols>
  <sheetData>
    <row r="1" spans="1:5" x14ac:dyDescent="0.25">
      <c r="A1" s="168" t="s">
        <v>138</v>
      </c>
      <c r="B1" s="169"/>
      <c r="C1" s="169"/>
      <c r="D1" s="169"/>
      <c r="E1" s="169"/>
    </row>
    <row r="2" spans="1:5" x14ac:dyDescent="0.25">
      <c r="B2" s="169"/>
      <c r="C2" s="169"/>
      <c r="D2" s="169"/>
      <c r="E2" s="169"/>
    </row>
    <row r="3" spans="1:5" x14ac:dyDescent="0.25">
      <c r="B3" s="169"/>
      <c r="C3" s="169"/>
      <c r="D3" s="169"/>
      <c r="E3" s="169"/>
    </row>
    <row r="4" spans="1:5" x14ac:dyDescent="0.25">
      <c r="A4" s="1" t="s">
        <v>64</v>
      </c>
      <c r="B4" s="169"/>
      <c r="C4" s="169"/>
      <c r="D4" s="169"/>
      <c r="E4" s="169"/>
    </row>
    <row r="5" spans="1:5" x14ac:dyDescent="0.25">
      <c r="A5" s="1" t="s">
        <v>72</v>
      </c>
      <c r="B5" s="169"/>
      <c r="C5" s="169"/>
      <c r="D5" s="169"/>
      <c r="E5" s="169"/>
    </row>
    <row r="6" spans="1:5" x14ac:dyDescent="0.25">
      <c r="A6" s="1" t="s">
        <v>73</v>
      </c>
      <c r="B6" s="169"/>
      <c r="C6" s="169"/>
      <c r="D6" s="169"/>
      <c r="E6" s="169"/>
    </row>
    <row r="7" spans="1:5" x14ac:dyDescent="0.25">
      <c r="B7" s="169"/>
      <c r="C7" s="169"/>
      <c r="D7" s="169"/>
      <c r="E7" s="169"/>
    </row>
    <row r="8" spans="1:5" ht="16.5" customHeight="1" x14ac:dyDescent="0.25">
      <c r="A8" s="1" t="s">
        <v>67</v>
      </c>
      <c r="B8" s="169" t="s">
        <v>68</v>
      </c>
      <c r="C8" s="169" t="s">
        <v>69</v>
      </c>
      <c r="D8" s="169" t="s">
        <v>70</v>
      </c>
      <c r="E8" s="169" t="s">
        <v>71</v>
      </c>
    </row>
    <row r="9" spans="1:5" x14ac:dyDescent="0.25">
      <c r="A9" s="70">
        <v>43466</v>
      </c>
      <c r="B9" s="170">
        <v>39</v>
      </c>
      <c r="C9" s="170">
        <v>23</v>
      </c>
      <c r="D9" s="171">
        <f t="shared" ref="D9:D47" si="0">(B9+C9)/2</f>
        <v>31</v>
      </c>
      <c r="E9" s="171">
        <f t="shared" ref="E9:E47" si="1">IF(65-D9&gt;0,65-D9,0)</f>
        <v>34</v>
      </c>
    </row>
    <row r="10" spans="1:5" x14ac:dyDescent="0.25">
      <c r="A10" s="70">
        <v>43467</v>
      </c>
      <c r="B10" s="170">
        <f>+AVERAGE(B9,B11)</f>
        <v>33</v>
      </c>
      <c r="C10" s="170">
        <v>20</v>
      </c>
      <c r="D10" s="171">
        <f t="shared" si="0"/>
        <v>26.5</v>
      </c>
      <c r="E10" s="171">
        <f t="shared" si="1"/>
        <v>38.5</v>
      </c>
    </row>
    <row r="11" spans="1:5" x14ac:dyDescent="0.25">
      <c r="A11" s="70">
        <v>43468</v>
      </c>
      <c r="B11" s="170">
        <v>27</v>
      </c>
      <c r="C11" s="170">
        <v>20</v>
      </c>
      <c r="D11" s="171">
        <f t="shared" si="0"/>
        <v>23.5</v>
      </c>
      <c r="E11" s="171">
        <f t="shared" si="1"/>
        <v>41.5</v>
      </c>
    </row>
    <row r="12" spans="1:5" x14ac:dyDescent="0.25">
      <c r="A12" s="70">
        <v>43469</v>
      </c>
      <c r="B12" s="170">
        <v>46</v>
      </c>
      <c r="C12" s="170">
        <v>22</v>
      </c>
      <c r="D12" s="171">
        <f t="shared" si="0"/>
        <v>34</v>
      </c>
      <c r="E12" s="171">
        <f t="shared" si="1"/>
        <v>31</v>
      </c>
    </row>
    <row r="13" spans="1:5" x14ac:dyDescent="0.25">
      <c r="A13" s="70">
        <v>43470</v>
      </c>
      <c r="B13" s="170">
        <v>53</v>
      </c>
      <c r="C13" s="170">
        <v>22</v>
      </c>
      <c r="D13" s="171">
        <f t="shared" si="0"/>
        <v>37.5</v>
      </c>
      <c r="E13" s="171">
        <f t="shared" si="1"/>
        <v>27.5</v>
      </c>
    </row>
    <row r="14" spans="1:5" x14ac:dyDescent="0.25">
      <c r="A14" s="70">
        <v>43471</v>
      </c>
      <c r="B14" s="170">
        <v>59</v>
      </c>
      <c r="C14" s="170">
        <v>30</v>
      </c>
      <c r="D14" s="171">
        <f t="shared" si="0"/>
        <v>44.5</v>
      </c>
      <c r="E14" s="171">
        <f t="shared" si="1"/>
        <v>20.5</v>
      </c>
    </row>
    <row r="15" spans="1:5" x14ac:dyDescent="0.25">
      <c r="A15" s="70">
        <v>43472</v>
      </c>
      <c r="B15" s="170">
        <v>52</v>
      </c>
      <c r="C15" s="170">
        <v>36</v>
      </c>
      <c r="D15" s="171">
        <f t="shared" si="0"/>
        <v>44</v>
      </c>
      <c r="E15" s="171">
        <f t="shared" si="1"/>
        <v>21</v>
      </c>
    </row>
    <row r="16" spans="1:5" x14ac:dyDescent="0.25">
      <c r="A16" s="70">
        <v>43473</v>
      </c>
      <c r="B16" s="170">
        <v>60</v>
      </c>
      <c r="C16" s="170">
        <v>40</v>
      </c>
      <c r="D16" s="171">
        <f t="shared" si="0"/>
        <v>50</v>
      </c>
      <c r="E16" s="171">
        <f t="shared" si="1"/>
        <v>15</v>
      </c>
    </row>
    <row r="17" spans="1:5" x14ac:dyDescent="0.25">
      <c r="A17" s="70">
        <v>43474</v>
      </c>
      <c r="B17" s="170">
        <v>47</v>
      </c>
      <c r="C17" s="170">
        <v>24</v>
      </c>
      <c r="D17" s="171">
        <f t="shared" si="0"/>
        <v>35.5</v>
      </c>
      <c r="E17" s="171">
        <f t="shared" si="1"/>
        <v>29.5</v>
      </c>
    </row>
    <row r="18" spans="1:5" x14ac:dyDescent="0.25">
      <c r="A18" s="70">
        <v>43475</v>
      </c>
      <c r="B18" s="170">
        <v>29</v>
      </c>
      <c r="C18" s="170">
        <v>17</v>
      </c>
      <c r="D18" s="171">
        <f t="shared" si="0"/>
        <v>23</v>
      </c>
      <c r="E18" s="171">
        <f t="shared" si="1"/>
        <v>42</v>
      </c>
    </row>
    <row r="19" spans="1:5" x14ac:dyDescent="0.25">
      <c r="A19" s="70">
        <v>43476</v>
      </c>
      <c r="B19" s="170">
        <v>35</v>
      </c>
      <c r="C19" s="170">
        <v>16</v>
      </c>
      <c r="D19" s="171">
        <f t="shared" si="0"/>
        <v>25.5</v>
      </c>
      <c r="E19" s="171">
        <f t="shared" si="1"/>
        <v>39.5</v>
      </c>
    </row>
    <row r="20" spans="1:5" x14ac:dyDescent="0.25">
      <c r="A20" s="70">
        <v>43477</v>
      </c>
      <c r="B20" s="170">
        <v>34</v>
      </c>
      <c r="C20" s="170">
        <v>27</v>
      </c>
      <c r="D20" s="171">
        <f t="shared" si="0"/>
        <v>30.5</v>
      </c>
      <c r="E20" s="171">
        <f t="shared" si="1"/>
        <v>34.5</v>
      </c>
    </row>
    <row r="21" spans="1:5" x14ac:dyDescent="0.25">
      <c r="A21" s="70">
        <v>43478</v>
      </c>
      <c r="B21" s="170">
        <v>31</v>
      </c>
      <c r="C21" s="170">
        <v>28</v>
      </c>
      <c r="D21" s="171">
        <f t="shared" si="0"/>
        <v>29.5</v>
      </c>
      <c r="E21" s="171">
        <f t="shared" si="1"/>
        <v>35.5</v>
      </c>
    </row>
    <row r="22" spans="1:5" x14ac:dyDescent="0.25">
      <c r="A22" s="70">
        <v>43479</v>
      </c>
      <c r="B22" s="170">
        <v>31</v>
      </c>
      <c r="C22" s="170">
        <v>19</v>
      </c>
      <c r="D22" s="171">
        <f t="shared" si="0"/>
        <v>25</v>
      </c>
      <c r="E22" s="171">
        <f t="shared" si="1"/>
        <v>40</v>
      </c>
    </row>
    <row r="23" spans="1:5" x14ac:dyDescent="0.25">
      <c r="A23" s="70">
        <v>43480</v>
      </c>
      <c r="B23" s="170">
        <v>27</v>
      </c>
      <c r="C23" s="170">
        <v>24</v>
      </c>
      <c r="D23" s="171">
        <f t="shared" si="0"/>
        <v>25.5</v>
      </c>
      <c r="E23" s="171">
        <f t="shared" si="1"/>
        <v>39.5</v>
      </c>
    </row>
    <row r="24" spans="1:5" x14ac:dyDescent="0.25">
      <c r="A24" s="70">
        <v>43481</v>
      </c>
      <c r="B24" s="170">
        <v>32</v>
      </c>
      <c r="C24" s="170">
        <v>26</v>
      </c>
      <c r="D24" s="171">
        <f t="shared" si="0"/>
        <v>29</v>
      </c>
      <c r="E24" s="171">
        <f t="shared" si="1"/>
        <v>36</v>
      </c>
    </row>
    <row r="25" spans="1:5" x14ac:dyDescent="0.25">
      <c r="A25" s="70">
        <v>43482</v>
      </c>
      <c r="B25" s="170">
        <v>33</v>
      </c>
      <c r="C25" s="170">
        <v>29</v>
      </c>
      <c r="D25" s="171">
        <f t="shared" si="0"/>
        <v>31</v>
      </c>
      <c r="E25" s="171">
        <f t="shared" si="1"/>
        <v>34</v>
      </c>
    </row>
    <row r="26" spans="1:5" x14ac:dyDescent="0.25">
      <c r="A26" s="70">
        <v>43483</v>
      </c>
      <c r="B26" s="170">
        <v>34</v>
      </c>
      <c r="C26" s="170">
        <v>25</v>
      </c>
      <c r="D26" s="171">
        <f t="shared" si="0"/>
        <v>29.5</v>
      </c>
      <c r="E26" s="171">
        <f t="shared" si="1"/>
        <v>35.5</v>
      </c>
    </row>
    <row r="27" spans="1:5" x14ac:dyDescent="0.25">
      <c r="A27" s="70">
        <v>43484</v>
      </c>
      <c r="B27" s="170">
        <v>33</v>
      </c>
      <c r="C27" s="170">
        <v>19</v>
      </c>
      <c r="D27" s="171">
        <f t="shared" si="0"/>
        <v>26</v>
      </c>
      <c r="E27" s="171">
        <f t="shared" si="1"/>
        <v>39</v>
      </c>
    </row>
    <row r="28" spans="1:5" x14ac:dyDescent="0.25">
      <c r="A28" s="70">
        <v>43485</v>
      </c>
      <c r="B28" s="170">
        <v>21</v>
      </c>
      <c r="C28" s="170">
        <v>1</v>
      </c>
      <c r="D28" s="171">
        <f t="shared" si="0"/>
        <v>11</v>
      </c>
      <c r="E28" s="171">
        <f t="shared" si="1"/>
        <v>54</v>
      </c>
    </row>
    <row r="29" spans="1:5" x14ac:dyDescent="0.25">
      <c r="A29" s="70">
        <v>43486</v>
      </c>
      <c r="B29" s="170">
        <v>11</v>
      </c>
      <c r="C29" s="170">
        <v>3</v>
      </c>
      <c r="D29" s="171">
        <f t="shared" si="0"/>
        <v>7</v>
      </c>
      <c r="E29" s="171">
        <f t="shared" si="1"/>
        <v>58</v>
      </c>
    </row>
    <row r="30" spans="1:5" x14ac:dyDescent="0.25">
      <c r="A30" s="70">
        <v>43487</v>
      </c>
      <c r="B30" s="170">
        <v>29</v>
      </c>
      <c r="C30" s="170">
        <v>4</v>
      </c>
      <c r="D30" s="171">
        <f t="shared" si="0"/>
        <v>16.5</v>
      </c>
      <c r="E30" s="171">
        <f t="shared" si="1"/>
        <v>48.5</v>
      </c>
    </row>
    <row r="31" spans="1:5" x14ac:dyDescent="0.25">
      <c r="A31" s="70">
        <v>43488</v>
      </c>
      <c r="B31" s="170">
        <v>36</v>
      </c>
      <c r="C31" s="170">
        <v>17</v>
      </c>
      <c r="D31" s="171">
        <f t="shared" si="0"/>
        <v>26.5</v>
      </c>
      <c r="E31" s="171">
        <f t="shared" si="1"/>
        <v>38.5</v>
      </c>
    </row>
    <row r="32" spans="1:5" x14ac:dyDescent="0.25">
      <c r="A32" s="70">
        <v>43489</v>
      </c>
      <c r="B32" s="170">
        <v>22</v>
      </c>
      <c r="C32" s="170">
        <v>14</v>
      </c>
      <c r="D32" s="171">
        <f t="shared" si="0"/>
        <v>18</v>
      </c>
      <c r="E32" s="171">
        <f t="shared" si="1"/>
        <v>47</v>
      </c>
    </row>
    <row r="33" spans="1:5" x14ac:dyDescent="0.25">
      <c r="A33" s="70">
        <v>43490</v>
      </c>
      <c r="B33" s="170">
        <v>23</v>
      </c>
      <c r="C33" s="170">
        <v>-4</v>
      </c>
      <c r="D33" s="171">
        <f t="shared" si="0"/>
        <v>9.5</v>
      </c>
      <c r="E33" s="171">
        <f t="shared" si="1"/>
        <v>55.5</v>
      </c>
    </row>
    <row r="34" spans="1:5" x14ac:dyDescent="0.25">
      <c r="A34" s="70">
        <v>43491</v>
      </c>
      <c r="B34" s="170">
        <v>26</v>
      </c>
      <c r="C34" s="170">
        <v>-4</v>
      </c>
      <c r="D34" s="171">
        <f t="shared" si="0"/>
        <v>11</v>
      </c>
      <c r="E34" s="171">
        <f t="shared" si="1"/>
        <v>54</v>
      </c>
    </row>
    <row r="35" spans="1:5" x14ac:dyDescent="0.25">
      <c r="A35" s="70">
        <v>43492</v>
      </c>
      <c r="B35" s="170">
        <v>29</v>
      </c>
      <c r="C35" s="170">
        <v>3</v>
      </c>
      <c r="D35" s="171">
        <f t="shared" si="0"/>
        <v>16</v>
      </c>
      <c r="E35" s="171">
        <f t="shared" si="1"/>
        <v>49</v>
      </c>
    </row>
    <row r="36" spans="1:5" x14ac:dyDescent="0.25">
      <c r="A36" s="70">
        <v>43493</v>
      </c>
      <c r="B36" s="170">
        <v>40</v>
      </c>
      <c r="C36" s="170">
        <v>5</v>
      </c>
      <c r="D36" s="171">
        <f t="shared" si="0"/>
        <v>22.5</v>
      </c>
      <c r="E36" s="171">
        <f t="shared" si="1"/>
        <v>42.5</v>
      </c>
    </row>
    <row r="37" spans="1:5" x14ac:dyDescent="0.25">
      <c r="A37" s="70">
        <v>43494</v>
      </c>
      <c r="B37" s="170">
        <v>38</v>
      </c>
      <c r="C37" s="170">
        <v>3</v>
      </c>
      <c r="D37" s="171">
        <f t="shared" si="0"/>
        <v>20.5</v>
      </c>
      <c r="E37" s="171">
        <f t="shared" si="1"/>
        <v>44.5</v>
      </c>
    </row>
    <row r="38" spans="1:5" x14ac:dyDescent="0.25">
      <c r="A38" s="70">
        <v>43495</v>
      </c>
      <c r="B38" s="170">
        <v>11</v>
      </c>
      <c r="C38" s="170">
        <v>-17</v>
      </c>
      <c r="D38" s="171">
        <f t="shared" si="0"/>
        <v>-3</v>
      </c>
      <c r="E38" s="171">
        <f t="shared" si="1"/>
        <v>68</v>
      </c>
    </row>
    <row r="39" spans="1:5" x14ac:dyDescent="0.25">
      <c r="A39" s="70">
        <v>43496</v>
      </c>
      <c r="B39" s="170">
        <v>-3</v>
      </c>
      <c r="C39" s="170">
        <v>-18</v>
      </c>
      <c r="D39" s="171">
        <f t="shared" si="0"/>
        <v>-10.5</v>
      </c>
      <c r="E39" s="171">
        <f t="shared" si="1"/>
        <v>75.5</v>
      </c>
    </row>
    <row r="40" spans="1:5" x14ac:dyDescent="0.25">
      <c r="A40" s="70">
        <v>43497</v>
      </c>
      <c r="B40" s="170">
        <v>11</v>
      </c>
      <c r="C40" s="170">
        <v>-8</v>
      </c>
      <c r="D40" s="171">
        <f t="shared" si="0"/>
        <v>1.5</v>
      </c>
      <c r="E40" s="171">
        <f t="shared" si="1"/>
        <v>63.5</v>
      </c>
    </row>
    <row r="41" spans="1:5" x14ac:dyDescent="0.25">
      <c r="A41" s="70">
        <v>43498</v>
      </c>
      <c r="B41" s="170">
        <v>38</v>
      </c>
      <c r="C41" s="170">
        <v>3</v>
      </c>
      <c r="D41" s="171">
        <f t="shared" si="0"/>
        <v>20.5</v>
      </c>
      <c r="E41" s="171">
        <f t="shared" si="1"/>
        <v>44.5</v>
      </c>
    </row>
    <row r="42" spans="1:5" x14ac:dyDescent="0.25">
      <c r="A42" s="70">
        <v>43499</v>
      </c>
      <c r="B42" s="170">
        <v>48</v>
      </c>
      <c r="C42" s="170">
        <v>37</v>
      </c>
      <c r="D42" s="171">
        <f t="shared" si="0"/>
        <v>42.5</v>
      </c>
      <c r="E42" s="171">
        <f t="shared" si="1"/>
        <v>22.5</v>
      </c>
    </row>
    <row r="43" spans="1:5" x14ac:dyDescent="0.25">
      <c r="A43" s="70">
        <v>43500</v>
      </c>
      <c r="B43" s="170">
        <v>54</v>
      </c>
      <c r="C43" s="170">
        <v>45</v>
      </c>
      <c r="D43" s="171">
        <f t="shared" si="0"/>
        <v>49.5</v>
      </c>
      <c r="E43" s="171">
        <f t="shared" si="1"/>
        <v>15.5</v>
      </c>
    </row>
    <row r="44" spans="1:5" x14ac:dyDescent="0.25">
      <c r="A44" s="70">
        <v>43501</v>
      </c>
      <c r="B44" s="170">
        <v>55</v>
      </c>
      <c r="C44" s="170">
        <v>15</v>
      </c>
      <c r="D44" s="171">
        <f t="shared" si="0"/>
        <v>35</v>
      </c>
      <c r="E44" s="171">
        <f t="shared" si="1"/>
        <v>30</v>
      </c>
    </row>
    <row r="45" spans="1:5" x14ac:dyDescent="0.25">
      <c r="A45" s="70">
        <v>43502</v>
      </c>
      <c r="B45" s="170">
        <v>25</v>
      </c>
      <c r="C45" s="170">
        <v>15</v>
      </c>
      <c r="D45" s="171">
        <f t="shared" si="0"/>
        <v>20</v>
      </c>
      <c r="E45" s="171">
        <f t="shared" si="1"/>
        <v>45</v>
      </c>
    </row>
    <row r="46" spans="1:5" x14ac:dyDescent="0.25">
      <c r="A46" s="70">
        <v>43503</v>
      </c>
      <c r="B46" s="170">
        <v>30</v>
      </c>
      <c r="C46" s="170">
        <v>21</v>
      </c>
      <c r="D46" s="171">
        <f t="shared" si="0"/>
        <v>25.5</v>
      </c>
      <c r="E46" s="171">
        <f t="shared" si="1"/>
        <v>39.5</v>
      </c>
    </row>
    <row r="47" spans="1:5" x14ac:dyDescent="0.25">
      <c r="A47" s="70">
        <v>43504</v>
      </c>
      <c r="B47" s="170">
        <v>30</v>
      </c>
      <c r="C47" s="170">
        <v>2</v>
      </c>
      <c r="D47" s="171">
        <f t="shared" si="0"/>
        <v>16</v>
      </c>
      <c r="E47" s="171">
        <f t="shared" si="1"/>
        <v>49</v>
      </c>
    </row>
    <row r="48" spans="1:5" x14ac:dyDescent="0.25">
      <c r="A48" s="70">
        <v>43505</v>
      </c>
      <c r="B48" s="170">
        <v>15</v>
      </c>
      <c r="C48" s="170">
        <v>2</v>
      </c>
      <c r="D48" s="171">
        <f t="shared" ref="D48:D111" si="2">(B48+C48)/2</f>
        <v>8.5</v>
      </c>
      <c r="E48" s="171">
        <f t="shared" ref="E48:E111" si="3">IF(65-D48&gt;0,65-D48,0)</f>
        <v>56.5</v>
      </c>
    </row>
    <row r="49" spans="1:5" x14ac:dyDescent="0.25">
      <c r="A49" s="70">
        <v>43506</v>
      </c>
      <c r="B49" s="170">
        <v>26</v>
      </c>
      <c r="C49" s="170">
        <v>8</v>
      </c>
      <c r="D49" s="171">
        <f t="shared" si="2"/>
        <v>17</v>
      </c>
      <c r="E49" s="171">
        <f t="shared" si="3"/>
        <v>48</v>
      </c>
    </row>
    <row r="50" spans="1:5" x14ac:dyDescent="0.25">
      <c r="A50" s="70">
        <v>43507</v>
      </c>
      <c r="B50" s="170">
        <v>32</v>
      </c>
      <c r="C50" s="170">
        <v>24</v>
      </c>
      <c r="D50" s="171">
        <f t="shared" si="2"/>
        <v>28</v>
      </c>
      <c r="E50" s="171">
        <f t="shared" si="3"/>
        <v>37</v>
      </c>
    </row>
    <row r="51" spans="1:5" x14ac:dyDescent="0.25">
      <c r="A51" s="70">
        <v>43508</v>
      </c>
      <c r="B51" s="170">
        <v>31</v>
      </c>
      <c r="C51" s="170">
        <v>25</v>
      </c>
      <c r="D51" s="171">
        <f t="shared" si="2"/>
        <v>28</v>
      </c>
      <c r="E51" s="171">
        <f t="shared" si="3"/>
        <v>37</v>
      </c>
    </row>
    <row r="52" spans="1:5" x14ac:dyDescent="0.25">
      <c r="A52" s="70">
        <v>43509</v>
      </c>
      <c r="B52" s="170">
        <v>28</v>
      </c>
      <c r="C52" s="170">
        <v>13</v>
      </c>
      <c r="D52" s="171">
        <f t="shared" si="2"/>
        <v>20.5</v>
      </c>
      <c r="E52" s="171">
        <f t="shared" si="3"/>
        <v>44.5</v>
      </c>
    </row>
    <row r="53" spans="1:5" x14ac:dyDescent="0.25">
      <c r="A53" s="70">
        <v>43510</v>
      </c>
      <c r="B53" s="170">
        <v>41</v>
      </c>
      <c r="C53" s="170">
        <v>13</v>
      </c>
      <c r="D53" s="171">
        <f t="shared" si="2"/>
        <v>27</v>
      </c>
      <c r="E53" s="171">
        <f t="shared" si="3"/>
        <v>38</v>
      </c>
    </row>
    <row r="54" spans="1:5" x14ac:dyDescent="0.25">
      <c r="A54" s="70">
        <v>43511</v>
      </c>
      <c r="B54" s="170">
        <v>52</v>
      </c>
      <c r="C54" s="170">
        <v>8</v>
      </c>
      <c r="D54" s="171">
        <f t="shared" si="2"/>
        <v>30</v>
      </c>
      <c r="E54" s="171">
        <f t="shared" si="3"/>
        <v>35</v>
      </c>
    </row>
    <row r="55" spans="1:5" x14ac:dyDescent="0.25">
      <c r="A55" s="70">
        <v>43512</v>
      </c>
      <c r="B55" s="170">
        <v>16</v>
      </c>
      <c r="C55" s="170">
        <v>8</v>
      </c>
      <c r="D55" s="171">
        <f t="shared" si="2"/>
        <v>12</v>
      </c>
      <c r="E55" s="171">
        <f t="shared" si="3"/>
        <v>53</v>
      </c>
    </row>
    <row r="56" spans="1:5" x14ac:dyDescent="0.25">
      <c r="A56" s="70">
        <v>43513</v>
      </c>
      <c r="B56" s="170">
        <v>30</v>
      </c>
      <c r="C56" s="170">
        <v>8</v>
      </c>
      <c r="D56" s="171">
        <f t="shared" si="2"/>
        <v>19</v>
      </c>
      <c r="E56" s="171">
        <f t="shared" si="3"/>
        <v>46</v>
      </c>
    </row>
    <row r="57" spans="1:5" x14ac:dyDescent="0.25">
      <c r="A57" s="70">
        <v>43514</v>
      </c>
      <c r="B57" s="170">
        <v>29</v>
      </c>
      <c r="C57" s="170">
        <v>19</v>
      </c>
      <c r="D57" s="171">
        <f t="shared" si="2"/>
        <v>24</v>
      </c>
      <c r="E57" s="171">
        <f t="shared" si="3"/>
        <v>41</v>
      </c>
    </row>
    <row r="58" spans="1:5" x14ac:dyDescent="0.25">
      <c r="A58" s="70">
        <v>43515</v>
      </c>
      <c r="B58" s="170">
        <v>27</v>
      </c>
      <c r="C58" s="170">
        <v>13</v>
      </c>
      <c r="D58" s="171">
        <f t="shared" si="2"/>
        <v>20</v>
      </c>
      <c r="E58" s="171">
        <f t="shared" si="3"/>
        <v>45</v>
      </c>
    </row>
    <row r="59" spans="1:5" x14ac:dyDescent="0.25">
      <c r="A59" s="70">
        <v>43516</v>
      </c>
      <c r="B59" s="170">
        <v>29</v>
      </c>
      <c r="C59" s="170">
        <v>13</v>
      </c>
      <c r="D59" s="171">
        <f t="shared" si="2"/>
        <v>21</v>
      </c>
      <c r="E59" s="171">
        <f t="shared" si="3"/>
        <v>44</v>
      </c>
    </row>
    <row r="60" spans="1:5" x14ac:dyDescent="0.25">
      <c r="A60" s="70">
        <v>43517</v>
      </c>
      <c r="B60" s="170">
        <v>35</v>
      </c>
      <c r="C60" s="170">
        <v>20</v>
      </c>
      <c r="D60" s="171">
        <f t="shared" si="2"/>
        <v>27.5</v>
      </c>
      <c r="E60" s="171">
        <f t="shared" si="3"/>
        <v>37.5</v>
      </c>
    </row>
    <row r="61" spans="1:5" x14ac:dyDescent="0.25">
      <c r="A61" s="70">
        <v>43518</v>
      </c>
      <c r="B61" s="170">
        <v>38</v>
      </c>
      <c r="C61" s="170">
        <v>20</v>
      </c>
      <c r="D61" s="171">
        <f t="shared" si="2"/>
        <v>29</v>
      </c>
      <c r="E61" s="171">
        <f t="shared" si="3"/>
        <v>36</v>
      </c>
    </row>
    <row r="62" spans="1:5" x14ac:dyDescent="0.25">
      <c r="A62" s="70">
        <v>43519</v>
      </c>
      <c r="B62" s="170">
        <v>40</v>
      </c>
      <c r="C62" s="170">
        <v>20</v>
      </c>
      <c r="D62" s="171">
        <f t="shared" si="2"/>
        <v>30</v>
      </c>
      <c r="E62" s="171">
        <f t="shared" si="3"/>
        <v>35</v>
      </c>
    </row>
    <row r="63" spans="1:5" x14ac:dyDescent="0.25">
      <c r="A63" s="70">
        <v>43520</v>
      </c>
      <c r="B63" s="170">
        <v>44</v>
      </c>
      <c r="C63" s="170">
        <v>23</v>
      </c>
      <c r="D63" s="171">
        <f t="shared" si="2"/>
        <v>33.5</v>
      </c>
      <c r="E63" s="171">
        <f t="shared" si="3"/>
        <v>31.5</v>
      </c>
    </row>
    <row r="64" spans="1:5" x14ac:dyDescent="0.25">
      <c r="A64" s="70">
        <v>43521</v>
      </c>
      <c r="B64" s="170">
        <v>27</v>
      </c>
      <c r="C64" s="170">
        <v>8</v>
      </c>
      <c r="D64" s="171">
        <f t="shared" si="2"/>
        <v>17.5</v>
      </c>
      <c r="E64" s="171">
        <f t="shared" si="3"/>
        <v>47.5</v>
      </c>
    </row>
    <row r="65" spans="1:5" x14ac:dyDescent="0.25">
      <c r="A65" s="70">
        <v>43522</v>
      </c>
      <c r="B65" s="170">
        <v>29</v>
      </c>
      <c r="C65" s="170">
        <v>7</v>
      </c>
      <c r="D65" s="171">
        <f t="shared" si="2"/>
        <v>18</v>
      </c>
      <c r="E65" s="171">
        <f t="shared" si="3"/>
        <v>47</v>
      </c>
    </row>
    <row r="66" spans="1:5" x14ac:dyDescent="0.25">
      <c r="A66" s="70">
        <v>43523</v>
      </c>
      <c r="B66" s="170">
        <v>37</v>
      </c>
      <c r="C66" s="170">
        <v>16</v>
      </c>
      <c r="D66" s="171">
        <f t="shared" si="2"/>
        <v>26.5</v>
      </c>
      <c r="E66" s="171">
        <f t="shared" si="3"/>
        <v>38.5</v>
      </c>
    </row>
    <row r="67" spans="1:5" x14ac:dyDescent="0.25">
      <c r="A67" s="70">
        <v>43524</v>
      </c>
      <c r="B67" s="170">
        <v>24</v>
      </c>
      <c r="C67" s="170">
        <v>8</v>
      </c>
      <c r="D67" s="171">
        <f t="shared" si="2"/>
        <v>16</v>
      </c>
      <c r="E67" s="171">
        <f t="shared" si="3"/>
        <v>49</v>
      </c>
    </row>
    <row r="68" spans="1:5" x14ac:dyDescent="0.25">
      <c r="A68" s="70">
        <v>43525</v>
      </c>
      <c r="B68" s="170">
        <v>29</v>
      </c>
      <c r="C68" s="170">
        <v>8</v>
      </c>
      <c r="D68" s="171">
        <f t="shared" si="2"/>
        <v>18.5</v>
      </c>
      <c r="E68" s="171">
        <f t="shared" si="3"/>
        <v>46.5</v>
      </c>
    </row>
    <row r="69" spans="1:5" x14ac:dyDescent="0.25">
      <c r="A69" s="70">
        <v>43526</v>
      </c>
      <c r="B69" s="170">
        <v>37</v>
      </c>
      <c r="C69" s="170">
        <v>17</v>
      </c>
      <c r="D69" s="171">
        <f t="shared" si="2"/>
        <v>27</v>
      </c>
      <c r="E69" s="171">
        <f t="shared" si="3"/>
        <v>38</v>
      </c>
    </row>
    <row r="70" spans="1:5" x14ac:dyDescent="0.25">
      <c r="A70" s="70">
        <v>43527</v>
      </c>
      <c r="B70" s="170">
        <v>29</v>
      </c>
      <c r="C70" s="170">
        <v>9</v>
      </c>
      <c r="D70" s="171">
        <f t="shared" si="2"/>
        <v>19</v>
      </c>
      <c r="E70" s="171">
        <f t="shared" si="3"/>
        <v>46</v>
      </c>
    </row>
    <row r="71" spans="1:5" x14ac:dyDescent="0.25">
      <c r="A71" s="70">
        <v>43528</v>
      </c>
      <c r="B71" s="170">
        <v>13</v>
      </c>
      <c r="C71" s="170">
        <v>-4</v>
      </c>
      <c r="D71" s="171">
        <f t="shared" si="2"/>
        <v>4.5</v>
      </c>
      <c r="E71" s="171">
        <f t="shared" si="3"/>
        <v>60.5</v>
      </c>
    </row>
    <row r="72" spans="1:5" x14ac:dyDescent="0.25">
      <c r="A72" s="70">
        <v>43529</v>
      </c>
      <c r="B72" s="170">
        <v>15</v>
      </c>
      <c r="C72" s="170">
        <v>-4</v>
      </c>
      <c r="D72" s="171">
        <f t="shared" si="2"/>
        <v>5.5</v>
      </c>
      <c r="E72" s="171">
        <f t="shared" si="3"/>
        <v>59.5</v>
      </c>
    </row>
    <row r="73" spans="1:5" x14ac:dyDescent="0.25">
      <c r="A73" s="70">
        <v>43530</v>
      </c>
      <c r="B73" s="170">
        <v>21</v>
      </c>
      <c r="C73" s="170">
        <v>7</v>
      </c>
      <c r="D73" s="171">
        <f t="shared" si="2"/>
        <v>14</v>
      </c>
      <c r="E73" s="171">
        <f t="shared" si="3"/>
        <v>51</v>
      </c>
    </row>
    <row r="74" spans="1:5" x14ac:dyDescent="0.25">
      <c r="A74" s="70">
        <v>43531</v>
      </c>
      <c r="B74" s="170">
        <v>37</v>
      </c>
      <c r="C74" s="170">
        <v>8</v>
      </c>
      <c r="D74" s="171">
        <f t="shared" si="2"/>
        <v>22.5</v>
      </c>
      <c r="E74" s="171">
        <f t="shared" si="3"/>
        <v>42.5</v>
      </c>
    </row>
    <row r="75" spans="1:5" x14ac:dyDescent="0.25">
      <c r="A75" s="70">
        <v>43532</v>
      </c>
      <c r="B75" s="170">
        <v>29</v>
      </c>
      <c r="C75" s="170">
        <v>22</v>
      </c>
      <c r="D75" s="171">
        <f t="shared" si="2"/>
        <v>25.5</v>
      </c>
      <c r="E75" s="171">
        <f t="shared" si="3"/>
        <v>39.5</v>
      </c>
    </row>
    <row r="76" spans="1:5" x14ac:dyDescent="0.25">
      <c r="A76" s="70">
        <v>43533</v>
      </c>
      <c r="B76" s="170">
        <v>35</v>
      </c>
      <c r="C76" s="170">
        <v>28</v>
      </c>
      <c r="D76" s="171">
        <f t="shared" si="2"/>
        <v>31.5</v>
      </c>
      <c r="E76" s="171">
        <f t="shared" si="3"/>
        <v>33.5</v>
      </c>
    </row>
    <row r="77" spans="1:5" x14ac:dyDescent="0.25">
      <c r="A77" s="70">
        <v>43534</v>
      </c>
      <c r="B77" s="170">
        <v>43</v>
      </c>
      <c r="C77" s="170">
        <v>30</v>
      </c>
      <c r="D77" s="171">
        <f t="shared" si="2"/>
        <v>36.5</v>
      </c>
      <c r="E77" s="171">
        <f t="shared" si="3"/>
        <v>28.5</v>
      </c>
    </row>
    <row r="78" spans="1:5" x14ac:dyDescent="0.25">
      <c r="A78" s="70">
        <v>43535</v>
      </c>
      <c r="B78" s="170">
        <v>43</v>
      </c>
      <c r="C78" s="170">
        <v>25</v>
      </c>
      <c r="D78" s="171">
        <f t="shared" si="2"/>
        <v>34</v>
      </c>
      <c r="E78" s="171">
        <f t="shared" si="3"/>
        <v>31</v>
      </c>
    </row>
    <row r="79" spans="1:5" x14ac:dyDescent="0.25">
      <c r="A79" s="70">
        <v>43536</v>
      </c>
      <c r="B79" s="170">
        <v>48</v>
      </c>
      <c r="C79" s="170">
        <v>23</v>
      </c>
      <c r="D79" s="171">
        <f t="shared" si="2"/>
        <v>35.5</v>
      </c>
      <c r="E79" s="171">
        <f t="shared" si="3"/>
        <v>29.5</v>
      </c>
    </row>
    <row r="80" spans="1:5" x14ac:dyDescent="0.25">
      <c r="A80" s="70">
        <v>43537</v>
      </c>
      <c r="B80" s="170">
        <v>51</v>
      </c>
      <c r="C80" s="170">
        <v>33</v>
      </c>
      <c r="D80" s="171">
        <f t="shared" si="2"/>
        <v>42</v>
      </c>
      <c r="E80" s="171">
        <f t="shared" si="3"/>
        <v>23</v>
      </c>
    </row>
    <row r="81" spans="1:5" x14ac:dyDescent="0.25">
      <c r="A81" s="70">
        <v>43538</v>
      </c>
      <c r="B81" s="170">
        <v>61</v>
      </c>
      <c r="C81" s="170">
        <v>47</v>
      </c>
      <c r="D81" s="171">
        <f t="shared" si="2"/>
        <v>54</v>
      </c>
      <c r="E81" s="171">
        <f t="shared" si="3"/>
        <v>11</v>
      </c>
    </row>
    <row r="82" spans="1:5" x14ac:dyDescent="0.25">
      <c r="A82" s="70">
        <v>43539</v>
      </c>
      <c r="B82" s="170">
        <v>56</v>
      </c>
      <c r="C82" s="170">
        <v>33</v>
      </c>
      <c r="D82" s="171">
        <f t="shared" si="2"/>
        <v>44.5</v>
      </c>
      <c r="E82" s="171">
        <f t="shared" si="3"/>
        <v>20.5</v>
      </c>
    </row>
    <row r="83" spans="1:5" x14ac:dyDescent="0.25">
      <c r="A83" s="70">
        <v>43540</v>
      </c>
      <c r="B83" s="170">
        <v>46</v>
      </c>
      <c r="C83" s="170">
        <v>24</v>
      </c>
      <c r="D83" s="171">
        <f t="shared" si="2"/>
        <v>35</v>
      </c>
      <c r="E83" s="171">
        <f t="shared" si="3"/>
        <v>30</v>
      </c>
    </row>
    <row r="84" spans="1:5" x14ac:dyDescent="0.25">
      <c r="A84" s="70">
        <v>43541</v>
      </c>
      <c r="B84" s="170">
        <v>52</v>
      </c>
      <c r="C84" s="170">
        <v>23</v>
      </c>
      <c r="D84" s="171">
        <f t="shared" si="2"/>
        <v>37.5</v>
      </c>
      <c r="E84" s="171">
        <f t="shared" si="3"/>
        <v>27.5</v>
      </c>
    </row>
    <row r="85" spans="1:5" x14ac:dyDescent="0.25">
      <c r="A85" s="70">
        <v>43542</v>
      </c>
      <c r="B85" s="170">
        <v>48</v>
      </c>
      <c r="C85" s="170">
        <v>24</v>
      </c>
      <c r="D85" s="171">
        <f t="shared" si="2"/>
        <v>36</v>
      </c>
      <c r="E85" s="171">
        <f t="shared" si="3"/>
        <v>29</v>
      </c>
    </row>
    <row r="86" spans="1:5" x14ac:dyDescent="0.25">
      <c r="A86" s="70">
        <v>43543</v>
      </c>
      <c r="B86" s="170">
        <v>49</v>
      </c>
      <c r="C86" s="170">
        <v>24</v>
      </c>
      <c r="D86" s="171">
        <f t="shared" si="2"/>
        <v>36.5</v>
      </c>
      <c r="E86" s="171">
        <f t="shared" si="3"/>
        <v>28.5</v>
      </c>
    </row>
    <row r="87" spans="1:5" x14ac:dyDescent="0.25">
      <c r="A87" s="70">
        <v>43544</v>
      </c>
      <c r="B87" s="170">
        <v>49</v>
      </c>
      <c r="C87" s="170">
        <v>30</v>
      </c>
      <c r="D87" s="171">
        <f t="shared" si="2"/>
        <v>39.5</v>
      </c>
      <c r="E87" s="171">
        <f t="shared" si="3"/>
        <v>25.5</v>
      </c>
    </row>
    <row r="88" spans="1:5" x14ac:dyDescent="0.25">
      <c r="A88" s="70">
        <v>43545</v>
      </c>
      <c r="B88" s="170">
        <v>54</v>
      </c>
      <c r="C88" s="170">
        <v>35</v>
      </c>
      <c r="D88" s="171">
        <f t="shared" si="2"/>
        <v>44.5</v>
      </c>
      <c r="E88" s="171">
        <f t="shared" si="3"/>
        <v>20.5</v>
      </c>
    </row>
    <row r="89" spans="1:5" x14ac:dyDescent="0.25">
      <c r="A89" s="70">
        <v>43546</v>
      </c>
      <c r="B89" s="170">
        <v>53</v>
      </c>
      <c r="C89" s="170">
        <v>35</v>
      </c>
      <c r="D89" s="171">
        <f t="shared" si="2"/>
        <v>44</v>
      </c>
      <c r="E89" s="171">
        <f t="shared" si="3"/>
        <v>21</v>
      </c>
    </row>
    <row r="90" spans="1:5" x14ac:dyDescent="0.25">
      <c r="A90" s="70">
        <v>43547</v>
      </c>
      <c r="B90" s="170">
        <v>59</v>
      </c>
      <c r="C90" s="170">
        <v>33</v>
      </c>
      <c r="D90" s="171">
        <f t="shared" si="2"/>
        <v>46</v>
      </c>
      <c r="E90" s="171">
        <f t="shared" si="3"/>
        <v>19</v>
      </c>
    </row>
    <row r="91" spans="1:5" x14ac:dyDescent="0.25">
      <c r="A91" s="70">
        <v>43548</v>
      </c>
      <c r="B91" s="170">
        <v>54</v>
      </c>
      <c r="C91" s="170">
        <v>35</v>
      </c>
      <c r="D91" s="171">
        <f t="shared" si="2"/>
        <v>44.5</v>
      </c>
      <c r="E91" s="171">
        <f t="shared" si="3"/>
        <v>20.5</v>
      </c>
    </row>
    <row r="92" spans="1:5" x14ac:dyDescent="0.25">
      <c r="A92" s="70">
        <v>43549</v>
      </c>
      <c r="B92" s="170">
        <v>54</v>
      </c>
      <c r="C92" s="170">
        <v>41</v>
      </c>
      <c r="D92" s="171">
        <f t="shared" si="2"/>
        <v>47.5</v>
      </c>
      <c r="E92" s="171">
        <f t="shared" si="3"/>
        <v>17.5</v>
      </c>
    </row>
    <row r="93" spans="1:5" x14ac:dyDescent="0.25">
      <c r="A93" s="70">
        <v>43550</v>
      </c>
      <c r="B93" s="170">
        <v>54</v>
      </c>
      <c r="C93" s="170">
        <v>33</v>
      </c>
      <c r="D93" s="171">
        <f t="shared" si="2"/>
        <v>43.5</v>
      </c>
      <c r="E93" s="171">
        <f t="shared" si="3"/>
        <v>21.5</v>
      </c>
    </row>
    <row r="94" spans="1:5" x14ac:dyDescent="0.25">
      <c r="A94" s="70">
        <v>43551</v>
      </c>
      <c r="B94" s="170">
        <v>54</v>
      </c>
      <c r="C94" s="170">
        <v>33</v>
      </c>
      <c r="D94" s="171">
        <f t="shared" si="2"/>
        <v>43.5</v>
      </c>
      <c r="E94" s="171">
        <f t="shared" si="3"/>
        <v>21.5</v>
      </c>
    </row>
    <row r="95" spans="1:5" x14ac:dyDescent="0.25">
      <c r="A95" s="70">
        <v>43552</v>
      </c>
      <c r="B95" s="170">
        <v>68</v>
      </c>
      <c r="C95" s="170">
        <v>37</v>
      </c>
      <c r="D95" s="171">
        <f t="shared" si="2"/>
        <v>52.5</v>
      </c>
      <c r="E95" s="171">
        <f t="shared" si="3"/>
        <v>12.5</v>
      </c>
    </row>
    <row r="96" spans="1:5" x14ac:dyDescent="0.25">
      <c r="A96" s="70">
        <v>43553</v>
      </c>
      <c r="B96" s="170">
        <v>68</v>
      </c>
      <c r="C96" s="170">
        <v>44</v>
      </c>
      <c r="D96" s="171">
        <f t="shared" si="2"/>
        <v>56</v>
      </c>
      <c r="E96" s="171">
        <f t="shared" si="3"/>
        <v>9</v>
      </c>
    </row>
    <row r="97" spans="1:5" x14ac:dyDescent="0.25">
      <c r="A97" s="70">
        <v>43554</v>
      </c>
      <c r="B97" s="170">
        <v>51</v>
      </c>
      <c r="C97" s="170">
        <v>36</v>
      </c>
      <c r="D97" s="171">
        <f t="shared" si="2"/>
        <v>43.5</v>
      </c>
      <c r="E97" s="171">
        <f t="shared" si="3"/>
        <v>21.5</v>
      </c>
    </row>
    <row r="98" spans="1:5" x14ac:dyDescent="0.25">
      <c r="A98" s="70">
        <v>43555</v>
      </c>
      <c r="B98" s="170">
        <v>41</v>
      </c>
      <c r="C98" s="170">
        <v>26</v>
      </c>
      <c r="D98" s="171">
        <f t="shared" si="2"/>
        <v>33.5</v>
      </c>
      <c r="E98" s="171">
        <f t="shared" si="3"/>
        <v>31.5</v>
      </c>
    </row>
    <row r="99" spans="1:5" x14ac:dyDescent="0.25">
      <c r="A99" s="70">
        <v>43556</v>
      </c>
      <c r="B99" s="170">
        <v>43</v>
      </c>
      <c r="C99" s="170">
        <v>25</v>
      </c>
      <c r="D99" s="171">
        <f t="shared" si="2"/>
        <v>34</v>
      </c>
      <c r="E99" s="171">
        <f t="shared" si="3"/>
        <v>31</v>
      </c>
    </row>
    <row r="100" spans="1:5" x14ac:dyDescent="0.25">
      <c r="A100" s="70">
        <v>43557</v>
      </c>
      <c r="B100" s="170">
        <v>55</v>
      </c>
      <c r="C100" s="170">
        <v>32</v>
      </c>
      <c r="D100" s="171">
        <f t="shared" si="2"/>
        <v>43.5</v>
      </c>
      <c r="E100" s="171">
        <f t="shared" si="3"/>
        <v>21.5</v>
      </c>
    </row>
    <row r="101" spans="1:5" x14ac:dyDescent="0.25">
      <c r="A101" s="70">
        <v>43558</v>
      </c>
      <c r="B101" s="170">
        <v>53</v>
      </c>
      <c r="C101" s="170">
        <v>35</v>
      </c>
      <c r="D101" s="171">
        <f t="shared" si="2"/>
        <v>44</v>
      </c>
      <c r="E101" s="171">
        <f t="shared" si="3"/>
        <v>21</v>
      </c>
    </row>
    <row r="102" spans="1:5" x14ac:dyDescent="0.25">
      <c r="A102" s="70">
        <v>43559</v>
      </c>
      <c r="B102" s="170">
        <v>56</v>
      </c>
      <c r="C102" s="170">
        <v>34</v>
      </c>
      <c r="D102" s="171">
        <f t="shared" si="2"/>
        <v>45</v>
      </c>
      <c r="E102" s="171">
        <f t="shared" si="3"/>
        <v>20</v>
      </c>
    </row>
    <row r="103" spans="1:5" x14ac:dyDescent="0.25">
      <c r="A103" s="70">
        <v>43560</v>
      </c>
      <c r="B103" s="170">
        <v>51</v>
      </c>
      <c r="C103" s="170">
        <v>43</v>
      </c>
      <c r="D103" s="171">
        <f t="shared" si="2"/>
        <v>47</v>
      </c>
      <c r="E103" s="171">
        <f t="shared" si="3"/>
        <v>18</v>
      </c>
    </row>
    <row r="104" spans="1:5" x14ac:dyDescent="0.25">
      <c r="A104" s="70">
        <v>43561</v>
      </c>
      <c r="B104" s="170">
        <v>64</v>
      </c>
      <c r="C104" s="170">
        <v>44</v>
      </c>
      <c r="D104" s="171">
        <f t="shared" si="2"/>
        <v>54</v>
      </c>
      <c r="E104" s="171">
        <f t="shared" si="3"/>
        <v>11</v>
      </c>
    </row>
    <row r="105" spans="1:5" x14ac:dyDescent="0.25">
      <c r="A105" s="70">
        <v>43562</v>
      </c>
      <c r="B105" s="170">
        <v>73</v>
      </c>
      <c r="C105" s="170">
        <v>44</v>
      </c>
      <c r="D105" s="171">
        <f t="shared" si="2"/>
        <v>58.5</v>
      </c>
      <c r="E105" s="171">
        <f t="shared" si="3"/>
        <v>6.5</v>
      </c>
    </row>
    <row r="106" spans="1:5" x14ac:dyDescent="0.25">
      <c r="A106" s="70">
        <v>43563</v>
      </c>
      <c r="B106" s="170">
        <v>76</v>
      </c>
      <c r="C106" s="170">
        <v>45</v>
      </c>
      <c r="D106" s="171">
        <f t="shared" si="2"/>
        <v>60.5</v>
      </c>
      <c r="E106" s="171">
        <f t="shared" si="3"/>
        <v>4.5</v>
      </c>
    </row>
    <row r="107" spans="1:5" x14ac:dyDescent="0.25">
      <c r="A107" s="70">
        <v>43564</v>
      </c>
      <c r="B107" s="170">
        <v>76</v>
      </c>
      <c r="C107" s="170">
        <v>45</v>
      </c>
      <c r="D107" s="171">
        <f t="shared" si="2"/>
        <v>60.5</v>
      </c>
      <c r="E107" s="171">
        <f t="shared" si="3"/>
        <v>4.5</v>
      </c>
    </row>
    <row r="108" spans="1:5" x14ac:dyDescent="0.25">
      <c r="A108" s="70">
        <v>43565</v>
      </c>
      <c r="B108" s="170">
        <v>71</v>
      </c>
      <c r="C108" s="170">
        <v>46</v>
      </c>
      <c r="D108" s="171">
        <f t="shared" si="2"/>
        <v>58.5</v>
      </c>
      <c r="E108" s="171">
        <f t="shared" si="3"/>
        <v>6.5</v>
      </c>
    </row>
    <row r="109" spans="1:5" x14ac:dyDescent="0.25">
      <c r="A109" s="70">
        <v>43566</v>
      </c>
      <c r="B109" s="170">
        <v>67</v>
      </c>
      <c r="C109" s="170">
        <v>46</v>
      </c>
      <c r="D109" s="171">
        <f t="shared" si="2"/>
        <v>56.5</v>
      </c>
      <c r="E109" s="171">
        <f t="shared" si="3"/>
        <v>8.5</v>
      </c>
    </row>
    <row r="110" spans="1:5" x14ac:dyDescent="0.25">
      <c r="A110" s="70">
        <v>43567</v>
      </c>
      <c r="B110" s="170">
        <v>64</v>
      </c>
      <c r="C110" s="170">
        <v>32</v>
      </c>
      <c r="D110" s="171">
        <f t="shared" si="2"/>
        <v>48</v>
      </c>
      <c r="E110" s="171">
        <f t="shared" si="3"/>
        <v>17</v>
      </c>
    </row>
    <row r="111" spans="1:5" x14ac:dyDescent="0.25">
      <c r="A111" s="70">
        <v>43568</v>
      </c>
      <c r="B111" s="170">
        <v>51</v>
      </c>
      <c r="C111" s="170">
        <v>31</v>
      </c>
      <c r="D111" s="171">
        <f t="shared" si="2"/>
        <v>41</v>
      </c>
      <c r="E111" s="171">
        <f t="shared" si="3"/>
        <v>24</v>
      </c>
    </row>
    <row r="112" spans="1:5" x14ac:dyDescent="0.25">
      <c r="A112" s="70">
        <v>43569</v>
      </c>
      <c r="B112" s="170">
        <v>57</v>
      </c>
      <c r="C112" s="170">
        <v>30</v>
      </c>
      <c r="D112" s="171">
        <f t="shared" ref="D112:D175" si="4">(B112+C112)/2</f>
        <v>43.5</v>
      </c>
      <c r="E112" s="171">
        <f t="shared" ref="E112:E175" si="5">IF(65-D112&gt;0,65-D112,0)</f>
        <v>21.5</v>
      </c>
    </row>
    <row r="113" spans="1:5" x14ac:dyDescent="0.25">
      <c r="A113" s="70">
        <v>43570</v>
      </c>
      <c r="B113" s="170">
        <v>52</v>
      </c>
      <c r="C113" s="170">
        <v>30</v>
      </c>
      <c r="D113" s="171">
        <f t="shared" si="4"/>
        <v>41</v>
      </c>
      <c r="E113" s="171">
        <f t="shared" si="5"/>
        <v>24</v>
      </c>
    </row>
    <row r="114" spans="1:5" x14ac:dyDescent="0.25">
      <c r="A114" s="70">
        <v>43571</v>
      </c>
      <c r="B114" s="170">
        <v>71</v>
      </c>
      <c r="C114" s="170">
        <v>37</v>
      </c>
      <c r="D114" s="171">
        <f t="shared" si="4"/>
        <v>54</v>
      </c>
      <c r="E114" s="171">
        <f t="shared" si="5"/>
        <v>11</v>
      </c>
    </row>
    <row r="115" spans="1:5" x14ac:dyDescent="0.25">
      <c r="A115" s="70">
        <v>43572</v>
      </c>
      <c r="B115" s="170">
        <v>78</v>
      </c>
      <c r="C115" s="170">
        <v>58</v>
      </c>
      <c r="D115" s="171">
        <f t="shared" si="4"/>
        <v>68</v>
      </c>
      <c r="E115" s="171">
        <f t="shared" si="5"/>
        <v>0</v>
      </c>
    </row>
    <row r="116" spans="1:5" x14ac:dyDescent="0.25">
      <c r="A116" s="70">
        <v>43573</v>
      </c>
      <c r="B116" s="170">
        <v>74</v>
      </c>
      <c r="C116" s="170">
        <v>45</v>
      </c>
      <c r="D116" s="171">
        <f t="shared" si="4"/>
        <v>59.5</v>
      </c>
      <c r="E116" s="171">
        <f t="shared" si="5"/>
        <v>5.5</v>
      </c>
    </row>
    <row r="117" spans="1:5" x14ac:dyDescent="0.25">
      <c r="A117" s="70">
        <v>43574</v>
      </c>
      <c r="B117" s="170">
        <v>57</v>
      </c>
      <c r="C117" s="170">
        <v>41</v>
      </c>
      <c r="D117" s="171">
        <f t="shared" si="4"/>
        <v>49</v>
      </c>
      <c r="E117" s="171">
        <f t="shared" si="5"/>
        <v>16</v>
      </c>
    </row>
    <row r="118" spans="1:5" x14ac:dyDescent="0.25">
      <c r="A118" s="70">
        <v>43575</v>
      </c>
      <c r="B118" s="170">
        <v>61</v>
      </c>
      <c r="C118" s="170">
        <v>38</v>
      </c>
      <c r="D118" s="171">
        <f t="shared" si="4"/>
        <v>49.5</v>
      </c>
      <c r="E118" s="171">
        <f t="shared" si="5"/>
        <v>15.5</v>
      </c>
    </row>
    <row r="119" spans="1:5" x14ac:dyDescent="0.25">
      <c r="A119" s="70">
        <v>43576</v>
      </c>
      <c r="B119" s="170">
        <v>70</v>
      </c>
      <c r="C119" s="170">
        <v>34</v>
      </c>
      <c r="D119" s="171">
        <f t="shared" si="4"/>
        <v>52</v>
      </c>
      <c r="E119" s="171">
        <f t="shared" si="5"/>
        <v>13</v>
      </c>
    </row>
    <row r="120" spans="1:5" x14ac:dyDescent="0.25">
      <c r="A120" s="70">
        <v>43577</v>
      </c>
      <c r="B120" s="170">
        <v>82</v>
      </c>
      <c r="C120" s="170">
        <v>48</v>
      </c>
      <c r="D120" s="171">
        <f t="shared" si="4"/>
        <v>65</v>
      </c>
      <c r="E120" s="171">
        <f t="shared" si="5"/>
        <v>0</v>
      </c>
    </row>
    <row r="121" spans="1:5" x14ac:dyDescent="0.25">
      <c r="A121" s="70">
        <v>43578</v>
      </c>
      <c r="B121" s="170">
        <v>76</v>
      </c>
      <c r="C121" s="170">
        <v>49</v>
      </c>
      <c r="D121" s="171">
        <f t="shared" si="4"/>
        <v>62.5</v>
      </c>
      <c r="E121" s="171">
        <f t="shared" si="5"/>
        <v>2.5</v>
      </c>
    </row>
    <row r="122" spans="1:5" x14ac:dyDescent="0.25">
      <c r="A122" s="70">
        <v>43579</v>
      </c>
      <c r="B122" s="170">
        <v>55</v>
      </c>
      <c r="C122" s="170">
        <v>48</v>
      </c>
      <c r="D122" s="171">
        <f t="shared" si="4"/>
        <v>51.5</v>
      </c>
      <c r="E122" s="171">
        <f t="shared" si="5"/>
        <v>13.5</v>
      </c>
    </row>
    <row r="123" spans="1:5" x14ac:dyDescent="0.25">
      <c r="A123" s="70">
        <v>43580</v>
      </c>
      <c r="B123" s="170">
        <v>60</v>
      </c>
      <c r="C123" s="170">
        <v>50</v>
      </c>
      <c r="D123" s="171">
        <f t="shared" si="4"/>
        <v>55</v>
      </c>
      <c r="E123" s="171">
        <f t="shared" si="5"/>
        <v>10</v>
      </c>
    </row>
    <row r="124" spans="1:5" x14ac:dyDescent="0.25">
      <c r="A124" s="70">
        <v>43581</v>
      </c>
      <c r="B124" s="170">
        <v>73</v>
      </c>
      <c r="C124" s="170">
        <v>47</v>
      </c>
      <c r="D124" s="171">
        <f t="shared" si="4"/>
        <v>60</v>
      </c>
      <c r="E124" s="171">
        <f t="shared" si="5"/>
        <v>5</v>
      </c>
    </row>
    <row r="125" spans="1:5" x14ac:dyDescent="0.25">
      <c r="A125" s="70">
        <v>43582</v>
      </c>
      <c r="B125" s="170">
        <v>65</v>
      </c>
      <c r="C125" s="170">
        <v>46</v>
      </c>
      <c r="D125" s="171">
        <f t="shared" si="4"/>
        <v>55.5</v>
      </c>
      <c r="E125" s="171">
        <f t="shared" si="5"/>
        <v>9.5</v>
      </c>
    </row>
    <row r="126" spans="1:5" x14ac:dyDescent="0.25">
      <c r="A126" s="70">
        <v>43583</v>
      </c>
      <c r="B126" s="170">
        <v>71</v>
      </c>
      <c r="C126" s="170">
        <v>33</v>
      </c>
      <c r="D126" s="171">
        <f t="shared" si="4"/>
        <v>52</v>
      </c>
      <c r="E126" s="171">
        <f t="shared" si="5"/>
        <v>13</v>
      </c>
    </row>
    <row r="127" spans="1:5" x14ac:dyDescent="0.25">
      <c r="A127" s="70">
        <v>43584</v>
      </c>
      <c r="B127" s="170">
        <v>54</v>
      </c>
      <c r="C127" s="170">
        <v>34</v>
      </c>
      <c r="D127" s="171">
        <f t="shared" si="4"/>
        <v>44</v>
      </c>
      <c r="E127" s="171">
        <f t="shared" si="5"/>
        <v>21</v>
      </c>
    </row>
    <row r="128" spans="1:5" x14ac:dyDescent="0.25">
      <c r="A128" s="70">
        <v>43585</v>
      </c>
      <c r="B128" s="170">
        <v>57</v>
      </c>
      <c r="C128" s="170">
        <v>47</v>
      </c>
      <c r="D128" s="171">
        <f t="shared" si="4"/>
        <v>52</v>
      </c>
      <c r="E128" s="171">
        <f t="shared" si="5"/>
        <v>13</v>
      </c>
    </row>
    <row r="129" spans="1:5" x14ac:dyDescent="0.25">
      <c r="A129" s="70">
        <v>43586</v>
      </c>
      <c r="B129" s="170">
        <v>55</v>
      </c>
      <c r="C129" s="170">
        <v>48</v>
      </c>
      <c r="D129" s="171">
        <f t="shared" si="4"/>
        <v>51.5</v>
      </c>
      <c r="E129" s="171">
        <f t="shared" si="5"/>
        <v>13.5</v>
      </c>
    </row>
    <row r="130" spans="1:5" x14ac:dyDescent="0.25">
      <c r="A130" s="70">
        <v>43587</v>
      </c>
      <c r="B130" s="170">
        <v>63</v>
      </c>
      <c r="C130" s="170">
        <v>49</v>
      </c>
      <c r="D130" s="171">
        <f t="shared" si="4"/>
        <v>56</v>
      </c>
      <c r="E130" s="171">
        <f t="shared" si="5"/>
        <v>9</v>
      </c>
    </row>
    <row r="131" spans="1:5" x14ac:dyDescent="0.25">
      <c r="A131" s="70">
        <v>43588</v>
      </c>
      <c r="B131" s="170">
        <v>61</v>
      </c>
      <c r="C131" s="170">
        <v>46</v>
      </c>
      <c r="D131" s="171">
        <f t="shared" si="4"/>
        <v>53.5</v>
      </c>
      <c r="E131" s="171">
        <f t="shared" si="5"/>
        <v>11.5</v>
      </c>
    </row>
    <row r="132" spans="1:5" x14ac:dyDescent="0.25">
      <c r="A132" s="70">
        <v>43589</v>
      </c>
      <c r="B132" s="170">
        <v>56</v>
      </c>
      <c r="C132" s="170">
        <v>39</v>
      </c>
      <c r="D132" s="171">
        <f t="shared" si="4"/>
        <v>47.5</v>
      </c>
      <c r="E132" s="171">
        <f t="shared" si="5"/>
        <v>17.5</v>
      </c>
    </row>
    <row r="133" spans="1:5" x14ac:dyDescent="0.25">
      <c r="A133" s="70">
        <v>43590</v>
      </c>
      <c r="B133" s="170">
        <v>68</v>
      </c>
      <c r="C133" s="170">
        <v>40</v>
      </c>
      <c r="D133" s="171">
        <f t="shared" si="4"/>
        <v>54</v>
      </c>
      <c r="E133" s="171">
        <f t="shared" si="5"/>
        <v>11</v>
      </c>
    </row>
    <row r="134" spans="1:5" x14ac:dyDescent="0.25">
      <c r="A134" s="70">
        <v>43591</v>
      </c>
      <c r="B134" s="170">
        <v>73</v>
      </c>
      <c r="C134" s="170">
        <v>49</v>
      </c>
      <c r="D134" s="171">
        <f t="shared" si="4"/>
        <v>61</v>
      </c>
      <c r="E134" s="171">
        <f t="shared" si="5"/>
        <v>4</v>
      </c>
    </row>
    <row r="135" spans="1:5" x14ac:dyDescent="0.25">
      <c r="A135" s="70">
        <v>43592</v>
      </c>
      <c r="B135" s="170">
        <v>79</v>
      </c>
      <c r="C135" s="170">
        <v>55</v>
      </c>
      <c r="D135" s="171">
        <f t="shared" si="4"/>
        <v>67</v>
      </c>
      <c r="E135" s="171">
        <f t="shared" si="5"/>
        <v>0</v>
      </c>
    </row>
    <row r="136" spans="1:5" x14ac:dyDescent="0.25">
      <c r="A136" s="70">
        <v>43593</v>
      </c>
      <c r="B136" s="170">
        <v>57</v>
      </c>
      <c r="C136" s="170">
        <v>47</v>
      </c>
      <c r="D136" s="171">
        <f t="shared" si="4"/>
        <v>52</v>
      </c>
      <c r="E136" s="171">
        <f t="shared" si="5"/>
        <v>13</v>
      </c>
    </row>
    <row r="137" spans="1:5" x14ac:dyDescent="0.25">
      <c r="A137" s="70">
        <v>43594</v>
      </c>
      <c r="B137" s="170">
        <v>70</v>
      </c>
      <c r="C137" s="170">
        <v>46</v>
      </c>
      <c r="D137" s="171">
        <f t="shared" si="4"/>
        <v>58</v>
      </c>
      <c r="E137" s="171">
        <f t="shared" si="5"/>
        <v>7</v>
      </c>
    </row>
    <row r="138" spans="1:5" x14ac:dyDescent="0.25">
      <c r="A138" s="70">
        <v>43595</v>
      </c>
      <c r="B138" s="170">
        <v>50</v>
      </c>
      <c r="C138" s="170">
        <v>38</v>
      </c>
      <c r="D138" s="171">
        <f t="shared" si="4"/>
        <v>44</v>
      </c>
      <c r="E138" s="171">
        <f t="shared" si="5"/>
        <v>21</v>
      </c>
    </row>
    <row r="139" spans="1:5" x14ac:dyDescent="0.25">
      <c r="A139" s="70">
        <v>43596</v>
      </c>
      <c r="B139" s="170">
        <v>60</v>
      </c>
      <c r="C139" s="170">
        <v>38</v>
      </c>
      <c r="D139" s="171">
        <f t="shared" si="4"/>
        <v>49</v>
      </c>
      <c r="E139" s="171">
        <f t="shared" si="5"/>
        <v>16</v>
      </c>
    </row>
    <row r="140" spans="1:5" x14ac:dyDescent="0.25">
      <c r="A140" s="70">
        <v>43597</v>
      </c>
      <c r="B140" s="170">
        <v>53</v>
      </c>
      <c r="C140" s="170">
        <v>41</v>
      </c>
      <c r="D140" s="171">
        <f t="shared" si="4"/>
        <v>47</v>
      </c>
      <c r="E140" s="171">
        <f t="shared" si="5"/>
        <v>18</v>
      </c>
    </row>
    <row r="141" spans="1:5" x14ac:dyDescent="0.25">
      <c r="A141" s="70">
        <v>43598</v>
      </c>
      <c r="B141" s="170">
        <v>53</v>
      </c>
      <c r="C141" s="170">
        <v>36</v>
      </c>
      <c r="D141" s="171">
        <f t="shared" si="4"/>
        <v>44.5</v>
      </c>
      <c r="E141" s="171">
        <f t="shared" si="5"/>
        <v>20.5</v>
      </c>
    </row>
    <row r="142" spans="1:5" x14ac:dyDescent="0.25">
      <c r="A142" s="70">
        <v>43599</v>
      </c>
      <c r="B142" s="170">
        <v>65</v>
      </c>
      <c r="C142" s="170">
        <v>38</v>
      </c>
      <c r="D142" s="171">
        <f t="shared" si="4"/>
        <v>51.5</v>
      </c>
      <c r="E142" s="171">
        <f t="shared" si="5"/>
        <v>13.5</v>
      </c>
    </row>
    <row r="143" spans="1:5" x14ac:dyDescent="0.25">
      <c r="A143" s="70">
        <v>43600</v>
      </c>
      <c r="B143" s="170">
        <v>72</v>
      </c>
      <c r="C143" s="170">
        <v>49</v>
      </c>
      <c r="D143" s="171">
        <f t="shared" si="4"/>
        <v>60.5</v>
      </c>
      <c r="E143" s="171">
        <f t="shared" si="5"/>
        <v>4.5</v>
      </c>
    </row>
    <row r="144" spans="1:5" x14ac:dyDescent="0.25">
      <c r="A144" s="70">
        <v>43601</v>
      </c>
      <c r="B144" s="170">
        <v>79</v>
      </c>
      <c r="C144" s="170">
        <v>48</v>
      </c>
      <c r="D144" s="171">
        <f t="shared" si="4"/>
        <v>63.5</v>
      </c>
      <c r="E144" s="171">
        <f t="shared" si="5"/>
        <v>1.5</v>
      </c>
    </row>
    <row r="145" spans="1:5" x14ac:dyDescent="0.25">
      <c r="A145" s="70">
        <v>43602</v>
      </c>
      <c r="B145" s="170">
        <v>89</v>
      </c>
      <c r="C145" s="170">
        <v>63</v>
      </c>
      <c r="D145" s="171">
        <f t="shared" si="4"/>
        <v>76</v>
      </c>
      <c r="E145" s="171">
        <f t="shared" si="5"/>
        <v>0</v>
      </c>
    </row>
    <row r="146" spans="1:5" x14ac:dyDescent="0.25">
      <c r="A146" s="70">
        <v>43603</v>
      </c>
      <c r="B146" s="170">
        <v>84</v>
      </c>
      <c r="C146" s="170">
        <v>64</v>
      </c>
      <c r="D146" s="171">
        <f t="shared" si="4"/>
        <v>74</v>
      </c>
      <c r="E146" s="171">
        <f t="shared" si="5"/>
        <v>0</v>
      </c>
    </row>
    <row r="147" spans="1:5" x14ac:dyDescent="0.25">
      <c r="A147" s="70">
        <v>43604</v>
      </c>
      <c r="B147" s="170">
        <v>73</v>
      </c>
      <c r="C147" s="170">
        <v>62</v>
      </c>
      <c r="D147" s="171">
        <f t="shared" si="4"/>
        <v>67.5</v>
      </c>
      <c r="E147" s="171">
        <f t="shared" si="5"/>
        <v>0</v>
      </c>
    </row>
    <row r="148" spans="1:5" x14ac:dyDescent="0.25">
      <c r="A148" s="70">
        <v>43605</v>
      </c>
      <c r="B148" s="170">
        <v>67</v>
      </c>
      <c r="C148" s="170">
        <v>46</v>
      </c>
      <c r="D148" s="171">
        <f t="shared" si="4"/>
        <v>56.5</v>
      </c>
      <c r="E148" s="171">
        <f t="shared" si="5"/>
        <v>8.5</v>
      </c>
    </row>
    <row r="149" spans="1:5" x14ac:dyDescent="0.25">
      <c r="A149" s="70">
        <v>43606</v>
      </c>
      <c r="B149" s="170">
        <v>53</v>
      </c>
      <c r="C149" s="170">
        <v>44</v>
      </c>
      <c r="D149" s="171">
        <f t="shared" si="4"/>
        <v>48.5</v>
      </c>
      <c r="E149" s="171">
        <f t="shared" si="5"/>
        <v>16.5</v>
      </c>
    </row>
    <row r="150" spans="1:5" x14ac:dyDescent="0.25">
      <c r="A150" s="70">
        <v>43607</v>
      </c>
      <c r="B150" s="170">
        <v>57</v>
      </c>
      <c r="C150" s="170">
        <v>45</v>
      </c>
      <c r="D150" s="171">
        <f t="shared" si="4"/>
        <v>51</v>
      </c>
      <c r="E150" s="171">
        <f t="shared" si="5"/>
        <v>14</v>
      </c>
    </row>
    <row r="151" spans="1:5" x14ac:dyDescent="0.25">
      <c r="A151" s="70">
        <v>43608</v>
      </c>
      <c r="B151" s="170">
        <v>77</v>
      </c>
      <c r="C151" s="170">
        <v>50</v>
      </c>
      <c r="D151" s="171">
        <f t="shared" si="4"/>
        <v>63.5</v>
      </c>
      <c r="E151" s="171">
        <f t="shared" si="5"/>
        <v>1.5</v>
      </c>
    </row>
    <row r="152" spans="1:5" x14ac:dyDescent="0.25">
      <c r="A152" s="70">
        <v>43609</v>
      </c>
      <c r="B152" s="170">
        <v>77</v>
      </c>
      <c r="C152" s="170">
        <v>51</v>
      </c>
      <c r="D152" s="171">
        <f t="shared" si="4"/>
        <v>64</v>
      </c>
      <c r="E152" s="171">
        <f t="shared" si="5"/>
        <v>1</v>
      </c>
    </row>
    <row r="153" spans="1:5" x14ac:dyDescent="0.25">
      <c r="A153" s="70">
        <v>43610</v>
      </c>
      <c r="B153" s="170">
        <v>85</v>
      </c>
      <c r="C153" s="170">
        <v>63</v>
      </c>
      <c r="D153" s="171">
        <f t="shared" si="4"/>
        <v>74</v>
      </c>
      <c r="E153" s="171">
        <f t="shared" si="5"/>
        <v>0</v>
      </c>
    </row>
    <row r="154" spans="1:5" x14ac:dyDescent="0.25">
      <c r="A154" s="70">
        <v>43611</v>
      </c>
      <c r="B154" s="170">
        <v>82</v>
      </c>
      <c r="C154" s="170">
        <v>64</v>
      </c>
      <c r="D154" s="171">
        <f t="shared" si="4"/>
        <v>73</v>
      </c>
      <c r="E154" s="171">
        <f t="shared" si="5"/>
        <v>0</v>
      </c>
    </row>
    <row r="155" spans="1:5" x14ac:dyDescent="0.25">
      <c r="A155" s="70">
        <v>43612</v>
      </c>
      <c r="B155" s="170">
        <v>80</v>
      </c>
      <c r="C155" s="170">
        <v>65</v>
      </c>
      <c r="D155" s="171">
        <f t="shared" si="4"/>
        <v>72.5</v>
      </c>
      <c r="E155" s="171">
        <f t="shared" si="5"/>
        <v>0</v>
      </c>
    </row>
    <row r="156" spans="1:5" x14ac:dyDescent="0.25">
      <c r="A156" s="70">
        <v>43613</v>
      </c>
      <c r="B156" s="170">
        <v>78</v>
      </c>
      <c r="C156" s="170">
        <v>62</v>
      </c>
      <c r="D156" s="171">
        <f t="shared" si="4"/>
        <v>70</v>
      </c>
      <c r="E156" s="171">
        <f t="shared" si="5"/>
        <v>0</v>
      </c>
    </row>
    <row r="157" spans="1:5" x14ac:dyDescent="0.25">
      <c r="A157" s="70">
        <v>43614</v>
      </c>
      <c r="B157" s="170">
        <v>79</v>
      </c>
      <c r="C157" s="170">
        <v>60</v>
      </c>
      <c r="D157" s="171">
        <f t="shared" si="4"/>
        <v>69.5</v>
      </c>
      <c r="E157" s="171">
        <f t="shared" si="5"/>
        <v>0</v>
      </c>
    </row>
    <row r="158" spans="1:5" x14ac:dyDescent="0.25">
      <c r="A158" s="70">
        <v>43615</v>
      </c>
      <c r="B158" s="170">
        <v>78</v>
      </c>
      <c r="C158" s="170">
        <v>57</v>
      </c>
      <c r="D158" s="171">
        <f t="shared" si="4"/>
        <v>67.5</v>
      </c>
      <c r="E158" s="171">
        <f t="shared" si="5"/>
        <v>0</v>
      </c>
    </row>
    <row r="159" spans="1:5" x14ac:dyDescent="0.25">
      <c r="A159" s="70">
        <v>43616</v>
      </c>
      <c r="B159" s="170">
        <v>70</v>
      </c>
      <c r="C159" s="170">
        <v>55</v>
      </c>
      <c r="D159" s="171">
        <f t="shared" si="4"/>
        <v>62.5</v>
      </c>
      <c r="E159" s="171">
        <f t="shared" si="5"/>
        <v>2.5</v>
      </c>
    </row>
    <row r="160" spans="1:5" x14ac:dyDescent="0.25">
      <c r="A160" s="70">
        <v>43617</v>
      </c>
      <c r="B160" s="170">
        <v>81</v>
      </c>
      <c r="C160" s="170">
        <v>55</v>
      </c>
      <c r="D160" s="171">
        <f t="shared" si="4"/>
        <v>68</v>
      </c>
      <c r="E160" s="171">
        <f t="shared" si="5"/>
        <v>0</v>
      </c>
    </row>
    <row r="161" spans="1:5" x14ac:dyDescent="0.25">
      <c r="A161" s="70">
        <v>43618</v>
      </c>
      <c r="B161" s="170">
        <v>84</v>
      </c>
      <c r="C161" s="170">
        <v>57</v>
      </c>
      <c r="D161" s="171">
        <f t="shared" si="4"/>
        <v>70.5</v>
      </c>
      <c r="E161" s="171">
        <f t="shared" si="5"/>
        <v>0</v>
      </c>
    </row>
    <row r="162" spans="1:5" x14ac:dyDescent="0.25">
      <c r="A162" s="70">
        <v>43619</v>
      </c>
      <c r="B162" s="170">
        <v>77</v>
      </c>
      <c r="C162" s="170">
        <v>55</v>
      </c>
      <c r="D162" s="171">
        <f t="shared" si="4"/>
        <v>66</v>
      </c>
      <c r="E162" s="171">
        <f t="shared" si="5"/>
        <v>0</v>
      </c>
    </row>
    <row r="163" spans="1:5" x14ac:dyDescent="0.25">
      <c r="A163" s="70">
        <v>43620</v>
      </c>
      <c r="B163" s="170">
        <v>77</v>
      </c>
      <c r="C163" s="170">
        <v>57</v>
      </c>
      <c r="D163" s="171">
        <f t="shared" si="4"/>
        <v>67</v>
      </c>
      <c r="E163" s="171">
        <f t="shared" si="5"/>
        <v>0</v>
      </c>
    </row>
    <row r="164" spans="1:5" x14ac:dyDescent="0.25">
      <c r="A164" s="70">
        <v>43621</v>
      </c>
      <c r="B164" s="170">
        <v>84</v>
      </c>
      <c r="C164" s="170">
        <v>63</v>
      </c>
      <c r="D164" s="171">
        <f t="shared" si="4"/>
        <v>73.5</v>
      </c>
      <c r="E164" s="171">
        <f t="shared" si="5"/>
        <v>0</v>
      </c>
    </row>
    <row r="165" spans="1:5" x14ac:dyDescent="0.25">
      <c r="A165" s="70">
        <v>43622</v>
      </c>
      <c r="B165" s="170">
        <v>87</v>
      </c>
      <c r="C165" s="170">
        <v>63</v>
      </c>
      <c r="D165" s="171">
        <f t="shared" si="4"/>
        <v>75</v>
      </c>
      <c r="E165" s="171">
        <f t="shared" si="5"/>
        <v>0</v>
      </c>
    </row>
    <row r="166" spans="1:5" x14ac:dyDescent="0.25">
      <c r="A166" s="70">
        <v>43623</v>
      </c>
      <c r="B166" s="170">
        <v>85</v>
      </c>
      <c r="C166" s="170">
        <v>64</v>
      </c>
      <c r="D166" s="171">
        <f t="shared" si="4"/>
        <v>74.5</v>
      </c>
      <c r="E166" s="171">
        <f t="shared" si="5"/>
        <v>0</v>
      </c>
    </row>
    <row r="167" spans="1:5" x14ac:dyDescent="0.25">
      <c r="A167" s="70">
        <v>43624</v>
      </c>
      <c r="B167" s="170">
        <v>86</v>
      </c>
      <c r="C167" s="170">
        <v>58</v>
      </c>
      <c r="D167" s="171">
        <f t="shared" si="4"/>
        <v>72</v>
      </c>
      <c r="E167" s="171">
        <f t="shared" si="5"/>
        <v>0</v>
      </c>
    </row>
    <row r="168" spans="1:5" x14ac:dyDescent="0.25">
      <c r="A168" s="70">
        <v>43625</v>
      </c>
      <c r="B168" s="170">
        <v>85</v>
      </c>
      <c r="C168" s="170">
        <v>60</v>
      </c>
      <c r="D168" s="171">
        <f t="shared" si="4"/>
        <v>72.5</v>
      </c>
      <c r="E168" s="171">
        <f t="shared" si="5"/>
        <v>0</v>
      </c>
    </row>
    <row r="169" spans="1:5" x14ac:dyDescent="0.25">
      <c r="A169" s="70">
        <v>43626</v>
      </c>
      <c r="B169" s="170">
        <v>84</v>
      </c>
      <c r="C169" s="170">
        <v>55</v>
      </c>
      <c r="D169" s="171">
        <f t="shared" si="4"/>
        <v>69.5</v>
      </c>
      <c r="E169" s="171">
        <f t="shared" si="5"/>
        <v>0</v>
      </c>
    </row>
    <row r="170" spans="1:5" x14ac:dyDescent="0.25">
      <c r="A170" s="70">
        <v>43627</v>
      </c>
      <c r="B170" s="170">
        <v>77</v>
      </c>
      <c r="C170" s="170">
        <v>55</v>
      </c>
      <c r="D170" s="171">
        <f t="shared" si="4"/>
        <v>66</v>
      </c>
      <c r="E170" s="171">
        <f t="shared" si="5"/>
        <v>0</v>
      </c>
    </row>
    <row r="171" spans="1:5" x14ac:dyDescent="0.25">
      <c r="A171" s="70">
        <v>43628</v>
      </c>
      <c r="B171" s="170">
        <v>78</v>
      </c>
      <c r="C171" s="170">
        <v>55</v>
      </c>
      <c r="D171" s="171">
        <f t="shared" si="4"/>
        <v>66.5</v>
      </c>
      <c r="E171" s="171">
        <f t="shared" si="5"/>
        <v>0</v>
      </c>
    </row>
    <row r="172" spans="1:5" x14ac:dyDescent="0.25">
      <c r="A172" s="70">
        <v>43629</v>
      </c>
      <c r="B172" s="170">
        <v>70</v>
      </c>
      <c r="C172" s="170">
        <v>50</v>
      </c>
      <c r="D172" s="171">
        <f t="shared" si="4"/>
        <v>60</v>
      </c>
      <c r="E172" s="171">
        <f t="shared" si="5"/>
        <v>5</v>
      </c>
    </row>
    <row r="173" spans="1:5" x14ac:dyDescent="0.25">
      <c r="A173" s="70">
        <v>43630</v>
      </c>
      <c r="B173" s="170">
        <v>74</v>
      </c>
      <c r="C173" s="170">
        <v>50</v>
      </c>
      <c r="D173" s="171">
        <f t="shared" si="4"/>
        <v>62</v>
      </c>
      <c r="E173" s="171">
        <f t="shared" si="5"/>
        <v>3</v>
      </c>
    </row>
    <row r="174" spans="1:5" x14ac:dyDescent="0.25">
      <c r="A174" s="70">
        <v>43631</v>
      </c>
      <c r="B174" s="170">
        <v>70</v>
      </c>
      <c r="C174" s="170">
        <v>61</v>
      </c>
      <c r="D174" s="171">
        <f t="shared" si="4"/>
        <v>65.5</v>
      </c>
      <c r="E174" s="171">
        <f t="shared" si="5"/>
        <v>0</v>
      </c>
    </row>
    <row r="175" spans="1:5" x14ac:dyDescent="0.25">
      <c r="A175" s="70">
        <v>43632</v>
      </c>
      <c r="B175" s="170">
        <v>84</v>
      </c>
      <c r="C175" s="170">
        <v>64</v>
      </c>
      <c r="D175" s="171">
        <f t="shared" si="4"/>
        <v>74</v>
      </c>
      <c r="E175" s="171">
        <f t="shared" si="5"/>
        <v>0</v>
      </c>
    </row>
    <row r="176" spans="1:5" x14ac:dyDescent="0.25">
      <c r="A176" s="70">
        <v>43633</v>
      </c>
      <c r="B176" s="170">
        <v>84</v>
      </c>
      <c r="C176" s="170">
        <v>61</v>
      </c>
      <c r="D176" s="171">
        <f t="shared" ref="D176:D190" si="6">(B176+C176)/2</f>
        <v>72.5</v>
      </c>
      <c r="E176" s="171">
        <f t="shared" ref="E176:E190" si="7">IF(65-D176&gt;0,65-D176,0)</f>
        <v>0</v>
      </c>
    </row>
    <row r="177" spans="1:5" x14ac:dyDescent="0.25">
      <c r="A177" s="70">
        <v>43634</v>
      </c>
      <c r="B177" s="170">
        <v>76</v>
      </c>
      <c r="C177" s="170">
        <v>60</v>
      </c>
      <c r="D177" s="171">
        <f t="shared" si="6"/>
        <v>68</v>
      </c>
      <c r="E177" s="171">
        <f t="shared" si="7"/>
        <v>0</v>
      </c>
    </row>
    <row r="178" spans="1:5" x14ac:dyDescent="0.25">
      <c r="A178" s="70">
        <v>43635</v>
      </c>
      <c r="B178" s="170">
        <v>79</v>
      </c>
      <c r="C178" s="170">
        <v>62</v>
      </c>
      <c r="D178" s="171">
        <f t="shared" si="6"/>
        <v>70.5</v>
      </c>
      <c r="E178" s="171">
        <f t="shared" si="7"/>
        <v>0</v>
      </c>
    </row>
    <row r="179" spans="1:5" x14ac:dyDescent="0.25">
      <c r="A179" s="70">
        <v>43636</v>
      </c>
      <c r="B179" s="170">
        <v>70</v>
      </c>
      <c r="C179" s="170">
        <v>58</v>
      </c>
      <c r="D179" s="171">
        <f t="shared" si="6"/>
        <v>64</v>
      </c>
      <c r="E179" s="171">
        <f t="shared" si="7"/>
        <v>1</v>
      </c>
    </row>
    <row r="180" spans="1:5" x14ac:dyDescent="0.25">
      <c r="A180" s="70">
        <v>43637</v>
      </c>
      <c r="B180" s="170">
        <v>78</v>
      </c>
      <c r="C180" s="170">
        <v>61</v>
      </c>
      <c r="D180" s="171">
        <f t="shared" si="6"/>
        <v>69.5</v>
      </c>
      <c r="E180" s="171">
        <f t="shared" si="7"/>
        <v>0</v>
      </c>
    </row>
    <row r="181" spans="1:5" x14ac:dyDescent="0.25">
      <c r="A181" s="70">
        <v>43638</v>
      </c>
      <c r="B181" s="170">
        <v>72</v>
      </c>
      <c r="C181" s="170">
        <v>65</v>
      </c>
      <c r="D181" s="171">
        <f t="shared" si="6"/>
        <v>68.5</v>
      </c>
      <c r="E181" s="171">
        <f t="shared" si="7"/>
        <v>0</v>
      </c>
    </row>
    <row r="182" spans="1:5" x14ac:dyDescent="0.25">
      <c r="A182" s="70">
        <v>43639</v>
      </c>
      <c r="B182" s="170">
        <v>84</v>
      </c>
      <c r="C182" s="170">
        <v>66</v>
      </c>
      <c r="D182" s="171">
        <f t="shared" si="6"/>
        <v>75</v>
      </c>
      <c r="E182" s="171">
        <f t="shared" si="7"/>
        <v>0</v>
      </c>
    </row>
    <row r="183" spans="1:5" x14ac:dyDescent="0.25">
      <c r="A183" s="70">
        <v>43640</v>
      </c>
      <c r="B183" s="170">
        <v>73</v>
      </c>
      <c r="C183" s="170">
        <v>66</v>
      </c>
      <c r="D183" s="171">
        <f t="shared" si="6"/>
        <v>69.5</v>
      </c>
      <c r="E183" s="171">
        <f t="shared" si="7"/>
        <v>0</v>
      </c>
    </row>
    <row r="184" spans="1:5" x14ac:dyDescent="0.25">
      <c r="A184" s="70">
        <v>43641</v>
      </c>
      <c r="B184" s="170">
        <v>76</v>
      </c>
      <c r="C184" s="170">
        <v>62</v>
      </c>
      <c r="D184" s="171">
        <f t="shared" si="6"/>
        <v>69</v>
      </c>
      <c r="E184" s="171">
        <f t="shared" si="7"/>
        <v>0</v>
      </c>
    </row>
    <row r="185" spans="1:5" x14ac:dyDescent="0.25">
      <c r="A185" s="70">
        <v>43642</v>
      </c>
      <c r="B185" s="170">
        <v>87</v>
      </c>
      <c r="C185" s="170">
        <v>64</v>
      </c>
      <c r="D185" s="171">
        <f t="shared" si="6"/>
        <v>75.5</v>
      </c>
      <c r="E185" s="171">
        <f t="shared" si="7"/>
        <v>0</v>
      </c>
    </row>
    <row r="186" spans="1:5" x14ac:dyDescent="0.25">
      <c r="A186" s="70">
        <v>43643</v>
      </c>
      <c r="B186" s="170">
        <v>83</v>
      </c>
      <c r="C186" s="170">
        <v>65</v>
      </c>
      <c r="D186" s="171">
        <f t="shared" si="6"/>
        <v>74</v>
      </c>
      <c r="E186" s="171">
        <f t="shared" si="7"/>
        <v>0</v>
      </c>
    </row>
    <row r="187" spans="1:5" x14ac:dyDescent="0.25">
      <c r="A187" s="70">
        <v>43644</v>
      </c>
      <c r="B187" s="170">
        <v>88</v>
      </c>
      <c r="C187" s="170">
        <v>67</v>
      </c>
      <c r="D187" s="171">
        <f t="shared" si="6"/>
        <v>77.5</v>
      </c>
      <c r="E187" s="171">
        <f t="shared" si="7"/>
        <v>0</v>
      </c>
    </row>
    <row r="188" spans="1:5" x14ac:dyDescent="0.25">
      <c r="A188" s="70">
        <v>43645</v>
      </c>
      <c r="B188" s="170">
        <v>85</v>
      </c>
      <c r="C188" s="170">
        <v>68</v>
      </c>
      <c r="D188" s="171">
        <f t="shared" si="6"/>
        <v>76.5</v>
      </c>
      <c r="E188" s="171">
        <f t="shared" si="7"/>
        <v>0</v>
      </c>
    </row>
    <row r="189" spans="1:5" x14ac:dyDescent="0.25">
      <c r="A189" s="70">
        <v>43646</v>
      </c>
      <c r="B189" s="170">
        <v>92</v>
      </c>
      <c r="C189" s="170">
        <v>71</v>
      </c>
      <c r="D189" s="171">
        <f t="shared" si="6"/>
        <v>81.5</v>
      </c>
      <c r="E189" s="171">
        <f t="shared" si="7"/>
        <v>0</v>
      </c>
    </row>
    <row r="190" spans="1:5" x14ac:dyDescent="0.25">
      <c r="A190" s="70">
        <v>43647</v>
      </c>
      <c r="B190" s="170">
        <v>91</v>
      </c>
      <c r="C190" s="170">
        <v>71</v>
      </c>
      <c r="D190" s="171">
        <f t="shared" si="6"/>
        <v>81</v>
      </c>
      <c r="E190" s="171">
        <f t="shared" si="7"/>
        <v>0</v>
      </c>
    </row>
    <row r="191" spans="1:5" x14ac:dyDescent="0.25">
      <c r="A191" s="70">
        <v>43648</v>
      </c>
      <c r="B191" s="170">
        <v>90</v>
      </c>
      <c r="C191" s="170">
        <v>74</v>
      </c>
      <c r="D191" s="171">
        <f t="shared" ref="D191:D254" si="8">(B191+C191)/2</f>
        <v>82</v>
      </c>
      <c r="E191" s="171">
        <f t="shared" ref="E191:E254" si="9">IF(65-D191&gt;0,65-D191,0)</f>
        <v>0</v>
      </c>
    </row>
    <row r="192" spans="1:5" x14ac:dyDescent="0.25">
      <c r="A192" s="70">
        <v>43649</v>
      </c>
      <c r="B192" s="170">
        <v>90</v>
      </c>
      <c r="C192" s="170">
        <v>69</v>
      </c>
      <c r="D192" s="171">
        <f t="shared" si="8"/>
        <v>79.5</v>
      </c>
      <c r="E192" s="171">
        <f t="shared" si="9"/>
        <v>0</v>
      </c>
    </row>
    <row r="193" spans="1:5" x14ac:dyDescent="0.25">
      <c r="A193" s="70">
        <v>43650</v>
      </c>
      <c r="B193" s="170">
        <v>87</v>
      </c>
      <c r="C193" s="170">
        <v>72</v>
      </c>
      <c r="D193" s="171">
        <f t="shared" si="8"/>
        <v>79.5</v>
      </c>
      <c r="E193" s="171">
        <f t="shared" si="9"/>
        <v>0</v>
      </c>
    </row>
    <row r="194" spans="1:5" x14ac:dyDescent="0.25">
      <c r="A194" s="70">
        <v>43651</v>
      </c>
      <c r="B194" s="170">
        <v>87</v>
      </c>
      <c r="C194" s="170">
        <v>70</v>
      </c>
      <c r="D194" s="171">
        <f t="shared" si="8"/>
        <v>78.5</v>
      </c>
      <c r="E194" s="171">
        <f t="shared" si="9"/>
        <v>0</v>
      </c>
    </row>
    <row r="195" spans="1:5" x14ac:dyDescent="0.25">
      <c r="A195" s="70">
        <v>43652</v>
      </c>
      <c r="B195" s="170">
        <v>88</v>
      </c>
      <c r="C195" s="170">
        <v>70</v>
      </c>
      <c r="D195" s="171">
        <f t="shared" si="8"/>
        <v>79</v>
      </c>
      <c r="E195" s="171">
        <f t="shared" si="9"/>
        <v>0</v>
      </c>
    </row>
    <row r="196" spans="1:5" x14ac:dyDescent="0.25">
      <c r="A196" s="70">
        <v>43653</v>
      </c>
      <c r="B196" s="170">
        <v>87</v>
      </c>
      <c r="C196" s="170">
        <v>68</v>
      </c>
      <c r="D196" s="171">
        <f t="shared" si="8"/>
        <v>77.5</v>
      </c>
      <c r="E196" s="171">
        <f t="shared" si="9"/>
        <v>0</v>
      </c>
    </row>
    <row r="197" spans="1:5" x14ac:dyDescent="0.25">
      <c r="A197" s="70">
        <v>43654</v>
      </c>
      <c r="B197" s="170">
        <v>85</v>
      </c>
      <c r="C197" s="170">
        <v>66</v>
      </c>
      <c r="D197" s="171">
        <f t="shared" si="8"/>
        <v>75.5</v>
      </c>
      <c r="E197" s="171">
        <f t="shared" si="9"/>
        <v>0</v>
      </c>
    </row>
    <row r="198" spans="1:5" x14ac:dyDescent="0.25">
      <c r="A198" s="70">
        <v>43655</v>
      </c>
      <c r="B198" s="170">
        <v>86</v>
      </c>
      <c r="C198" s="170">
        <v>66</v>
      </c>
      <c r="D198" s="171">
        <f t="shared" si="8"/>
        <v>76</v>
      </c>
      <c r="E198" s="171">
        <f t="shared" si="9"/>
        <v>0</v>
      </c>
    </row>
    <row r="199" spans="1:5" x14ac:dyDescent="0.25">
      <c r="A199" s="70">
        <v>43656</v>
      </c>
      <c r="B199" s="170">
        <v>90</v>
      </c>
      <c r="C199" s="170">
        <v>68</v>
      </c>
      <c r="D199" s="171">
        <f t="shared" si="8"/>
        <v>79</v>
      </c>
      <c r="E199" s="171">
        <f t="shared" si="9"/>
        <v>0</v>
      </c>
    </row>
    <row r="200" spans="1:5" x14ac:dyDescent="0.25">
      <c r="A200" s="70">
        <v>43657</v>
      </c>
      <c r="B200" s="170">
        <v>89</v>
      </c>
      <c r="C200" s="170">
        <v>66</v>
      </c>
      <c r="D200" s="171">
        <f t="shared" si="8"/>
        <v>77.5</v>
      </c>
      <c r="E200" s="171">
        <f t="shared" si="9"/>
        <v>0</v>
      </c>
    </row>
    <row r="201" spans="1:5" x14ac:dyDescent="0.25">
      <c r="A201" s="70">
        <v>43658</v>
      </c>
      <c r="B201" s="170">
        <v>81</v>
      </c>
      <c r="C201" s="170">
        <v>62</v>
      </c>
      <c r="D201" s="171">
        <f t="shared" si="8"/>
        <v>71.5</v>
      </c>
      <c r="E201" s="171">
        <f t="shared" si="9"/>
        <v>0</v>
      </c>
    </row>
    <row r="202" spans="1:5" x14ac:dyDescent="0.25">
      <c r="A202" s="70">
        <v>43659</v>
      </c>
      <c r="B202" s="170">
        <v>88</v>
      </c>
      <c r="C202" s="170">
        <v>62</v>
      </c>
      <c r="D202" s="171">
        <f t="shared" si="8"/>
        <v>75</v>
      </c>
      <c r="E202" s="171">
        <f t="shared" si="9"/>
        <v>0</v>
      </c>
    </row>
    <row r="203" spans="1:5" x14ac:dyDescent="0.25">
      <c r="A203" s="70">
        <v>43660</v>
      </c>
      <c r="B203" s="170">
        <v>90</v>
      </c>
      <c r="C203" s="170">
        <v>68</v>
      </c>
      <c r="D203" s="171">
        <f t="shared" si="8"/>
        <v>79</v>
      </c>
      <c r="E203" s="171">
        <f t="shared" si="9"/>
        <v>0</v>
      </c>
    </row>
    <row r="204" spans="1:5" x14ac:dyDescent="0.25">
      <c r="A204" s="70">
        <v>43661</v>
      </c>
      <c r="B204" s="170">
        <v>92</v>
      </c>
      <c r="C204" s="170">
        <v>68</v>
      </c>
      <c r="D204" s="171">
        <f t="shared" si="8"/>
        <v>80</v>
      </c>
      <c r="E204" s="171">
        <f t="shared" si="9"/>
        <v>0</v>
      </c>
    </row>
    <row r="205" spans="1:5" x14ac:dyDescent="0.25">
      <c r="A205" s="70">
        <v>43662</v>
      </c>
      <c r="B205" s="170">
        <v>85</v>
      </c>
      <c r="C205" s="170">
        <v>69</v>
      </c>
      <c r="D205" s="171">
        <f t="shared" si="8"/>
        <v>77</v>
      </c>
      <c r="E205" s="171">
        <f t="shared" si="9"/>
        <v>0</v>
      </c>
    </row>
    <row r="206" spans="1:5" x14ac:dyDescent="0.25">
      <c r="A206" s="70">
        <v>43663</v>
      </c>
      <c r="B206" s="170">
        <v>88</v>
      </c>
      <c r="C206" s="170">
        <v>70</v>
      </c>
      <c r="D206" s="171">
        <f t="shared" si="8"/>
        <v>79</v>
      </c>
      <c r="E206" s="171">
        <f t="shared" si="9"/>
        <v>0</v>
      </c>
    </row>
    <row r="207" spans="1:5" x14ac:dyDescent="0.25">
      <c r="A207" s="70">
        <v>43664</v>
      </c>
      <c r="B207" s="170">
        <v>91</v>
      </c>
      <c r="C207" s="170">
        <v>68</v>
      </c>
      <c r="D207" s="171">
        <f t="shared" si="8"/>
        <v>79.5</v>
      </c>
      <c r="E207" s="171">
        <f t="shared" si="9"/>
        <v>0</v>
      </c>
    </row>
    <row r="208" spans="1:5" x14ac:dyDescent="0.25">
      <c r="A208" s="70">
        <v>43665</v>
      </c>
      <c r="B208" s="170">
        <v>94</v>
      </c>
      <c r="C208" s="170">
        <v>77</v>
      </c>
      <c r="D208" s="171">
        <f t="shared" si="8"/>
        <v>85.5</v>
      </c>
      <c r="E208" s="171">
        <f t="shared" si="9"/>
        <v>0</v>
      </c>
    </row>
    <row r="209" spans="1:5" x14ac:dyDescent="0.25">
      <c r="A209" s="70">
        <v>43666</v>
      </c>
      <c r="B209" s="170">
        <v>95</v>
      </c>
      <c r="C209" s="170">
        <v>78</v>
      </c>
      <c r="D209" s="171">
        <f t="shared" si="8"/>
        <v>86.5</v>
      </c>
      <c r="E209" s="171">
        <f t="shared" si="9"/>
        <v>0</v>
      </c>
    </row>
    <row r="210" spans="1:5" x14ac:dyDescent="0.25">
      <c r="A210" s="70">
        <v>43667</v>
      </c>
      <c r="B210" s="170">
        <v>96</v>
      </c>
      <c r="C210" s="170">
        <v>70</v>
      </c>
      <c r="D210" s="171">
        <f t="shared" si="8"/>
        <v>83</v>
      </c>
      <c r="E210" s="171">
        <f t="shared" si="9"/>
        <v>0</v>
      </c>
    </row>
    <row r="211" spans="1:5" x14ac:dyDescent="0.25">
      <c r="A211" s="70">
        <v>43668</v>
      </c>
      <c r="B211" s="170">
        <v>86</v>
      </c>
      <c r="C211" s="170">
        <v>64</v>
      </c>
      <c r="D211" s="171">
        <f t="shared" si="8"/>
        <v>75</v>
      </c>
      <c r="E211" s="171">
        <f t="shared" si="9"/>
        <v>0</v>
      </c>
    </row>
    <row r="212" spans="1:5" x14ac:dyDescent="0.25">
      <c r="A212" s="70">
        <v>43669</v>
      </c>
      <c r="B212" s="170">
        <v>80</v>
      </c>
      <c r="C212" s="170">
        <v>58</v>
      </c>
      <c r="D212" s="171">
        <f t="shared" si="8"/>
        <v>69</v>
      </c>
      <c r="E212" s="171">
        <f t="shared" si="9"/>
        <v>0</v>
      </c>
    </row>
    <row r="213" spans="1:5" x14ac:dyDescent="0.25">
      <c r="A213" s="70">
        <v>43670</v>
      </c>
      <c r="B213" s="170">
        <v>80</v>
      </c>
      <c r="C213" s="170">
        <v>58</v>
      </c>
      <c r="D213" s="171">
        <f t="shared" si="8"/>
        <v>69</v>
      </c>
      <c r="E213" s="171">
        <f t="shared" si="9"/>
        <v>0</v>
      </c>
    </row>
    <row r="214" spans="1:5" x14ac:dyDescent="0.25">
      <c r="A214" s="70">
        <v>43671</v>
      </c>
      <c r="B214" s="170">
        <v>84</v>
      </c>
      <c r="C214" s="170">
        <v>60</v>
      </c>
      <c r="D214" s="171">
        <f t="shared" si="8"/>
        <v>72</v>
      </c>
      <c r="E214" s="171">
        <f t="shared" si="9"/>
        <v>0</v>
      </c>
    </row>
    <row r="215" spans="1:5" x14ac:dyDescent="0.25">
      <c r="A215" s="70">
        <v>43672</v>
      </c>
      <c r="B215" s="170">
        <v>84</v>
      </c>
      <c r="C215" s="170">
        <v>60</v>
      </c>
      <c r="D215" s="171">
        <f t="shared" si="8"/>
        <v>72</v>
      </c>
      <c r="E215" s="171">
        <f t="shared" si="9"/>
        <v>0</v>
      </c>
    </row>
    <row r="216" spans="1:5" x14ac:dyDescent="0.25">
      <c r="A216" s="70">
        <v>43673</v>
      </c>
      <c r="B216" s="170">
        <v>85</v>
      </c>
      <c r="C216" s="170">
        <v>66</v>
      </c>
      <c r="D216" s="171">
        <f t="shared" si="8"/>
        <v>75.5</v>
      </c>
      <c r="E216" s="171">
        <f t="shared" si="9"/>
        <v>0</v>
      </c>
    </row>
    <row r="217" spans="1:5" x14ac:dyDescent="0.25">
      <c r="A217" s="70">
        <v>43674</v>
      </c>
      <c r="B217" s="170">
        <v>89</v>
      </c>
      <c r="C217" s="170">
        <v>67</v>
      </c>
      <c r="D217" s="171">
        <f t="shared" si="8"/>
        <v>78</v>
      </c>
      <c r="E217" s="171">
        <f t="shared" si="9"/>
        <v>0</v>
      </c>
    </row>
    <row r="218" spans="1:5" x14ac:dyDescent="0.25">
      <c r="A218" s="70">
        <v>43675</v>
      </c>
      <c r="B218" s="170">
        <v>88</v>
      </c>
      <c r="C218" s="170">
        <v>68</v>
      </c>
      <c r="D218" s="171">
        <f t="shared" si="8"/>
        <v>78</v>
      </c>
      <c r="E218" s="171">
        <f t="shared" si="9"/>
        <v>0</v>
      </c>
    </row>
    <row r="219" spans="1:5" x14ac:dyDescent="0.25">
      <c r="A219" s="70">
        <v>43676</v>
      </c>
      <c r="B219" s="170">
        <v>84</v>
      </c>
      <c r="C219" s="170">
        <v>63</v>
      </c>
      <c r="D219" s="171">
        <f t="shared" si="8"/>
        <v>73.5</v>
      </c>
      <c r="E219" s="171">
        <f t="shared" si="9"/>
        <v>0</v>
      </c>
    </row>
    <row r="220" spans="1:5" x14ac:dyDescent="0.25">
      <c r="A220" s="70">
        <v>43677</v>
      </c>
      <c r="B220" s="170">
        <v>80</v>
      </c>
      <c r="C220" s="170">
        <v>59</v>
      </c>
      <c r="D220" s="171">
        <f t="shared" si="8"/>
        <v>69.5</v>
      </c>
      <c r="E220" s="171">
        <f t="shared" si="9"/>
        <v>0</v>
      </c>
    </row>
    <row r="221" spans="1:5" x14ac:dyDescent="0.25">
      <c r="A221" s="70">
        <v>43678</v>
      </c>
      <c r="B221" s="170">
        <v>79</v>
      </c>
      <c r="C221" s="170">
        <v>59</v>
      </c>
      <c r="D221" s="171">
        <f t="shared" si="8"/>
        <v>69</v>
      </c>
      <c r="E221" s="171">
        <f t="shared" si="9"/>
        <v>0</v>
      </c>
    </row>
    <row r="222" spans="1:5" x14ac:dyDescent="0.25">
      <c r="A222" s="70">
        <v>43679</v>
      </c>
      <c r="B222" s="170">
        <v>83</v>
      </c>
      <c r="C222" s="170">
        <v>57</v>
      </c>
      <c r="D222" s="171">
        <f t="shared" si="8"/>
        <v>70</v>
      </c>
      <c r="E222" s="171">
        <f t="shared" si="9"/>
        <v>0</v>
      </c>
    </row>
    <row r="223" spans="1:5" x14ac:dyDescent="0.25">
      <c r="A223" s="70">
        <v>43680</v>
      </c>
      <c r="B223" s="170">
        <v>84</v>
      </c>
      <c r="C223" s="170">
        <v>57</v>
      </c>
      <c r="D223" s="171">
        <f t="shared" si="8"/>
        <v>70.5</v>
      </c>
      <c r="E223" s="171">
        <f t="shared" si="9"/>
        <v>0</v>
      </c>
    </row>
    <row r="224" spans="1:5" x14ac:dyDescent="0.25">
      <c r="A224" s="70">
        <v>43681</v>
      </c>
      <c r="B224" s="170">
        <v>86</v>
      </c>
      <c r="C224" s="170">
        <v>59</v>
      </c>
      <c r="D224" s="171">
        <f t="shared" si="8"/>
        <v>72.5</v>
      </c>
      <c r="E224" s="171">
        <f t="shared" si="9"/>
        <v>0</v>
      </c>
    </row>
    <row r="225" spans="1:5" x14ac:dyDescent="0.25">
      <c r="A225" s="70">
        <v>43682</v>
      </c>
      <c r="B225" s="170">
        <v>88</v>
      </c>
      <c r="C225" s="170">
        <v>61</v>
      </c>
      <c r="D225" s="171">
        <f t="shared" si="8"/>
        <v>74.5</v>
      </c>
      <c r="E225" s="171">
        <f t="shared" si="9"/>
        <v>0</v>
      </c>
    </row>
    <row r="226" spans="1:5" x14ac:dyDescent="0.25">
      <c r="A226" s="70">
        <v>43683</v>
      </c>
      <c r="B226" s="170">
        <v>86</v>
      </c>
      <c r="C226" s="170">
        <v>64</v>
      </c>
      <c r="D226" s="171">
        <f t="shared" si="8"/>
        <v>75</v>
      </c>
      <c r="E226" s="171">
        <f t="shared" si="9"/>
        <v>0</v>
      </c>
    </row>
    <row r="227" spans="1:5" x14ac:dyDescent="0.25">
      <c r="A227" s="70">
        <v>43684</v>
      </c>
      <c r="B227" s="170">
        <v>85</v>
      </c>
      <c r="C227" s="170">
        <v>65</v>
      </c>
      <c r="D227" s="171">
        <f t="shared" si="8"/>
        <v>75</v>
      </c>
      <c r="E227" s="171">
        <f t="shared" si="9"/>
        <v>0</v>
      </c>
    </row>
    <row r="228" spans="1:5" x14ac:dyDescent="0.25">
      <c r="A228" s="70">
        <v>43685</v>
      </c>
      <c r="B228" s="170">
        <v>87</v>
      </c>
      <c r="C228" s="170">
        <v>64</v>
      </c>
      <c r="D228" s="171">
        <f t="shared" si="8"/>
        <v>75.5</v>
      </c>
      <c r="E228" s="171">
        <f t="shared" si="9"/>
        <v>0</v>
      </c>
    </row>
    <row r="229" spans="1:5" x14ac:dyDescent="0.25">
      <c r="A229" s="70">
        <v>43686</v>
      </c>
      <c r="B229" s="170">
        <v>88</v>
      </c>
      <c r="C229" s="170">
        <v>66</v>
      </c>
      <c r="D229" s="171">
        <f t="shared" si="8"/>
        <v>77</v>
      </c>
      <c r="E229" s="171">
        <f t="shared" si="9"/>
        <v>0</v>
      </c>
    </row>
    <row r="230" spans="1:5" x14ac:dyDescent="0.25">
      <c r="A230" s="70">
        <v>43687</v>
      </c>
      <c r="B230" s="170">
        <v>86</v>
      </c>
      <c r="C230" s="170">
        <v>64</v>
      </c>
      <c r="D230" s="171">
        <f t="shared" si="8"/>
        <v>75</v>
      </c>
      <c r="E230" s="171">
        <f t="shared" si="9"/>
        <v>0</v>
      </c>
    </row>
    <row r="231" spans="1:5" x14ac:dyDescent="0.25">
      <c r="A231" s="70">
        <v>43688</v>
      </c>
      <c r="B231" s="170">
        <v>90</v>
      </c>
      <c r="C231" s="170">
        <v>64</v>
      </c>
      <c r="D231" s="171">
        <f t="shared" si="8"/>
        <v>77</v>
      </c>
      <c r="E231" s="171">
        <f t="shared" si="9"/>
        <v>0</v>
      </c>
    </row>
    <row r="232" spans="1:5" x14ac:dyDescent="0.25">
      <c r="A232" s="70">
        <v>43689</v>
      </c>
      <c r="B232" s="170">
        <v>80</v>
      </c>
      <c r="C232" s="170">
        <v>72</v>
      </c>
      <c r="D232" s="171">
        <f t="shared" si="8"/>
        <v>76</v>
      </c>
      <c r="E232" s="171">
        <f t="shared" si="9"/>
        <v>0</v>
      </c>
    </row>
    <row r="233" spans="1:5" x14ac:dyDescent="0.25">
      <c r="A233" s="70">
        <v>43690</v>
      </c>
      <c r="B233" s="170">
        <v>90</v>
      </c>
      <c r="C233" s="170">
        <v>69</v>
      </c>
      <c r="D233" s="171">
        <f t="shared" si="8"/>
        <v>79.5</v>
      </c>
      <c r="E233" s="171">
        <f t="shared" si="9"/>
        <v>0</v>
      </c>
    </row>
    <row r="234" spans="1:5" x14ac:dyDescent="0.25">
      <c r="A234" s="70">
        <v>43691</v>
      </c>
      <c r="B234" s="170">
        <v>88</v>
      </c>
      <c r="C234" s="170">
        <v>66</v>
      </c>
      <c r="D234" s="171">
        <f t="shared" si="8"/>
        <v>77</v>
      </c>
      <c r="E234" s="171">
        <f t="shared" si="9"/>
        <v>0</v>
      </c>
    </row>
    <row r="235" spans="1:5" x14ac:dyDescent="0.25">
      <c r="A235" s="70">
        <v>43692</v>
      </c>
      <c r="B235" s="170">
        <v>78</v>
      </c>
      <c r="C235" s="170">
        <v>60</v>
      </c>
      <c r="D235" s="171">
        <f t="shared" si="8"/>
        <v>69</v>
      </c>
      <c r="E235" s="171">
        <f t="shared" si="9"/>
        <v>0</v>
      </c>
    </row>
    <row r="236" spans="1:5" x14ac:dyDescent="0.25">
      <c r="A236" s="70">
        <v>43693</v>
      </c>
      <c r="B236" s="170">
        <v>82</v>
      </c>
      <c r="C236" s="170">
        <v>60</v>
      </c>
      <c r="D236" s="171">
        <f t="shared" si="8"/>
        <v>71</v>
      </c>
      <c r="E236" s="171">
        <f t="shared" si="9"/>
        <v>0</v>
      </c>
    </row>
    <row r="237" spans="1:5" x14ac:dyDescent="0.25">
      <c r="A237" s="70">
        <v>43694</v>
      </c>
      <c r="B237" s="170">
        <v>83</v>
      </c>
      <c r="C237" s="170">
        <v>65</v>
      </c>
      <c r="D237" s="171">
        <f t="shared" si="8"/>
        <v>74</v>
      </c>
      <c r="E237" s="171">
        <f t="shared" si="9"/>
        <v>0</v>
      </c>
    </row>
    <row r="238" spans="1:5" x14ac:dyDescent="0.25">
      <c r="A238" s="70">
        <v>43695</v>
      </c>
      <c r="B238" s="170">
        <v>84</v>
      </c>
      <c r="C238" s="170">
        <v>68</v>
      </c>
      <c r="D238" s="171">
        <f t="shared" si="8"/>
        <v>76</v>
      </c>
      <c r="E238" s="171">
        <f t="shared" si="9"/>
        <v>0</v>
      </c>
    </row>
    <row r="239" spans="1:5" x14ac:dyDescent="0.25">
      <c r="A239" s="70">
        <v>43696</v>
      </c>
      <c r="B239" s="170">
        <v>84</v>
      </c>
      <c r="C239" s="170">
        <v>67</v>
      </c>
      <c r="D239" s="171">
        <f t="shared" si="8"/>
        <v>75.5</v>
      </c>
      <c r="E239" s="171">
        <f t="shared" si="9"/>
        <v>0</v>
      </c>
    </row>
    <row r="240" spans="1:5" x14ac:dyDescent="0.25">
      <c r="A240" s="70">
        <v>43697</v>
      </c>
      <c r="B240" s="170">
        <v>91</v>
      </c>
      <c r="C240" s="170">
        <v>70</v>
      </c>
      <c r="D240" s="171">
        <f t="shared" si="8"/>
        <v>80.5</v>
      </c>
      <c r="E240" s="171">
        <f t="shared" si="9"/>
        <v>0</v>
      </c>
    </row>
    <row r="241" spans="1:5" x14ac:dyDescent="0.25">
      <c r="A241" s="70">
        <v>43698</v>
      </c>
      <c r="B241" s="170">
        <v>88</v>
      </c>
      <c r="C241" s="170">
        <v>69</v>
      </c>
      <c r="D241" s="171">
        <f t="shared" si="8"/>
        <v>78.5</v>
      </c>
      <c r="E241" s="171">
        <f t="shared" si="9"/>
        <v>0</v>
      </c>
    </row>
    <row r="242" spans="1:5" x14ac:dyDescent="0.25">
      <c r="A242" s="70">
        <v>43699</v>
      </c>
      <c r="B242" s="170">
        <v>80</v>
      </c>
      <c r="C242" s="170">
        <v>65</v>
      </c>
      <c r="D242" s="171">
        <f t="shared" si="8"/>
        <v>72.5</v>
      </c>
      <c r="E242" s="171">
        <f t="shared" si="9"/>
        <v>0</v>
      </c>
    </row>
    <row r="243" spans="1:5" x14ac:dyDescent="0.25">
      <c r="A243" s="70">
        <v>43700</v>
      </c>
      <c r="B243" s="170">
        <v>81</v>
      </c>
      <c r="C243" s="170">
        <v>60</v>
      </c>
      <c r="D243" s="171">
        <f t="shared" si="8"/>
        <v>70.5</v>
      </c>
      <c r="E243" s="171">
        <f t="shared" si="9"/>
        <v>0</v>
      </c>
    </row>
    <row r="244" spans="1:5" x14ac:dyDescent="0.25">
      <c r="A244" s="70">
        <v>43701</v>
      </c>
      <c r="B244" s="170">
        <v>81</v>
      </c>
      <c r="C244" s="170">
        <v>59</v>
      </c>
      <c r="D244" s="171">
        <f t="shared" si="8"/>
        <v>70</v>
      </c>
      <c r="E244" s="171">
        <f t="shared" si="9"/>
        <v>0</v>
      </c>
    </row>
    <row r="245" spans="1:5" x14ac:dyDescent="0.25">
      <c r="A245" s="70">
        <v>43702</v>
      </c>
      <c r="B245" s="170">
        <v>77</v>
      </c>
      <c r="C245" s="170">
        <v>57</v>
      </c>
      <c r="D245" s="171">
        <f t="shared" si="8"/>
        <v>67</v>
      </c>
      <c r="E245" s="171">
        <f t="shared" si="9"/>
        <v>0</v>
      </c>
    </row>
    <row r="246" spans="1:5" x14ac:dyDescent="0.25">
      <c r="A246" s="70">
        <v>43703</v>
      </c>
      <c r="B246" s="170">
        <v>68</v>
      </c>
      <c r="C246" s="170">
        <v>63</v>
      </c>
      <c r="D246" s="171">
        <f t="shared" si="8"/>
        <v>65.5</v>
      </c>
      <c r="E246" s="171">
        <f t="shared" si="9"/>
        <v>0</v>
      </c>
    </row>
    <row r="247" spans="1:5" x14ac:dyDescent="0.25">
      <c r="A247" s="70">
        <v>43704</v>
      </c>
      <c r="B247" s="170">
        <v>72</v>
      </c>
      <c r="C247" s="170">
        <v>63</v>
      </c>
      <c r="D247" s="171">
        <f t="shared" si="8"/>
        <v>67.5</v>
      </c>
      <c r="E247" s="171">
        <f t="shared" si="9"/>
        <v>0</v>
      </c>
    </row>
    <row r="248" spans="1:5" x14ac:dyDescent="0.25">
      <c r="A248" s="70">
        <v>43705</v>
      </c>
      <c r="B248" s="170">
        <v>80</v>
      </c>
      <c r="C248" s="170">
        <v>55</v>
      </c>
      <c r="D248" s="171">
        <f t="shared" si="8"/>
        <v>67.5</v>
      </c>
      <c r="E248" s="171">
        <f t="shared" si="9"/>
        <v>0</v>
      </c>
    </row>
    <row r="249" spans="1:5" x14ac:dyDescent="0.25">
      <c r="A249" s="70">
        <v>43706</v>
      </c>
      <c r="B249" s="170">
        <v>81</v>
      </c>
      <c r="C249" s="170">
        <v>55</v>
      </c>
      <c r="D249" s="171">
        <f t="shared" si="8"/>
        <v>68</v>
      </c>
      <c r="E249" s="171">
        <f t="shared" si="9"/>
        <v>0</v>
      </c>
    </row>
    <row r="250" spans="1:5" x14ac:dyDescent="0.25">
      <c r="A250" s="70">
        <v>43707</v>
      </c>
      <c r="B250" s="170">
        <v>83</v>
      </c>
      <c r="C250" s="170">
        <v>63</v>
      </c>
      <c r="D250" s="171">
        <f t="shared" si="8"/>
        <v>73</v>
      </c>
      <c r="E250" s="171">
        <f t="shared" si="9"/>
        <v>0</v>
      </c>
    </row>
    <row r="251" spans="1:5" x14ac:dyDescent="0.25">
      <c r="A251" s="70">
        <v>43708</v>
      </c>
      <c r="B251" s="170">
        <v>73</v>
      </c>
      <c r="C251" s="170">
        <v>55</v>
      </c>
      <c r="D251" s="171">
        <f t="shared" si="8"/>
        <v>64</v>
      </c>
      <c r="E251" s="171">
        <f t="shared" si="9"/>
        <v>1</v>
      </c>
    </row>
    <row r="252" spans="1:5" x14ac:dyDescent="0.25">
      <c r="A252" s="70">
        <v>43709</v>
      </c>
      <c r="B252" s="170">
        <v>70</v>
      </c>
      <c r="C252" s="170">
        <v>59</v>
      </c>
      <c r="D252" s="171">
        <f t="shared" si="8"/>
        <v>64.5</v>
      </c>
      <c r="E252" s="171">
        <f t="shared" si="9"/>
        <v>0.5</v>
      </c>
    </row>
    <row r="253" spans="1:5" x14ac:dyDescent="0.25">
      <c r="A253" s="70">
        <v>43710</v>
      </c>
      <c r="B253" s="170">
        <v>80</v>
      </c>
      <c r="C253" s="170">
        <v>55</v>
      </c>
      <c r="D253" s="171">
        <f t="shared" si="8"/>
        <v>67.5</v>
      </c>
      <c r="E253" s="171">
        <f t="shared" si="9"/>
        <v>0</v>
      </c>
    </row>
    <row r="254" spans="1:5" x14ac:dyDescent="0.25">
      <c r="A254" s="70">
        <v>43711</v>
      </c>
      <c r="B254" s="170">
        <v>82</v>
      </c>
      <c r="C254" s="170">
        <v>62</v>
      </c>
      <c r="D254" s="171">
        <f t="shared" si="8"/>
        <v>72</v>
      </c>
      <c r="E254" s="171">
        <f t="shared" si="9"/>
        <v>0</v>
      </c>
    </row>
    <row r="255" spans="1:5" x14ac:dyDescent="0.25">
      <c r="A255" s="70">
        <v>43712</v>
      </c>
      <c r="B255" s="170">
        <v>92</v>
      </c>
      <c r="C255" s="170">
        <v>59</v>
      </c>
      <c r="D255" s="171">
        <f t="shared" ref="D255:D318" si="10">(B255+C255)/2</f>
        <v>75.5</v>
      </c>
      <c r="E255" s="171">
        <f t="shared" ref="E255:E318" si="11">IF(65-D255&gt;0,65-D255,0)</f>
        <v>0</v>
      </c>
    </row>
    <row r="256" spans="1:5" x14ac:dyDescent="0.25">
      <c r="A256" s="70">
        <v>43713</v>
      </c>
      <c r="B256" s="170">
        <v>77</v>
      </c>
      <c r="C256" s="170">
        <v>56</v>
      </c>
      <c r="D256" s="171">
        <f t="shared" si="10"/>
        <v>66.5</v>
      </c>
      <c r="E256" s="171">
        <f t="shared" si="11"/>
        <v>0</v>
      </c>
    </row>
    <row r="257" spans="1:5" x14ac:dyDescent="0.25">
      <c r="A257" s="70">
        <v>43714</v>
      </c>
      <c r="B257" s="170">
        <v>84</v>
      </c>
      <c r="C257" s="170">
        <v>56</v>
      </c>
      <c r="D257" s="171">
        <f t="shared" si="10"/>
        <v>70</v>
      </c>
      <c r="E257" s="171">
        <f t="shared" si="11"/>
        <v>0</v>
      </c>
    </row>
    <row r="258" spans="1:5" x14ac:dyDescent="0.25">
      <c r="A258" s="70">
        <v>43715</v>
      </c>
      <c r="B258" s="170">
        <v>80</v>
      </c>
      <c r="C258" s="170">
        <v>54</v>
      </c>
      <c r="D258" s="171">
        <f t="shared" si="10"/>
        <v>67</v>
      </c>
      <c r="E258" s="171">
        <f t="shared" si="11"/>
        <v>0</v>
      </c>
    </row>
    <row r="259" spans="1:5" x14ac:dyDescent="0.25">
      <c r="A259" s="70">
        <v>43716</v>
      </c>
      <c r="B259" s="170">
        <v>80</v>
      </c>
      <c r="C259" s="170">
        <v>54</v>
      </c>
      <c r="D259" s="171">
        <f t="shared" si="10"/>
        <v>67</v>
      </c>
      <c r="E259" s="171">
        <f t="shared" si="11"/>
        <v>0</v>
      </c>
    </row>
    <row r="260" spans="1:5" x14ac:dyDescent="0.25">
      <c r="A260" s="70">
        <v>43717</v>
      </c>
      <c r="B260" s="170">
        <v>74</v>
      </c>
      <c r="C260" s="170">
        <v>64</v>
      </c>
      <c r="D260" s="171">
        <f t="shared" si="10"/>
        <v>69</v>
      </c>
      <c r="E260" s="171">
        <f t="shared" si="11"/>
        <v>0</v>
      </c>
    </row>
    <row r="261" spans="1:5" x14ac:dyDescent="0.25">
      <c r="A261" s="70">
        <v>43718</v>
      </c>
      <c r="B261" s="170">
        <v>90</v>
      </c>
      <c r="C261" s="170">
        <v>67</v>
      </c>
      <c r="D261" s="171">
        <f t="shared" si="10"/>
        <v>78.5</v>
      </c>
      <c r="E261" s="171">
        <f t="shared" si="11"/>
        <v>0</v>
      </c>
    </row>
    <row r="262" spans="1:5" x14ac:dyDescent="0.25">
      <c r="A262" s="70">
        <v>43719</v>
      </c>
      <c r="B262" s="170">
        <v>85</v>
      </c>
      <c r="C262" s="170">
        <v>74</v>
      </c>
      <c r="D262" s="171">
        <f t="shared" si="10"/>
        <v>79.5</v>
      </c>
      <c r="E262" s="171">
        <f t="shared" si="11"/>
        <v>0</v>
      </c>
    </row>
    <row r="263" spans="1:5" x14ac:dyDescent="0.25">
      <c r="A263" s="70">
        <v>43720</v>
      </c>
      <c r="B263" s="170">
        <v>90</v>
      </c>
      <c r="C263" s="170">
        <v>71</v>
      </c>
      <c r="D263" s="171">
        <f t="shared" si="10"/>
        <v>80.5</v>
      </c>
      <c r="E263" s="171">
        <f t="shared" si="11"/>
        <v>0</v>
      </c>
    </row>
    <row r="264" spans="1:5" x14ac:dyDescent="0.25">
      <c r="A264" s="70">
        <v>43721</v>
      </c>
      <c r="B264" s="170">
        <v>90</v>
      </c>
      <c r="C264" s="170">
        <v>64</v>
      </c>
      <c r="D264" s="171">
        <f t="shared" si="10"/>
        <v>77</v>
      </c>
      <c r="E264" s="171">
        <f t="shared" si="11"/>
        <v>0</v>
      </c>
    </row>
    <row r="265" spans="1:5" x14ac:dyDescent="0.25">
      <c r="A265" s="70">
        <v>43722</v>
      </c>
      <c r="B265" s="170">
        <v>76</v>
      </c>
      <c r="C265" s="170">
        <v>61</v>
      </c>
      <c r="D265" s="171">
        <f t="shared" si="10"/>
        <v>68.5</v>
      </c>
      <c r="E265" s="171">
        <f t="shared" si="11"/>
        <v>0</v>
      </c>
    </row>
    <row r="266" spans="1:5" x14ac:dyDescent="0.25">
      <c r="A266" s="70">
        <v>43723</v>
      </c>
      <c r="B266" s="170">
        <v>85</v>
      </c>
      <c r="C266" s="170">
        <v>57</v>
      </c>
      <c r="D266" s="171">
        <f t="shared" si="10"/>
        <v>71</v>
      </c>
      <c r="E266" s="171">
        <f t="shared" si="11"/>
        <v>0</v>
      </c>
    </row>
    <row r="267" spans="1:5" x14ac:dyDescent="0.25">
      <c r="A267" s="70">
        <v>43724</v>
      </c>
      <c r="B267" s="170">
        <v>85</v>
      </c>
      <c r="C267" s="170">
        <v>68</v>
      </c>
      <c r="D267" s="171">
        <f t="shared" si="10"/>
        <v>76.5</v>
      </c>
      <c r="E267" s="171">
        <f t="shared" si="11"/>
        <v>0</v>
      </c>
    </row>
    <row r="268" spans="1:5" x14ac:dyDescent="0.25">
      <c r="A268" s="70">
        <v>43725</v>
      </c>
      <c r="B268" s="170">
        <v>93</v>
      </c>
      <c r="C268" s="170">
        <v>67</v>
      </c>
      <c r="D268" s="171">
        <f t="shared" si="10"/>
        <v>80</v>
      </c>
      <c r="E268" s="171">
        <f t="shared" si="11"/>
        <v>0</v>
      </c>
    </row>
    <row r="269" spans="1:5" x14ac:dyDescent="0.25">
      <c r="A269" s="70">
        <v>43726</v>
      </c>
      <c r="B269" s="170">
        <v>90</v>
      </c>
      <c r="C269" s="170">
        <v>67</v>
      </c>
      <c r="D269" s="171">
        <f t="shared" si="10"/>
        <v>78.5</v>
      </c>
      <c r="E269" s="171">
        <f t="shared" si="11"/>
        <v>0</v>
      </c>
    </row>
    <row r="270" spans="1:5" x14ac:dyDescent="0.25">
      <c r="A270" s="70">
        <v>43727</v>
      </c>
      <c r="B270" s="170">
        <v>93</v>
      </c>
      <c r="C270" s="170">
        <v>69</v>
      </c>
      <c r="D270" s="171">
        <f t="shared" si="10"/>
        <v>81</v>
      </c>
      <c r="E270" s="171">
        <f t="shared" si="11"/>
        <v>0</v>
      </c>
    </row>
    <row r="271" spans="1:5" x14ac:dyDescent="0.25">
      <c r="A271" s="70">
        <v>43728</v>
      </c>
      <c r="B271" s="170">
        <v>87</v>
      </c>
      <c r="C271" s="170">
        <v>69</v>
      </c>
      <c r="D271" s="171">
        <f t="shared" si="10"/>
        <v>78</v>
      </c>
      <c r="E271" s="171">
        <f t="shared" si="11"/>
        <v>0</v>
      </c>
    </row>
    <row r="272" spans="1:5" x14ac:dyDescent="0.25">
      <c r="A272" s="70">
        <v>43729</v>
      </c>
      <c r="B272" s="170">
        <v>91</v>
      </c>
      <c r="C272" s="170">
        <v>70</v>
      </c>
      <c r="D272" s="171">
        <f t="shared" si="10"/>
        <v>80.5</v>
      </c>
      <c r="E272" s="171">
        <f t="shared" si="11"/>
        <v>0</v>
      </c>
    </row>
    <row r="273" spans="1:5" x14ac:dyDescent="0.25">
      <c r="A273" s="70">
        <v>43730</v>
      </c>
      <c r="B273" s="170">
        <v>78</v>
      </c>
      <c r="C273" s="170">
        <v>64</v>
      </c>
      <c r="D273" s="171">
        <f t="shared" si="10"/>
        <v>71</v>
      </c>
      <c r="E273" s="171">
        <f t="shared" si="11"/>
        <v>0</v>
      </c>
    </row>
    <row r="274" spans="1:5" x14ac:dyDescent="0.25">
      <c r="A274" s="70">
        <v>43731</v>
      </c>
      <c r="B274" s="170">
        <v>73</v>
      </c>
      <c r="C274" s="170">
        <v>54</v>
      </c>
      <c r="D274" s="171">
        <f t="shared" si="10"/>
        <v>63.5</v>
      </c>
      <c r="E274" s="171">
        <f t="shared" si="11"/>
        <v>1.5</v>
      </c>
    </row>
    <row r="275" spans="1:5" x14ac:dyDescent="0.25">
      <c r="A275" s="70">
        <v>43732</v>
      </c>
      <c r="B275" s="170">
        <v>78</v>
      </c>
      <c r="C275" s="170">
        <v>54</v>
      </c>
      <c r="D275" s="171">
        <f t="shared" si="10"/>
        <v>66</v>
      </c>
      <c r="E275" s="171">
        <f t="shared" si="11"/>
        <v>0</v>
      </c>
    </row>
    <row r="276" spans="1:5" x14ac:dyDescent="0.25">
      <c r="A276" s="70">
        <v>43733</v>
      </c>
      <c r="B276" s="170">
        <v>79</v>
      </c>
      <c r="C276" s="170">
        <v>59</v>
      </c>
      <c r="D276" s="171">
        <f t="shared" si="10"/>
        <v>69</v>
      </c>
      <c r="E276" s="171">
        <f t="shared" si="11"/>
        <v>0</v>
      </c>
    </row>
    <row r="277" spans="1:5" x14ac:dyDescent="0.25">
      <c r="A277" s="70">
        <v>43734</v>
      </c>
      <c r="B277" s="170">
        <v>79</v>
      </c>
      <c r="C277" s="170">
        <v>56</v>
      </c>
      <c r="D277" s="171">
        <f t="shared" si="10"/>
        <v>67.5</v>
      </c>
      <c r="E277" s="171">
        <f t="shared" si="11"/>
        <v>0</v>
      </c>
    </row>
    <row r="278" spans="1:5" x14ac:dyDescent="0.25">
      <c r="A278" s="70">
        <v>43735</v>
      </c>
      <c r="B278" s="170">
        <v>74</v>
      </c>
      <c r="C278" s="170">
        <v>55</v>
      </c>
      <c r="D278" s="171">
        <f t="shared" si="10"/>
        <v>64.5</v>
      </c>
      <c r="E278" s="171">
        <f t="shared" si="11"/>
        <v>0.5</v>
      </c>
    </row>
    <row r="279" spans="1:5" x14ac:dyDescent="0.25">
      <c r="A279" s="70">
        <v>43736</v>
      </c>
      <c r="B279" s="170">
        <v>87</v>
      </c>
      <c r="C279" s="170">
        <v>61</v>
      </c>
      <c r="D279" s="171">
        <f t="shared" si="10"/>
        <v>74</v>
      </c>
      <c r="E279" s="171">
        <f t="shared" si="11"/>
        <v>0</v>
      </c>
    </row>
    <row r="280" spans="1:5" x14ac:dyDescent="0.25">
      <c r="A280" s="70">
        <v>43737</v>
      </c>
      <c r="B280" s="170">
        <v>69</v>
      </c>
      <c r="C280" s="170">
        <v>61</v>
      </c>
      <c r="D280" s="171">
        <f t="shared" si="10"/>
        <v>65</v>
      </c>
      <c r="E280" s="171">
        <f t="shared" si="11"/>
        <v>0</v>
      </c>
    </row>
    <row r="281" spans="1:5" x14ac:dyDescent="0.25">
      <c r="A281" s="70">
        <v>43738</v>
      </c>
      <c r="B281" s="170">
        <v>75</v>
      </c>
      <c r="C281" s="170">
        <v>67</v>
      </c>
      <c r="D281" s="171">
        <f t="shared" si="10"/>
        <v>71</v>
      </c>
      <c r="E281" s="171">
        <f t="shared" si="11"/>
        <v>0</v>
      </c>
    </row>
    <row r="282" spans="1:5" x14ac:dyDescent="0.25">
      <c r="A282" s="70">
        <v>43739</v>
      </c>
      <c r="B282" s="170">
        <v>86</v>
      </c>
      <c r="C282" s="170">
        <v>72</v>
      </c>
      <c r="D282" s="171">
        <f t="shared" si="10"/>
        <v>79</v>
      </c>
      <c r="E282" s="171">
        <f t="shared" si="11"/>
        <v>0</v>
      </c>
    </row>
    <row r="283" spans="1:5" x14ac:dyDescent="0.25">
      <c r="A283" s="70">
        <v>43740</v>
      </c>
      <c r="B283" s="170">
        <v>87</v>
      </c>
      <c r="C283" s="170">
        <v>71</v>
      </c>
      <c r="D283" s="171">
        <f t="shared" si="10"/>
        <v>79</v>
      </c>
      <c r="E283" s="171">
        <f t="shared" si="11"/>
        <v>0</v>
      </c>
    </row>
    <row r="284" spans="1:5" x14ac:dyDescent="0.25">
      <c r="A284" s="70">
        <v>43741</v>
      </c>
      <c r="B284" s="170">
        <v>77</v>
      </c>
      <c r="C284" s="170">
        <v>51</v>
      </c>
      <c r="D284" s="171">
        <f t="shared" si="10"/>
        <v>64</v>
      </c>
      <c r="E284" s="171">
        <f t="shared" si="11"/>
        <v>1</v>
      </c>
    </row>
    <row r="285" spans="1:5" x14ac:dyDescent="0.25">
      <c r="A285" s="70">
        <v>43742</v>
      </c>
      <c r="B285" s="170">
        <v>59</v>
      </c>
      <c r="C285" s="170">
        <v>42</v>
      </c>
      <c r="D285" s="171">
        <f t="shared" si="10"/>
        <v>50.5</v>
      </c>
      <c r="E285" s="171">
        <f t="shared" si="11"/>
        <v>14.5</v>
      </c>
    </row>
    <row r="286" spans="1:5" x14ac:dyDescent="0.25">
      <c r="A286" s="70">
        <v>43743</v>
      </c>
      <c r="B286" s="170">
        <v>61</v>
      </c>
      <c r="C286" s="170">
        <v>42</v>
      </c>
      <c r="D286" s="171">
        <f t="shared" si="10"/>
        <v>51.5</v>
      </c>
      <c r="E286" s="171">
        <f t="shared" si="11"/>
        <v>13.5</v>
      </c>
    </row>
    <row r="287" spans="1:5" x14ac:dyDescent="0.25">
      <c r="A287" s="70">
        <v>43744</v>
      </c>
      <c r="B287" s="170">
        <v>67</v>
      </c>
      <c r="C287" s="170">
        <v>42</v>
      </c>
      <c r="D287" s="171">
        <f t="shared" si="10"/>
        <v>54.5</v>
      </c>
      <c r="E287" s="171">
        <f t="shared" si="11"/>
        <v>10.5</v>
      </c>
    </row>
    <row r="288" spans="1:5" x14ac:dyDescent="0.25">
      <c r="A288" s="70">
        <v>43745</v>
      </c>
      <c r="B288" s="170">
        <v>64</v>
      </c>
      <c r="C288" s="170">
        <v>42</v>
      </c>
      <c r="D288" s="171">
        <f t="shared" si="10"/>
        <v>53</v>
      </c>
      <c r="E288" s="171">
        <f t="shared" si="11"/>
        <v>12</v>
      </c>
    </row>
    <row r="289" spans="1:5" x14ac:dyDescent="0.25">
      <c r="A289" s="70">
        <v>43746</v>
      </c>
      <c r="B289" s="170">
        <v>71</v>
      </c>
      <c r="C289" s="170">
        <v>43</v>
      </c>
      <c r="D289" s="171">
        <f t="shared" si="10"/>
        <v>57</v>
      </c>
      <c r="E289" s="171">
        <f t="shared" si="11"/>
        <v>8</v>
      </c>
    </row>
    <row r="290" spans="1:5" x14ac:dyDescent="0.25">
      <c r="A290" s="70">
        <v>43747</v>
      </c>
      <c r="B290" s="170">
        <v>70</v>
      </c>
      <c r="C290" s="170">
        <v>45</v>
      </c>
      <c r="D290" s="171">
        <f t="shared" si="10"/>
        <v>57.5</v>
      </c>
      <c r="E290" s="171">
        <f t="shared" si="11"/>
        <v>7.5</v>
      </c>
    </row>
    <row r="291" spans="1:5" x14ac:dyDescent="0.25">
      <c r="A291" s="70">
        <v>43748</v>
      </c>
      <c r="B291" s="170">
        <v>64</v>
      </c>
      <c r="C291" s="170">
        <v>47</v>
      </c>
      <c r="D291" s="171">
        <f t="shared" si="10"/>
        <v>55.5</v>
      </c>
      <c r="E291" s="171">
        <f t="shared" si="11"/>
        <v>9.5</v>
      </c>
    </row>
    <row r="292" spans="1:5" x14ac:dyDescent="0.25">
      <c r="A292" s="70">
        <v>43749</v>
      </c>
      <c r="B292" s="170">
        <v>65</v>
      </c>
      <c r="C292" s="170">
        <v>38</v>
      </c>
      <c r="D292" s="171">
        <f t="shared" si="10"/>
        <v>51.5</v>
      </c>
      <c r="E292" s="171">
        <f t="shared" si="11"/>
        <v>13.5</v>
      </c>
    </row>
    <row r="293" spans="1:5" x14ac:dyDescent="0.25">
      <c r="A293" s="70">
        <v>43750</v>
      </c>
      <c r="B293" s="170">
        <v>46</v>
      </c>
      <c r="C293" s="170">
        <v>31</v>
      </c>
      <c r="D293" s="171">
        <f t="shared" si="10"/>
        <v>38.5</v>
      </c>
      <c r="E293" s="171">
        <f t="shared" si="11"/>
        <v>26.5</v>
      </c>
    </row>
    <row r="294" spans="1:5" x14ac:dyDescent="0.25">
      <c r="A294" s="70">
        <v>43751</v>
      </c>
      <c r="B294" s="170">
        <v>64</v>
      </c>
      <c r="C294" s="170">
        <v>31</v>
      </c>
      <c r="D294" s="171">
        <f t="shared" si="10"/>
        <v>47.5</v>
      </c>
      <c r="E294" s="171">
        <f t="shared" si="11"/>
        <v>17.5</v>
      </c>
    </row>
    <row r="295" spans="1:5" x14ac:dyDescent="0.25">
      <c r="A295" s="70">
        <v>43752</v>
      </c>
      <c r="B295" s="170">
        <v>63</v>
      </c>
      <c r="C295" s="170">
        <v>30</v>
      </c>
      <c r="D295" s="171">
        <f t="shared" si="10"/>
        <v>46.5</v>
      </c>
      <c r="E295" s="171">
        <f t="shared" si="11"/>
        <v>18.5</v>
      </c>
    </row>
    <row r="296" spans="1:5" x14ac:dyDescent="0.25">
      <c r="A296" s="70">
        <v>43753</v>
      </c>
      <c r="B296" s="170">
        <v>65</v>
      </c>
      <c r="C296" s="170">
        <v>32</v>
      </c>
      <c r="D296" s="171">
        <f t="shared" si="10"/>
        <v>48.5</v>
      </c>
      <c r="E296" s="171">
        <f t="shared" si="11"/>
        <v>16.5</v>
      </c>
    </row>
    <row r="297" spans="1:5" x14ac:dyDescent="0.25">
      <c r="A297" s="70">
        <v>43754</v>
      </c>
      <c r="B297" s="170">
        <v>65</v>
      </c>
      <c r="C297" s="170">
        <v>41</v>
      </c>
      <c r="D297" s="171">
        <f t="shared" si="10"/>
        <v>53</v>
      </c>
      <c r="E297" s="171">
        <f t="shared" si="11"/>
        <v>12</v>
      </c>
    </row>
    <row r="298" spans="1:5" x14ac:dyDescent="0.25">
      <c r="A298" s="70">
        <v>43755</v>
      </c>
      <c r="B298" s="170">
        <v>51</v>
      </c>
      <c r="C298" s="170">
        <v>33</v>
      </c>
      <c r="D298" s="171">
        <f t="shared" si="10"/>
        <v>42</v>
      </c>
      <c r="E298" s="171">
        <f t="shared" si="11"/>
        <v>23</v>
      </c>
    </row>
    <row r="299" spans="1:5" x14ac:dyDescent="0.25">
      <c r="A299" s="70">
        <v>43756</v>
      </c>
      <c r="B299" s="170">
        <v>62</v>
      </c>
      <c r="C299" s="170">
        <v>38</v>
      </c>
      <c r="D299" s="171">
        <f t="shared" si="10"/>
        <v>50</v>
      </c>
      <c r="E299" s="171">
        <f t="shared" si="11"/>
        <v>15</v>
      </c>
    </row>
    <row r="300" spans="1:5" x14ac:dyDescent="0.25">
      <c r="A300" s="70">
        <v>43757</v>
      </c>
      <c r="B300" s="170">
        <v>69</v>
      </c>
      <c r="C300" s="170">
        <v>43</v>
      </c>
      <c r="D300" s="171">
        <f t="shared" si="10"/>
        <v>56</v>
      </c>
      <c r="E300" s="171">
        <f t="shared" si="11"/>
        <v>9</v>
      </c>
    </row>
    <row r="301" spans="1:5" x14ac:dyDescent="0.25">
      <c r="A301" s="70">
        <v>43758</v>
      </c>
      <c r="B301" s="170">
        <v>56</v>
      </c>
      <c r="C301" s="170">
        <v>39</v>
      </c>
      <c r="D301" s="171">
        <f t="shared" si="10"/>
        <v>47.5</v>
      </c>
      <c r="E301" s="171">
        <f t="shared" si="11"/>
        <v>17.5</v>
      </c>
    </row>
    <row r="302" spans="1:5" x14ac:dyDescent="0.25">
      <c r="A302" s="70">
        <v>43759</v>
      </c>
      <c r="B302" s="170">
        <v>64</v>
      </c>
      <c r="C302" s="170">
        <v>39</v>
      </c>
      <c r="D302" s="171">
        <f t="shared" si="10"/>
        <v>51.5</v>
      </c>
      <c r="E302" s="171">
        <f t="shared" si="11"/>
        <v>13.5</v>
      </c>
    </row>
    <row r="303" spans="1:5" x14ac:dyDescent="0.25">
      <c r="A303" s="70">
        <v>43760</v>
      </c>
      <c r="B303" s="170">
        <v>56</v>
      </c>
      <c r="C303" s="170">
        <v>46</v>
      </c>
      <c r="D303" s="171">
        <f t="shared" si="10"/>
        <v>51</v>
      </c>
      <c r="E303" s="171">
        <f t="shared" si="11"/>
        <v>14</v>
      </c>
    </row>
    <row r="304" spans="1:5" x14ac:dyDescent="0.25">
      <c r="A304" s="70">
        <v>43761</v>
      </c>
      <c r="B304" s="170">
        <v>54</v>
      </c>
      <c r="C304" s="170">
        <v>42</v>
      </c>
      <c r="D304" s="171">
        <f t="shared" si="10"/>
        <v>48</v>
      </c>
      <c r="E304" s="171">
        <f t="shared" si="11"/>
        <v>17</v>
      </c>
    </row>
    <row r="305" spans="1:5" x14ac:dyDescent="0.25">
      <c r="A305" s="70">
        <v>43762</v>
      </c>
      <c r="B305" s="170">
        <v>65</v>
      </c>
      <c r="C305" s="170">
        <v>36</v>
      </c>
      <c r="D305" s="171">
        <f t="shared" si="10"/>
        <v>50.5</v>
      </c>
      <c r="E305" s="171">
        <f t="shared" si="11"/>
        <v>14.5</v>
      </c>
    </row>
    <row r="306" spans="1:5" x14ac:dyDescent="0.25">
      <c r="A306" s="70">
        <v>43763</v>
      </c>
      <c r="B306" s="170">
        <v>46</v>
      </c>
      <c r="C306" s="170">
        <v>36</v>
      </c>
      <c r="D306" s="171">
        <f t="shared" si="10"/>
        <v>41</v>
      </c>
      <c r="E306" s="171">
        <f t="shared" si="11"/>
        <v>24</v>
      </c>
    </row>
    <row r="307" spans="1:5" x14ac:dyDescent="0.25">
      <c r="A307" s="70">
        <v>43764</v>
      </c>
      <c r="B307" s="170">
        <v>52</v>
      </c>
      <c r="C307" s="170">
        <v>31</v>
      </c>
      <c r="D307" s="171">
        <f t="shared" si="10"/>
        <v>41.5</v>
      </c>
      <c r="E307" s="171">
        <f t="shared" si="11"/>
        <v>23.5</v>
      </c>
    </row>
    <row r="308" spans="1:5" x14ac:dyDescent="0.25">
      <c r="A308" s="70">
        <v>43765</v>
      </c>
      <c r="B308" s="170">
        <v>52</v>
      </c>
      <c r="C308" s="170">
        <v>31</v>
      </c>
      <c r="D308" s="171">
        <f t="shared" si="10"/>
        <v>41.5</v>
      </c>
      <c r="E308" s="171">
        <f t="shared" si="11"/>
        <v>23.5</v>
      </c>
    </row>
    <row r="309" spans="1:5" x14ac:dyDescent="0.25">
      <c r="A309" s="70">
        <v>43766</v>
      </c>
      <c r="B309" s="170">
        <v>59</v>
      </c>
      <c r="C309" s="170">
        <v>31</v>
      </c>
      <c r="D309" s="171">
        <f t="shared" si="10"/>
        <v>45</v>
      </c>
      <c r="E309" s="171">
        <f t="shared" si="11"/>
        <v>20</v>
      </c>
    </row>
    <row r="310" spans="1:5" x14ac:dyDescent="0.25">
      <c r="A310" s="70">
        <v>43767</v>
      </c>
      <c r="B310" s="170">
        <v>39</v>
      </c>
      <c r="C310" s="170">
        <v>29</v>
      </c>
      <c r="D310" s="171">
        <f t="shared" si="10"/>
        <v>34</v>
      </c>
      <c r="E310" s="171">
        <f t="shared" si="11"/>
        <v>31</v>
      </c>
    </row>
    <row r="311" spans="1:5" x14ac:dyDescent="0.25">
      <c r="A311" s="70">
        <v>43768</v>
      </c>
      <c r="B311" s="170">
        <v>36</v>
      </c>
      <c r="C311" s="170">
        <v>29</v>
      </c>
      <c r="D311" s="171">
        <f t="shared" si="10"/>
        <v>32.5</v>
      </c>
      <c r="E311" s="171">
        <f t="shared" si="11"/>
        <v>32.5</v>
      </c>
    </row>
    <row r="312" spans="1:5" x14ac:dyDescent="0.25">
      <c r="A312" s="70">
        <v>43769</v>
      </c>
      <c r="B312" s="170">
        <v>35</v>
      </c>
      <c r="C312" s="170">
        <v>26</v>
      </c>
      <c r="D312" s="171">
        <f t="shared" si="10"/>
        <v>30.5</v>
      </c>
      <c r="E312" s="171">
        <f t="shared" si="11"/>
        <v>34.5</v>
      </c>
    </row>
    <row r="313" spans="1:5" x14ac:dyDescent="0.25">
      <c r="A313" s="70">
        <v>43770</v>
      </c>
      <c r="B313" s="170">
        <v>38</v>
      </c>
      <c r="C313" s="170">
        <v>26</v>
      </c>
      <c r="D313" s="171">
        <f t="shared" si="10"/>
        <v>32</v>
      </c>
      <c r="E313" s="171">
        <f t="shared" si="11"/>
        <v>33</v>
      </c>
    </row>
    <row r="314" spans="1:5" x14ac:dyDescent="0.25">
      <c r="A314" s="70">
        <v>43771</v>
      </c>
      <c r="B314" s="170">
        <v>50</v>
      </c>
      <c r="C314" s="170">
        <v>28</v>
      </c>
      <c r="D314" s="171">
        <f t="shared" si="10"/>
        <v>39</v>
      </c>
      <c r="E314" s="171">
        <f t="shared" si="11"/>
        <v>26</v>
      </c>
    </row>
    <row r="315" spans="1:5" x14ac:dyDescent="0.25">
      <c r="A315" s="70">
        <v>43772</v>
      </c>
      <c r="B315" s="170">
        <v>49</v>
      </c>
      <c r="C315" s="170">
        <v>30</v>
      </c>
      <c r="D315" s="171">
        <f t="shared" si="10"/>
        <v>39.5</v>
      </c>
      <c r="E315" s="171">
        <f t="shared" si="11"/>
        <v>25.5</v>
      </c>
    </row>
    <row r="316" spans="1:5" x14ac:dyDescent="0.25">
      <c r="A316" s="70">
        <v>43773</v>
      </c>
      <c r="B316" s="170">
        <v>57</v>
      </c>
      <c r="C316" s="170">
        <v>38</v>
      </c>
      <c r="D316" s="171">
        <f t="shared" si="10"/>
        <v>47.5</v>
      </c>
      <c r="E316" s="171">
        <f t="shared" si="11"/>
        <v>17.5</v>
      </c>
    </row>
    <row r="317" spans="1:5" x14ac:dyDescent="0.25">
      <c r="A317" s="70">
        <v>43774</v>
      </c>
      <c r="B317" s="170">
        <v>51</v>
      </c>
      <c r="C317" s="170">
        <v>33</v>
      </c>
      <c r="D317" s="171">
        <f t="shared" si="10"/>
        <v>42</v>
      </c>
      <c r="E317" s="171">
        <f t="shared" si="11"/>
        <v>23</v>
      </c>
    </row>
    <row r="318" spans="1:5" x14ac:dyDescent="0.25">
      <c r="A318" s="70">
        <v>43775</v>
      </c>
      <c r="B318" s="170">
        <v>49</v>
      </c>
      <c r="C318" s="170">
        <v>33</v>
      </c>
      <c r="D318" s="171">
        <f t="shared" si="10"/>
        <v>41</v>
      </c>
      <c r="E318" s="171">
        <f t="shared" si="11"/>
        <v>24</v>
      </c>
    </row>
    <row r="319" spans="1:5" x14ac:dyDescent="0.25">
      <c r="A319" s="70">
        <v>43776</v>
      </c>
      <c r="B319" s="170">
        <v>63</v>
      </c>
      <c r="C319" s="170">
        <v>21</v>
      </c>
      <c r="D319" s="171">
        <f t="shared" ref="D319:D382" si="12">(B319+C319)/2</f>
        <v>42</v>
      </c>
      <c r="E319" s="171">
        <f t="shared" ref="E319:E382" si="13">IF(65-D319&gt;0,65-D319,0)</f>
        <v>23</v>
      </c>
    </row>
    <row r="320" spans="1:5" x14ac:dyDescent="0.25">
      <c r="A320" s="70">
        <v>43777</v>
      </c>
      <c r="B320" s="170">
        <v>33</v>
      </c>
      <c r="C320" s="170">
        <v>15</v>
      </c>
      <c r="D320" s="171">
        <f t="shared" si="12"/>
        <v>24</v>
      </c>
      <c r="E320" s="171">
        <f t="shared" si="13"/>
        <v>41</v>
      </c>
    </row>
    <row r="321" spans="1:5" x14ac:dyDescent="0.25">
      <c r="A321" s="70">
        <v>43778</v>
      </c>
      <c r="B321" s="170">
        <v>39</v>
      </c>
      <c r="C321" s="170">
        <v>15</v>
      </c>
      <c r="D321" s="171">
        <f t="shared" si="12"/>
        <v>27</v>
      </c>
      <c r="E321" s="171">
        <f t="shared" si="13"/>
        <v>38</v>
      </c>
    </row>
    <row r="322" spans="1:5" x14ac:dyDescent="0.25">
      <c r="A322" s="70">
        <v>43779</v>
      </c>
      <c r="B322" s="170">
        <v>58</v>
      </c>
      <c r="C322" s="170">
        <v>34</v>
      </c>
      <c r="D322" s="171">
        <f t="shared" si="12"/>
        <v>46</v>
      </c>
      <c r="E322" s="171">
        <f t="shared" si="13"/>
        <v>19</v>
      </c>
    </row>
    <row r="323" spans="1:5" x14ac:dyDescent="0.25">
      <c r="A323" s="70">
        <v>43780</v>
      </c>
      <c r="B323" s="170">
        <v>53</v>
      </c>
      <c r="C323" s="170">
        <v>24</v>
      </c>
      <c r="D323" s="171">
        <f t="shared" si="12"/>
        <v>38.5</v>
      </c>
      <c r="E323" s="171">
        <f t="shared" si="13"/>
        <v>26.5</v>
      </c>
    </row>
    <row r="324" spans="1:5" x14ac:dyDescent="0.25">
      <c r="A324" s="70">
        <v>43781</v>
      </c>
      <c r="B324" s="170">
        <v>28</v>
      </c>
      <c r="C324" s="170">
        <v>3</v>
      </c>
      <c r="D324" s="171">
        <f t="shared" si="12"/>
        <v>15.5</v>
      </c>
      <c r="E324" s="171">
        <f t="shared" si="13"/>
        <v>49.5</v>
      </c>
    </row>
    <row r="325" spans="1:5" x14ac:dyDescent="0.25">
      <c r="A325" s="70">
        <v>43782</v>
      </c>
      <c r="B325" s="170">
        <v>20</v>
      </c>
      <c r="C325" s="170">
        <v>3</v>
      </c>
      <c r="D325" s="171">
        <f t="shared" si="12"/>
        <v>11.5</v>
      </c>
      <c r="E325" s="171">
        <f t="shared" si="13"/>
        <v>53.5</v>
      </c>
    </row>
    <row r="326" spans="1:5" x14ac:dyDescent="0.25">
      <c r="A326" s="70">
        <v>43783</v>
      </c>
      <c r="B326" s="170">
        <v>33</v>
      </c>
      <c r="C326" s="170">
        <v>18</v>
      </c>
      <c r="D326" s="171">
        <f t="shared" si="12"/>
        <v>25.5</v>
      </c>
      <c r="E326" s="171">
        <f t="shared" si="13"/>
        <v>39.5</v>
      </c>
    </row>
    <row r="327" spans="1:5" x14ac:dyDescent="0.25">
      <c r="A327" s="70">
        <v>43784</v>
      </c>
      <c r="B327" s="170">
        <v>37</v>
      </c>
      <c r="C327" s="170">
        <v>20</v>
      </c>
      <c r="D327" s="171">
        <f t="shared" si="12"/>
        <v>28.5</v>
      </c>
      <c r="E327" s="171">
        <f t="shared" si="13"/>
        <v>36.5</v>
      </c>
    </row>
    <row r="328" spans="1:5" x14ac:dyDescent="0.25">
      <c r="A328" s="70">
        <v>43785</v>
      </c>
      <c r="B328" s="170">
        <v>52</v>
      </c>
      <c r="C328" s="170">
        <v>22</v>
      </c>
      <c r="D328" s="171">
        <f t="shared" si="12"/>
        <v>37</v>
      </c>
      <c r="E328" s="171">
        <f t="shared" si="13"/>
        <v>28</v>
      </c>
    </row>
    <row r="329" spans="1:5" x14ac:dyDescent="0.25">
      <c r="A329" s="70">
        <v>43786</v>
      </c>
      <c r="B329" s="170">
        <v>50</v>
      </c>
      <c r="C329" s="170">
        <v>28</v>
      </c>
      <c r="D329" s="171">
        <f t="shared" si="12"/>
        <v>39</v>
      </c>
      <c r="E329" s="171">
        <f t="shared" si="13"/>
        <v>26</v>
      </c>
    </row>
    <row r="330" spans="1:5" x14ac:dyDescent="0.25">
      <c r="A330" s="70">
        <v>43787</v>
      </c>
      <c r="B330" s="170">
        <v>46</v>
      </c>
      <c r="C330" s="170">
        <v>26</v>
      </c>
      <c r="D330" s="171">
        <f t="shared" si="12"/>
        <v>36</v>
      </c>
      <c r="E330" s="171">
        <f t="shared" si="13"/>
        <v>29</v>
      </c>
    </row>
    <row r="331" spans="1:5" x14ac:dyDescent="0.25">
      <c r="A331" s="70">
        <v>43788</v>
      </c>
      <c r="B331" s="170">
        <v>49</v>
      </c>
      <c r="C331" s="170">
        <v>25</v>
      </c>
      <c r="D331" s="171">
        <f t="shared" si="12"/>
        <v>37</v>
      </c>
      <c r="E331" s="171">
        <f t="shared" si="13"/>
        <v>28</v>
      </c>
    </row>
    <row r="332" spans="1:5" x14ac:dyDescent="0.25">
      <c r="A332" s="70">
        <v>43789</v>
      </c>
      <c r="B332" s="170">
        <v>58</v>
      </c>
      <c r="C332" s="170">
        <v>32</v>
      </c>
      <c r="D332" s="171">
        <f t="shared" si="12"/>
        <v>45</v>
      </c>
      <c r="E332" s="171">
        <f t="shared" si="13"/>
        <v>20</v>
      </c>
    </row>
    <row r="333" spans="1:5" x14ac:dyDescent="0.25">
      <c r="A333" s="70">
        <v>43790</v>
      </c>
      <c r="B333" s="170">
        <v>60</v>
      </c>
      <c r="C333" s="170">
        <v>33</v>
      </c>
      <c r="D333" s="171">
        <f t="shared" si="12"/>
        <v>46.5</v>
      </c>
      <c r="E333" s="171">
        <f t="shared" si="13"/>
        <v>18.5</v>
      </c>
    </row>
    <row r="334" spans="1:5" x14ac:dyDescent="0.25">
      <c r="A334" s="70">
        <v>43791</v>
      </c>
      <c r="B334" s="170">
        <v>55</v>
      </c>
      <c r="C334" s="170">
        <v>24</v>
      </c>
      <c r="D334" s="171">
        <f t="shared" si="12"/>
        <v>39.5</v>
      </c>
      <c r="E334" s="171">
        <f t="shared" si="13"/>
        <v>25.5</v>
      </c>
    </row>
    <row r="335" spans="1:5" x14ac:dyDescent="0.25">
      <c r="A335" s="70">
        <v>43792</v>
      </c>
      <c r="B335" s="170">
        <v>34</v>
      </c>
      <c r="C335" s="170">
        <v>23</v>
      </c>
      <c r="D335" s="171">
        <f t="shared" si="12"/>
        <v>28.5</v>
      </c>
      <c r="E335" s="171">
        <f t="shared" si="13"/>
        <v>36.5</v>
      </c>
    </row>
    <row r="336" spans="1:5" x14ac:dyDescent="0.25">
      <c r="A336" s="70">
        <v>43793</v>
      </c>
      <c r="B336" s="170">
        <v>45</v>
      </c>
      <c r="C336" s="170">
        <v>31</v>
      </c>
      <c r="D336" s="171">
        <f t="shared" si="12"/>
        <v>38</v>
      </c>
      <c r="E336" s="171">
        <f t="shared" si="13"/>
        <v>27</v>
      </c>
    </row>
    <row r="337" spans="1:5" x14ac:dyDescent="0.25">
      <c r="A337" s="70">
        <v>43794</v>
      </c>
      <c r="B337" s="170">
        <v>58</v>
      </c>
      <c r="C337" s="170">
        <v>32</v>
      </c>
      <c r="D337" s="171">
        <f t="shared" si="12"/>
        <v>45</v>
      </c>
      <c r="E337" s="171">
        <f t="shared" si="13"/>
        <v>20</v>
      </c>
    </row>
    <row r="338" spans="1:5" x14ac:dyDescent="0.25">
      <c r="A338" s="70">
        <v>43795</v>
      </c>
      <c r="B338" s="170">
        <v>58</v>
      </c>
      <c r="C338" s="170">
        <v>33</v>
      </c>
      <c r="D338" s="171">
        <f t="shared" si="12"/>
        <v>45.5</v>
      </c>
      <c r="E338" s="171">
        <f t="shared" si="13"/>
        <v>19.5</v>
      </c>
    </row>
    <row r="339" spans="1:5" x14ac:dyDescent="0.25">
      <c r="A339" s="70">
        <v>43796</v>
      </c>
      <c r="B339" s="170">
        <v>54</v>
      </c>
      <c r="C339" s="170">
        <v>33</v>
      </c>
      <c r="D339" s="171">
        <f t="shared" si="12"/>
        <v>43.5</v>
      </c>
      <c r="E339" s="171">
        <f t="shared" si="13"/>
        <v>21.5</v>
      </c>
    </row>
    <row r="340" spans="1:5" x14ac:dyDescent="0.25">
      <c r="A340" s="70">
        <v>43797</v>
      </c>
      <c r="B340" s="170">
        <v>40</v>
      </c>
      <c r="C340" s="170">
        <v>28</v>
      </c>
      <c r="D340" s="171">
        <f t="shared" si="12"/>
        <v>34</v>
      </c>
      <c r="E340" s="171">
        <f t="shared" si="13"/>
        <v>31</v>
      </c>
    </row>
    <row r="341" spans="1:5" x14ac:dyDescent="0.25">
      <c r="A341" s="70">
        <v>43798</v>
      </c>
      <c r="B341" s="170">
        <v>40</v>
      </c>
      <c r="C341" s="170">
        <v>28</v>
      </c>
      <c r="D341" s="171">
        <f t="shared" si="12"/>
        <v>34</v>
      </c>
      <c r="E341" s="171">
        <f t="shared" si="13"/>
        <v>31</v>
      </c>
    </row>
    <row r="342" spans="1:5" x14ac:dyDescent="0.25">
      <c r="A342" s="70">
        <v>43799</v>
      </c>
      <c r="B342" s="170">
        <v>40</v>
      </c>
      <c r="C342" s="170">
        <v>26</v>
      </c>
      <c r="D342" s="171">
        <f t="shared" si="12"/>
        <v>33</v>
      </c>
      <c r="E342" s="171">
        <f t="shared" si="13"/>
        <v>32</v>
      </c>
    </row>
    <row r="343" spans="1:5" x14ac:dyDescent="0.25">
      <c r="A343" s="70">
        <v>43800</v>
      </c>
      <c r="B343" s="170">
        <v>55</v>
      </c>
      <c r="C343" s="170">
        <v>33</v>
      </c>
      <c r="D343" s="171">
        <f t="shared" si="12"/>
        <v>44</v>
      </c>
      <c r="E343" s="171">
        <f t="shared" si="13"/>
        <v>21</v>
      </c>
    </row>
    <row r="344" spans="1:5" x14ac:dyDescent="0.25">
      <c r="A344" s="70">
        <v>43801</v>
      </c>
      <c r="B344" s="170">
        <v>38</v>
      </c>
      <c r="C344" s="170">
        <v>24</v>
      </c>
      <c r="D344" s="171">
        <f t="shared" si="12"/>
        <v>31</v>
      </c>
      <c r="E344" s="171">
        <f t="shared" si="13"/>
        <v>34</v>
      </c>
    </row>
    <row r="345" spans="1:5" x14ac:dyDescent="0.25">
      <c r="A345" s="70">
        <v>43802</v>
      </c>
      <c r="B345" s="170">
        <v>39</v>
      </c>
      <c r="C345" s="170">
        <v>24</v>
      </c>
      <c r="D345" s="171">
        <f t="shared" si="12"/>
        <v>31.5</v>
      </c>
      <c r="E345" s="171">
        <f t="shared" si="13"/>
        <v>33.5</v>
      </c>
    </row>
    <row r="346" spans="1:5" x14ac:dyDescent="0.25">
      <c r="A346" s="70">
        <v>43803</v>
      </c>
      <c r="B346" s="170">
        <v>53</v>
      </c>
      <c r="C346" s="170">
        <v>32</v>
      </c>
      <c r="D346" s="171">
        <f t="shared" si="12"/>
        <v>42.5</v>
      </c>
      <c r="E346" s="171">
        <f t="shared" si="13"/>
        <v>22.5</v>
      </c>
    </row>
    <row r="347" spans="1:5" x14ac:dyDescent="0.25">
      <c r="A347" s="70">
        <v>43804</v>
      </c>
      <c r="B347" s="170">
        <v>55</v>
      </c>
      <c r="C347" s="170">
        <v>28</v>
      </c>
      <c r="D347" s="171">
        <f t="shared" si="12"/>
        <v>41.5</v>
      </c>
      <c r="E347" s="171">
        <f t="shared" si="13"/>
        <v>23.5</v>
      </c>
    </row>
    <row r="348" spans="1:5" x14ac:dyDescent="0.25">
      <c r="A348" s="70">
        <v>43805</v>
      </c>
      <c r="B348" s="170">
        <v>61</v>
      </c>
      <c r="C348" s="170">
        <v>27</v>
      </c>
      <c r="D348" s="171">
        <f t="shared" si="12"/>
        <v>44</v>
      </c>
      <c r="E348" s="171">
        <f t="shared" si="13"/>
        <v>21</v>
      </c>
    </row>
    <row r="349" spans="1:5" x14ac:dyDescent="0.25">
      <c r="A349" s="70">
        <v>43806</v>
      </c>
      <c r="B349" s="170">
        <v>40</v>
      </c>
      <c r="C349" s="170">
        <v>26</v>
      </c>
      <c r="D349" s="171">
        <f t="shared" si="12"/>
        <v>33</v>
      </c>
      <c r="E349" s="171">
        <f t="shared" si="13"/>
        <v>32</v>
      </c>
    </row>
    <row r="350" spans="1:5" x14ac:dyDescent="0.25">
      <c r="A350" s="70">
        <v>43807</v>
      </c>
      <c r="B350" s="170">
        <v>45</v>
      </c>
      <c r="C350" s="170">
        <v>24</v>
      </c>
      <c r="D350" s="171">
        <f t="shared" si="12"/>
        <v>34.5</v>
      </c>
      <c r="E350" s="171">
        <f t="shared" si="13"/>
        <v>30.5</v>
      </c>
    </row>
    <row r="351" spans="1:5" x14ac:dyDescent="0.25">
      <c r="A351" s="70">
        <v>43808</v>
      </c>
      <c r="B351" s="170">
        <v>50</v>
      </c>
      <c r="C351" s="170">
        <v>38</v>
      </c>
      <c r="D351" s="171">
        <f t="shared" si="12"/>
        <v>44</v>
      </c>
      <c r="E351" s="171">
        <f t="shared" si="13"/>
        <v>21</v>
      </c>
    </row>
    <row r="352" spans="1:5" x14ac:dyDescent="0.25">
      <c r="A352" s="70">
        <v>43809</v>
      </c>
      <c r="B352" s="170">
        <v>47</v>
      </c>
      <c r="C352" s="170">
        <v>14</v>
      </c>
      <c r="D352" s="171">
        <f t="shared" si="12"/>
        <v>30.5</v>
      </c>
      <c r="E352" s="171">
        <f t="shared" si="13"/>
        <v>34.5</v>
      </c>
    </row>
    <row r="353" spans="1:5" x14ac:dyDescent="0.25">
      <c r="A353" s="70">
        <v>43810</v>
      </c>
      <c r="B353" s="170">
        <v>29</v>
      </c>
      <c r="C353" s="170">
        <v>15</v>
      </c>
      <c r="D353" s="171">
        <f t="shared" si="12"/>
        <v>22</v>
      </c>
      <c r="E353" s="171">
        <f t="shared" si="13"/>
        <v>43</v>
      </c>
    </row>
    <row r="354" spans="1:5" x14ac:dyDescent="0.25">
      <c r="A354" s="70">
        <v>43811</v>
      </c>
      <c r="B354" s="170">
        <v>39</v>
      </c>
      <c r="C354" s="170">
        <v>20</v>
      </c>
      <c r="D354" s="171">
        <f t="shared" si="12"/>
        <v>29.5</v>
      </c>
      <c r="E354" s="171">
        <f t="shared" si="13"/>
        <v>35.5</v>
      </c>
    </row>
    <row r="355" spans="1:5" x14ac:dyDescent="0.25">
      <c r="A355" s="70">
        <v>43812</v>
      </c>
      <c r="B355" s="170">
        <v>48</v>
      </c>
      <c r="C355" s="170">
        <v>24</v>
      </c>
      <c r="D355" s="171">
        <f t="shared" si="12"/>
        <v>36</v>
      </c>
      <c r="E355" s="171">
        <f t="shared" si="13"/>
        <v>29</v>
      </c>
    </row>
    <row r="356" spans="1:5" x14ac:dyDescent="0.25">
      <c r="A356" s="70">
        <v>43813</v>
      </c>
      <c r="B356" s="170">
        <v>48</v>
      </c>
      <c r="C356" s="170">
        <v>23</v>
      </c>
      <c r="D356" s="171">
        <f t="shared" si="12"/>
        <v>35.5</v>
      </c>
      <c r="E356" s="171">
        <f t="shared" si="13"/>
        <v>29.5</v>
      </c>
    </row>
    <row r="357" spans="1:5" x14ac:dyDescent="0.25">
      <c r="A357" s="70">
        <v>43814</v>
      </c>
      <c r="B357" s="170">
        <v>29</v>
      </c>
      <c r="C357" s="170">
        <v>19</v>
      </c>
      <c r="D357" s="171">
        <f t="shared" si="12"/>
        <v>24</v>
      </c>
      <c r="E357" s="171">
        <f t="shared" si="13"/>
        <v>41</v>
      </c>
    </row>
    <row r="358" spans="1:5" x14ac:dyDescent="0.25">
      <c r="A358" s="70">
        <v>43815</v>
      </c>
      <c r="B358" s="170">
        <v>20</v>
      </c>
      <c r="C358" s="170">
        <v>18</v>
      </c>
      <c r="D358" s="171">
        <f t="shared" si="12"/>
        <v>19</v>
      </c>
      <c r="E358" s="171">
        <f t="shared" si="13"/>
        <v>46</v>
      </c>
    </row>
    <row r="359" spans="1:5" x14ac:dyDescent="0.25">
      <c r="A359" s="70">
        <v>43816</v>
      </c>
      <c r="B359" s="170">
        <v>26</v>
      </c>
      <c r="C359" s="170">
        <v>12</v>
      </c>
      <c r="D359" s="171">
        <f t="shared" si="12"/>
        <v>19</v>
      </c>
      <c r="E359" s="171">
        <f t="shared" si="13"/>
        <v>46</v>
      </c>
    </row>
    <row r="360" spans="1:5" x14ac:dyDescent="0.25">
      <c r="A360" s="70">
        <v>43817</v>
      </c>
      <c r="B360" s="170">
        <v>25</v>
      </c>
      <c r="C360" s="170">
        <v>10</v>
      </c>
      <c r="D360" s="171">
        <f t="shared" si="12"/>
        <v>17.5</v>
      </c>
      <c r="E360" s="171">
        <f t="shared" si="13"/>
        <v>47.5</v>
      </c>
    </row>
    <row r="361" spans="1:5" x14ac:dyDescent="0.25">
      <c r="A361" s="70">
        <v>43818</v>
      </c>
      <c r="B361" s="170">
        <v>30</v>
      </c>
      <c r="C361" s="170">
        <v>10</v>
      </c>
      <c r="D361" s="171">
        <f t="shared" si="12"/>
        <v>20</v>
      </c>
      <c r="E361" s="171">
        <f t="shared" si="13"/>
        <v>45</v>
      </c>
    </row>
    <row r="362" spans="1:5" x14ac:dyDescent="0.25">
      <c r="A362" s="70">
        <v>43819</v>
      </c>
      <c r="B362" s="170">
        <v>48</v>
      </c>
      <c r="C362" s="170">
        <v>29</v>
      </c>
      <c r="D362" s="171">
        <f t="shared" si="12"/>
        <v>38.5</v>
      </c>
      <c r="E362" s="171">
        <f t="shared" si="13"/>
        <v>26.5</v>
      </c>
    </row>
    <row r="363" spans="1:5" x14ac:dyDescent="0.25">
      <c r="A363" s="70">
        <v>43820</v>
      </c>
      <c r="B363" s="170">
        <v>46</v>
      </c>
      <c r="C363" s="170">
        <v>32</v>
      </c>
      <c r="D363" s="171">
        <f t="shared" si="12"/>
        <v>39</v>
      </c>
      <c r="E363" s="171">
        <f t="shared" si="13"/>
        <v>26</v>
      </c>
    </row>
    <row r="364" spans="1:5" x14ac:dyDescent="0.25">
      <c r="A364" s="70">
        <v>43821</v>
      </c>
      <c r="B364" s="170">
        <v>52.5</v>
      </c>
      <c r="C364" s="170">
        <v>28.5</v>
      </c>
      <c r="D364" s="171">
        <f t="shared" si="12"/>
        <v>40.5</v>
      </c>
      <c r="E364" s="171">
        <f t="shared" si="13"/>
        <v>24.5</v>
      </c>
    </row>
    <row r="365" spans="1:5" x14ac:dyDescent="0.25">
      <c r="A365" s="70">
        <v>43822</v>
      </c>
      <c r="B365" s="170">
        <v>55</v>
      </c>
      <c r="C365" s="170">
        <v>31</v>
      </c>
      <c r="D365" s="171">
        <f t="shared" si="12"/>
        <v>43</v>
      </c>
      <c r="E365" s="171">
        <f t="shared" si="13"/>
        <v>22</v>
      </c>
    </row>
    <row r="366" spans="1:5" x14ac:dyDescent="0.25">
      <c r="A366" s="70">
        <v>43823</v>
      </c>
      <c r="B366" s="170">
        <v>58</v>
      </c>
      <c r="C366" s="170">
        <v>37</v>
      </c>
      <c r="D366" s="171">
        <f t="shared" si="12"/>
        <v>47.5</v>
      </c>
      <c r="E366" s="171">
        <f t="shared" si="13"/>
        <v>17.5</v>
      </c>
    </row>
    <row r="367" spans="1:5" x14ac:dyDescent="0.25">
      <c r="A367" s="70">
        <v>43824</v>
      </c>
      <c r="B367" s="170">
        <v>58</v>
      </c>
      <c r="C367" s="170">
        <v>37</v>
      </c>
      <c r="D367" s="171">
        <f t="shared" si="12"/>
        <v>47.5</v>
      </c>
      <c r="E367" s="171">
        <f t="shared" si="13"/>
        <v>17.5</v>
      </c>
    </row>
    <row r="368" spans="1:5" x14ac:dyDescent="0.25">
      <c r="A368" s="70">
        <v>43825</v>
      </c>
      <c r="B368" s="170">
        <v>64</v>
      </c>
      <c r="C368" s="170">
        <v>37</v>
      </c>
      <c r="D368" s="171">
        <f t="shared" si="12"/>
        <v>50.5</v>
      </c>
      <c r="E368" s="171">
        <f t="shared" si="13"/>
        <v>14.5</v>
      </c>
    </row>
    <row r="369" spans="1:5" x14ac:dyDescent="0.25">
      <c r="A369" s="70">
        <v>43826</v>
      </c>
      <c r="B369" s="170">
        <v>49</v>
      </c>
      <c r="C369" s="170">
        <v>28</v>
      </c>
      <c r="D369" s="171">
        <f t="shared" si="12"/>
        <v>38.5</v>
      </c>
      <c r="E369" s="171">
        <f t="shared" si="13"/>
        <v>26.5</v>
      </c>
    </row>
    <row r="370" spans="1:5" x14ac:dyDescent="0.25">
      <c r="A370" s="70">
        <v>43827</v>
      </c>
      <c r="B370" s="170">
        <v>40</v>
      </c>
      <c r="C370" s="170">
        <v>28</v>
      </c>
      <c r="D370" s="171">
        <f t="shared" si="12"/>
        <v>34</v>
      </c>
      <c r="E370" s="171">
        <f t="shared" si="13"/>
        <v>31</v>
      </c>
    </row>
    <row r="371" spans="1:5" x14ac:dyDescent="0.25">
      <c r="A371" s="70">
        <v>43828</v>
      </c>
      <c r="B371" s="170">
        <v>54</v>
      </c>
      <c r="C371" s="170">
        <v>34</v>
      </c>
      <c r="D371" s="171">
        <f t="shared" si="12"/>
        <v>44</v>
      </c>
      <c r="E371" s="171">
        <f t="shared" si="13"/>
        <v>21</v>
      </c>
    </row>
    <row r="372" spans="1:5" x14ac:dyDescent="0.25">
      <c r="A372" s="70">
        <v>43829</v>
      </c>
      <c r="B372" s="170">
        <v>52</v>
      </c>
      <c r="C372" s="170">
        <v>27</v>
      </c>
      <c r="D372" s="171">
        <f t="shared" si="12"/>
        <v>39.5</v>
      </c>
      <c r="E372" s="171">
        <f t="shared" si="13"/>
        <v>25.5</v>
      </c>
    </row>
    <row r="373" spans="1:5" x14ac:dyDescent="0.25">
      <c r="A373" s="70">
        <v>43830</v>
      </c>
      <c r="B373" s="170">
        <v>30</v>
      </c>
      <c r="C373" s="170">
        <v>27</v>
      </c>
      <c r="D373" s="171">
        <f t="shared" si="12"/>
        <v>28.5</v>
      </c>
      <c r="E373" s="171">
        <f t="shared" si="13"/>
        <v>36.5</v>
      </c>
    </row>
    <row r="374" spans="1:5" x14ac:dyDescent="0.25">
      <c r="A374" s="70">
        <v>43831</v>
      </c>
      <c r="B374" s="170">
        <v>38</v>
      </c>
      <c r="C374" s="170">
        <v>25</v>
      </c>
      <c r="D374" s="171">
        <f t="shared" si="12"/>
        <v>31.5</v>
      </c>
      <c r="E374" s="171">
        <f t="shared" si="13"/>
        <v>33.5</v>
      </c>
    </row>
    <row r="375" spans="1:5" x14ac:dyDescent="0.25">
      <c r="A375" s="70">
        <v>43832</v>
      </c>
      <c r="B375" s="170">
        <v>53</v>
      </c>
      <c r="C375" s="170">
        <v>26</v>
      </c>
      <c r="D375" s="171">
        <f t="shared" si="12"/>
        <v>39.5</v>
      </c>
      <c r="E375" s="171">
        <f t="shared" si="13"/>
        <v>25.5</v>
      </c>
    </row>
    <row r="376" spans="1:5" x14ac:dyDescent="0.25">
      <c r="A376" s="70">
        <v>43833</v>
      </c>
      <c r="B376" s="170">
        <v>53</v>
      </c>
      <c r="C376" s="170">
        <v>33</v>
      </c>
      <c r="D376" s="171">
        <f t="shared" si="12"/>
        <v>43</v>
      </c>
      <c r="E376" s="171">
        <f t="shared" si="13"/>
        <v>22</v>
      </c>
    </row>
    <row r="377" spans="1:5" x14ac:dyDescent="0.25">
      <c r="A377" s="70">
        <v>43834</v>
      </c>
      <c r="B377" s="170">
        <v>33</v>
      </c>
      <c r="C377" s="170">
        <v>26</v>
      </c>
      <c r="D377" s="171">
        <f t="shared" si="12"/>
        <v>29.5</v>
      </c>
      <c r="E377" s="171">
        <f t="shared" si="13"/>
        <v>35.5</v>
      </c>
    </row>
    <row r="378" spans="1:5" x14ac:dyDescent="0.25">
      <c r="A378" s="70">
        <v>43835</v>
      </c>
      <c r="B378" s="170">
        <v>40</v>
      </c>
      <c r="C378" s="170">
        <v>26</v>
      </c>
      <c r="D378" s="171">
        <f t="shared" si="12"/>
        <v>33</v>
      </c>
      <c r="E378" s="171">
        <f t="shared" si="13"/>
        <v>32</v>
      </c>
    </row>
    <row r="379" spans="1:5" x14ac:dyDescent="0.25">
      <c r="A379" s="70">
        <v>43836</v>
      </c>
      <c r="B379" s="170">
        <v>48</v>
      </c>
      <c r="C379" s="170">
        <v>25</v>
      </c>
      <c r="D379" s="171">
        <f t="shared" si="12"/>
        <v>36.5</v>
      </c>
      <c r="E379" s="171">
        <f t="shared" si="13"/>
        <v>28.5</v>
      </c>
    </row>
    <row r="380" spans="1:5" x14ac:dyDescent="0.25">
      <c r="A380" s="70">
        <v>43837</v>
      </c>
      <c r="B380" s="170">
        <v>44</v>
      </c>
      <c r="C380" s="170">
        <v>26</v>
      </c>
      <c r="D380" s="171">
        <f t="shared" si="12"/>
        <v>35</v>
      </c>
      <c r="E380" s="171">
        <f t="shared" si="13"/>
        <v>30</v>
      </c>
    </row>
    <row r="381" spans="1:5" x14ac:dyDescent="0.25">
      <c r="A381" s="70">
        <v>43838</v>
      </c>
      <c r="B381" s="170">
        <v>44</v>
      </c>
      <c r="C381" s="170">
        <v>19</v>
      </c>
      <c r="D381" s="171">
        <f t="shared" si="12"/>
        <v>31.5</v>
      </c>
      <c r="E381" s="171">
        <f t="shared" si="13"/>
        <v>33.5</v>
      </c>
    </row>
    <row r="382" spans="1:5" x14ac:dyDescent="0.25">
      <c r="A382" s="70">
        <v>43839</v>
      </c>
      <c r="B382" s="170">
        <v>42</v>
      </c>
      <c r="C382" s="170">
        <v>19</v>
      </c>
      <c r="D382" s="171">
        <f t="shared" si="12"/>
        <v>30.5</v>
      </c>
      <c r="E382" s="171">
        <f t="shared" si="13"/>
        <v>34.5</v>
      </c>
    </row>
    <row r="383" spans="1:5" x14ac:dyDescent="0.25">
      <c r="A383" s="70">
        <v>43840</v>
      </c>
      <c r="B383" s="170">
        <v>61</v>
      </c>
      <c r="C383" s="170">
        <v>33</v>
      </c>
      <c r="D383" s="171">
        <f t="shared" ref="D383:D404" si="14">(B383+C383)/2</f>
        <v>47</v>
      </c>
      <c r="E383" s="171">
        <f t="shared" ref="E383:E404" si="15">IF(65-D383&gt;0,65-D383,0)</f>
        <v>18</v>
      </c>
    </row>
    <row r="384" spans="1:5" x14ac:dyDescent="0.25">
      <c r="A384" s="70">
        <v>43841</v>
      </c>
      <c r="B384" s="170">
        <v>33</v>
      </c>
      <c r="C384" s="170">
        <v>19</v>
      </c>
      <c r="D384" s="171">
        <f t="shared" si="14"/>
        <v>26</v>
      </c>
      <c r="E384" s="171">
        <f t="shared" si="15"/>
        <v>39</v>
      </c>
    </row>
    <row r="385" spans="1:5" x14ac:dyDescent="0.25">
      <c r="A385" s="70">
        <v>43842</v>
      </c>
      <c r="B385" s="170">
        <v>23</v>
      </c>
      <c r="C385" s="170">
        <v>20</v>
      </c>
      <c r="D385" s="171">
        <f t="shared" si="14"/>
        <v>21.5</v>
      </c>
      <c r="E385" s="171">
        <f t="shared" si="15"/>
        <v>43.5</v>
      </c>
    </row>
    <row r="386" spans="1:5" x14ac:dyDescent="0.25">
      <c r="A386" s="70">
        <v>43843</v>
      </c>
      <c r="B386" s="170">
        <v>29</v>
      </c>
      <c r="C386" s="170">
        <v>21</v>
      </c>
      <c r="D386" s="171">
        <f t="shared" si="14"/>
        <v>25</v>
      </c>
      <c r="E386" s="171">
        <f t="shared" si="15"/>
        <v>40</v>
      </c>
    </row>
    <row r="387" spans="1:5" x14ac:dyDescent="0.25">
      <c r="A387" s="70">
        <v>43844</v>
      </c>
      <c r="B387" s="170">
        <v>38</v>
      </c>
      <c r="C387" s="170">
        <v>28</v>
      </c>
      <c r="D387" s="171">
        <f t="shared" si="14"/>
        <v>33</v>
      </c>
      <c r="E387" s="171">
        <f t="shared" si="15"/>
        <v>32</v>
      </c>
    </row>
    <row r="388" spans="1:5" x14ac:dyDescent="0.25">
      <c r="A388" s="70">
        <v>43845</v>
      </c>
      <c r="B388" s="170">
        <v>46</v>
      </c>
      <c r="C388" s="170">
        <v>31</v>
      </c>
      <c r="D388" s="171">
        <f t="shared" si="14"/>
        <v>38.5</v>
      </c>
      <c r="E388" s="171">
        <f t="shared" si="15"/>
        <v>26.5</v>
      </c>
    </row>
    <row r="389" spans="1:5" x14ac:dyDescent="0.25">
      <c r="A389" s="70">
        <v>43846</v>
      </c>
      <c r="B389" s="170">
        <v>38</v>
      </c>
      <c r="C389" s="170">
        <v>6</v>
      </c>
      <c r="D389" s="171">
        <f t="shared" si="14"/>
        <v>22</v>
      </c>
      <c r="E389" s="171">
        <f t="shared" si="15"/>
        <v>43</v>
      </c>
    </row>
    <row r="390" spans="1:5" x14ac:dyDescent="0.25">
      <c r="A390" s="70">
        <v>43847</v>
      </c>
      <c r="B390" s="170">
        <v>20</v>
      </c>
      <c r="C390" s="170">
        <v>6</v>
      </c>
      <c r="D390" s="171">
        <f t="shared" si="14"/>
        <v>13</v>
      </c>
      <c r="E390" s="171">
        <f t="shared" si="15"/>
        <v>52</v>
      </c>
    </row>
    <row r="391" spans="1:5" x14ac:dyDescent="0.25">
      <c r="A391" s="70">
        <v>43848</v>
      </c>
      <c r="B391" s="170">
        <v>34</v>
      </c>
      <c r="C391" s="170">
        <v>17</v>
      </c>
      <c r="D391" s="171">
        <f t="shared" si="14"/>
        <v>25.5</v>
      </c>
      <c r="E391" s="171">
        <f t="shared" si="15"/>
        <v>39.5</v>
      </c>
    </row>
    <row r="392" spans="1:5" x14ac:dyDescent="0.25">
      <c r="A392" s="70">
        <v>43849</v>
      </c>
      <c r="B392" s="170">
        <v>33</v>
      </c>
      <c r="C392" s="170">
        <v>2</v>
      </c>
      <c r="D392" s="171">
        <f t="shared" si="14"/>
        <v>17.5</v>
      </c>
      <c r="E392" s="171">
        <f t="shared" si="15"/>
        <v>47.5</v>
      </c>
    </row>
    <row r="393" spans="1:5" x14ac:dyDescent="0.25">
      <c r="A393" s="70">
        <v>43850</v>
      </c>
      <c r="B393" s="170">
        <v>13</v>
      </c>
      <c r="C393" s="170">
        <v>2</v>
      </c>
      <c r="D393" s="171">
        <f t="shared" si="14"/>
        <v>7.5</v>
      </c>
      <c r="E393" s="171">
        <f t="shared" si="15"/>
        <v>57.5</v>
      </c>
    </row>
    <row r="394" spans="1:5" x14ac:dyDescent="0.25">
      <c r="A394" s="70">
        <v>43851</v>
      </c>
      <c r="B394" s="170">
        <v>13</v>
      </c>
      <c r="C394" s="170">
        <v>2</v>
      </c>
      <c r="D394" s="171">
        <f t="shared" si="14"/>
        <v>7.5</v>
      </c>
      <c r="E394" s="171">
        <f t="shared" si="15"/>
        <v>57.5</v>
      </c>
    </row>
    <row r="395" spans="1:5" x14ac:dyDescent="0.25">
      <c r="A395" s="70">
        <v>43852</v>
      </c>
      <c r="B395" s="170">
        <v>27</v>
      </c>
      <c r="C395" s="170">
        <v>6</v>
      </c>
      <c r="D395" s="171">
        <f t="shared" si="14"/>
        <v>16.5</v>
      </c>
      <c r="E395" s="171">
        <f t="shared" si="15"/>
        <v>48.5</v>
      </c>
    </row>
    <row r="396" spans="1:5" x14ac:dyDescent="0.25">
      <c r="A396" s="70">
        <v>43853</v>
      </c>
      <c r="B396" s="170">
        <v>32</v>
      </c>
      <c r="C396" s="170">
        <v>27</v>
      </c>
      <c r="D396" s="171">
        <f t="shared" si="14"/>
        <v>29.5</v>
      </c>
      <c r="E396" s="171">
        <f t="shared" si="15"/>
        <v>35.5</v>
      </c>
    </row>
    <row r="397" spans="1:5" x14ac:dyDescent="0.25">
      <c r="A397" s="70">
        <v>43854</v>
      </c>
      <c r="B397" s="170">
        <v>34</v>
      </c>
      <c r="C397" s="170">
        <v>30</v>
      </c>
      <c r="D397" s="171">
        <f t="shared" si="14"/>
        <v>32</v>
      </c>
      <c r="E397" s="171">
        <f t="shared" si="15"/>
        <v>33</v>
      </c>
    </row>
    <row r="398" spans="1:5" x14ac:dyDescent="0.25">
      <c r="A398" s="70">
        <v>43855</v>
      </c>
      <c r="B398" s="170">
        <v>32</v>
      </c>
      <c r="C398" s="170">
        <v>27</v>
      </c>
      <c r="D398" s="171">
        <f t="shared" si="14"/>
        <v>29.5</v>
      </c>
      <c r="E398" s="171">
        <f t="shared" si="15"/>
        <v>35.5</v>
      </c>
    </row>
    <row r="399" spans="1:5" x14ac:dyDescent="0.25">
      <c r="A399" s="70">
        <v>43856</v>
      </c>
      <c r="B399" s="170">
        <v>34</v>
      </c>
      <c r="C399" s="170">
        <v>13</v>
      </c>
      <c r="D399" s="171">
        <f t="shared" si="14"/>
        <v>23.5</v>
      </c>
      <c r="E399" s="171">
        <f t="shared" si="15"/>
        <v>41.5</v>
      </c>
    </row>
    <row r="400" spans="1:5" x14ac:dyDescent="0.25">
      <c r="A400" s="70">
        <v>43857</v>
      </c>
      <c r="B400" s="170">
        <v>30</v>
      </c>
      <c r="C400" s="170">
        <v>23</v>
      </c>
      <c r="D400" s="171">
        <f t="shared" si="14"/>
        <v>26.5</v>
      </c>
      <c r="E400" s="171">
        <f t="shared" si="15"/>
        <v>38.5</v>
      </c>
    </row>
    <row r="401" spans="1:5" x14ac:dyDescent="0.25">
      <c r="A401" s="70">
        <v>43858</v>
      </c>
      <c r="B401" s="170">
        <v>30</v>
      </c>
      <c r="C401" s="170">
        <v>27</v>
      </c>
      <c r="D401" s="171">
        <f t="shared" si="14"/>
        <v>28.5</v>
      </c>
      <c r="E401" s="171">
        <f t="shared" si="15"/>
        <v>36.5</v>
      </c>
    </row>
    <row r="402" spans="1:5" x14ac:dyDescent="0.25">
      <c r="A402" s="70">
        <v>43859</v>
      </c>
      <c r="B402" s="170">
        <v>28</v>
      </c>
      <c r="C402" s="170">
        <v>18</v>
      </c>
      <c r="D402" s="171">
        <f t="shared" si="14"/>
        <v>23</v>
      </c>
      <c r="E402" s="171">
        <f t="shared" si="15"/>
        <v>42</v>
      </c>
    </row>
    <row r="403" spans="1:5" x14ac:dyDescent="0.25">
      <c r="A403" s="70">
        <v>43860</v>
      </c>
      <c r="B403" s="170">
        <v>26</v>
      </c>
      <c r="C403" s="170">
        <v>17</v>
      </c>
      <c r="D403" s="171">
        <f t="shared" si="14"/>
        <v>21.5</v>
      </c>
      <c r="E403" s="171">
        <f t="shared" si="15"/>
        <v>43.5</v>
      </c>
    </row>
    <row r="404" spans="1:5" x14ac:dyDescent="0.25">
      <c r="A404" s="70">
        <v>43861</v>
      </c>
      <c r="B404" s="170">
        <v>31</v>
      </c>
      <c r="C404" s="170">
        <v>23</v>
      </c>
      <c r="D404" s="171">
        <f t="shared" si="14"/>
        <v>27</v>
      </c>
      <c r="E404" s="171">
        <f t="shared" si="15"/>
        <v>38</v>
      </c>
    </row>
    <row r="405" spans="1:5" x14ac:dyDescent="0.25">
      <c r="A405" s="70"/>
    </row>
    <row r="406" spans="1:5" x14ac:dyDescent="0.25">
      <c r="A406" s="70"/>
    </row>
  </sheetData>
  <hyperlinks>
    <hyperlink ref="A1" r:id="rId1"/>
  </hyperlinks>
  <pageMargins left="0.45" right="0.45" top="0.75" bottom="0.5" header="0.3" footer="0.3"/>
  <pageSetup scale="75" orientation="portrait" horizontalDpi="72" verticalDpi="72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04"/>
  <sheetViews>
    <sheetView zoomScale="85" zoomScaleNormal="85" workbookViewId="0">
      <selection activeCell="B9" sqref="B9:C404"/>
    </sheetView>
  </sheetViews>
  <sheetFormatPr defaultColWidth="12.7109375" defaultRowHeight="15" x14ac:dyDescent="0.25"/>
  <cols>
    <col min="1" max="1" width="14.140625" style="1" customWidth="1"/>
    <col min="2" max="2" width="6.140625" style="172" bestFit="1" customWidth="1"/>
    <col min="3" max="3" width="5.7109375" style="172" bestFit="1" customWidth="1"/>
    <col min="4" max="4" width="7.28515625" style="173" bestFit="1" customWidth="1"/>
    <col min="5" max="5" width="7.5703125" style="173" bestFit="1" customWidth="1"/>
  </cols>
  <sheetData>
    <row r="1" spans="1:5" x14ac:dyDescent="0.25">
      <c r="A1" s="1" t="s">
        <v>46</v>
      </c>
      <c r="B1" s="4"/>
      <c r="C1" s="4"/>
      <c r="D1" s="71"/>
      <c r="E1" s="71"/>
    </row>
    <row r="2" spans="1:5" x14ac:dyDescent="0.25">
      <c r="B2" s="4"/>
      <c r="C2" s="4"/>
      <c r="D2" s="71"/>
      <c r="E2" s="71"/>
    </row>
    <row r="3" spans="1:5" x14ac:dyDescent="0.25">
      <c r="B3" s="4"/>
      <c r="C3" s="4"/>
      <c r="D3" s="71"/>
      <c r="E3" s="71"/>
    </row>
    <row r="4" spans="1:5" x14ac:dyDescent="0.25">
      <c r="A4" s="1" t="s">
        <v>64</v>
      </c>
      <c r="B4" s="4"/>
      <c r="C4" s="4"/>
      <c r="D4" s="71"/>
      <c r="E4" s="71"/>
    </row>
    <row r="5" spans="1:5" x14ac:dyDescent="0.25">
      <c r="A5" s="1" t="s">
        <v>65</v>
      </c>
      <c r="B5" s="4"/>
      <c r="C5" s="4"/>
      <c r="D5" s="71"/>
      <c r="E5" s="71"/>
    </row>
    <row r="6" spans="1:5" x14ac:dyDescent="0.25">
      <c r="A6" s="1" t="s">
        <v>66</v>
      </c>
      <c r="B6" s="4"/>
      <c r="C6" s="4"/>
      <c r="D6" s="71"/>
      <c r="E6" s="71"/>
    </row>
    <row r="7" spans="1:5" x14ac:dyDescent="0.25">
      <c r="A7" s="168" t="s">
        <v>138</v>
      </c>
      <c r="B7" s="4"/>
      <c r="C7" s="4"/>
      <c r="D7" s="71"/>
      <c r="E7" s="71"/>
    </row>
    <row r="8" spans="1:5" x14ac:dyDescent="0.25">
      <c r="A8" s="1" t="s">
        <v>67</v>
      </c>
      <c r="B8" s="4" t="s">
        <v>68</v>
      </c>
      <c r="C8" s="4" t="s">
        <v>69</v>
      </c>
      <c r="D8" s="71" t="s">
        <v>70</v>
      </c>
      <c r="E8" s="71" t="s">
        <v>71</v>
      </c>
    </row>
    <row r="9" spans="1:5" x14ac:dyDescent="0.25">
      <c r="A9" s="70">
        <v>43466</v>
      </c>
      <c r="B9" s="172">
        <v>46</v>
      </c>
      <c r="C9" s="172">
        <v>37</v>
      </c>
      <c r="D9" s="173">
        <f t="shared" ref="D9:D48" si="0">(B9+C9)/2</f>
        <v>41.5</v>
      </c>
      <c r="E9" s="173">
        <f t="shared" ref="E9:E48" si="1">IF(65-D9&gt;0,65-D9,0)</f>
        <v>23.5</v>
      </c>
    </row>
    <row r="10" spans="1:5" x14ac:dyDescent="0.25">
      <c r="A10" s="70">
        <v>43467</v>
      </c>
      <c r="B10" s="172">
        <v>39</v>
      </c>
      <c r="C10" s="172">
        <v>36</v>
      </c>
      <c r="D10" s="173">
        <f t="shared" si="0"/>
        <v>37.5</v>
      </c>
      <c r="E10" s="173">
        <f t="shared" si="1"/>
        <v>27.5</v>
      </c>
    </row>
    <row r="11" spans="1:5" x14ac:dyDescent="0.25">
      <c r="A11" s="70">
        <v>43468</v>
      </c>
      <c r="B11" s="172">
        <v>41</v>
      </c>
      <c r="C11" s="172">
        <v>32</v>
      </c>
      <c r="D11" s="173">
        <f t="shared" si="0"/>
        <v>36.5</v>
      </c>
      <c r="E11" s="173">
        <f t="shared" si="1"/>
        <v>28.5</v>
      </c>
    </row>
    <row r="12" spans="1:5" x14ac:dyDescent="0.25">
      <c r="A12" s="70">
        <v>43469</v>
      </c>
      <c r="B12" s="172">
        <v>40</v>
      </c>
      <c r="C12" s="172">
        <v>33</v>
      </c>
      <c r="D12" s="173">
        <f t="shared" si="0"/>
        <v>36.5</v>
      </c>
      <c r="E12" s="173">
        <f t="shared" si="1"/>
        <v>28.5</v>
      </c>
    </row>
    <row r="13" spans="1:5" x14ac:dyDescent="0.25">
      <c r="A13" s="70">
        <v>43470</v>
      </c>
      <c r="B13" s="172">
        <v>57</v>
      </c>
      <c r="C13" s="172">
        <v>31</v>
      </c>
      <c r="D13" s="173">
        <f t="shared" si="0"/>
        <v>44</v>
      </c>
      <c r="E13" s="173">
        <f t="shared" si="1"/>
        <v>21</v>
      </c>
    </row>
    <row r="14" spans="1:5" x14ac:dyDescent="0.25">
      <c r="A14" s="70">
        <v>43471</v>
      </c>
      <c r="B14" s="172">
        <v>59</v>
      </c>
      <c r="C14" s="172">
        <v>33</v>
      </c>
      <c r="D14" s="173">
        <f t="shared" si="0"/>
        <v>46</v>
      </c>
      <c r="E14" s="173">
        <f t="shared" si="1"/>
        <v>19</v>
      </c>
    </row>
    <row r="15" spans="1:5" x14ac:dyDescent="0.25">
      <c r="A15" s="70">
        <v>43472</v>
      </c>
      <c r="B15" s="172">
        <v>58</v>
      </c>
      <c r="C15" s="172">
        <v>53</v>
      </c>
      <c r="D15" s="173">
        <f t="shared" si="0"/>
        <v>55.5</v>
      </c>
      <c r="E15" s="173">
        <f t="shared" si="1"/>
        <v>9.5</v>
      </c>
    </row>
    <row r="16" spans="1:5" x14ac:dyDescent="0.25">
      <c r="A16" s="70">
        <v>43473</v>
      </c>
      <c r="B16" s="172">
        <v>60</v>
      </c>
      <c r="C16" s="172">
        <v>40</v>
      </c>
      <c r="D16" s="173">
        <f t="shared" si="0"/>
        <v>50</v>
      </c>
      <c r="E16" s="173">
        <f t="shared" si="1"/>
        <v>15</v>
      </c>
    </row>
    <row r="17" spans="1:5" x14ac:dyDescent="0.25">
      <c r="A17" s="70">
        <v>43474</v>
      </c>
      <c r="B17" s="172">
        <v>45</v>
      </c>
      <c r="C17" s="172">
        <v>30</v>
      </c>
      <c r="D17" s="173">
        <f t="shared" si="0"/>
        <v>37.5</v>
      </c>
      <c r="E17" s="173">
        <f t="shared" si="1"/>
        <v>27.5</v>
      </c>
    </row>
    <row r="18" spans="1:5" x14ac:dyDescent="0.25">
      <c r="A18" s="70">
        <v>43475</v>
      </c>
      <c r="B18" s="172">
        <v>38</v>
      </c>
      <c r="C18" s="172">
        <v>24</v>
      </c>
      <c r="D18" s="173">
        <f t="shared" si="0"/>
        <v>31</v>
      </c>
      <c r="E18" s="173">
        <f t="shared" si="1"/>
        <v>34</v>
      </c>
    </row>
    <row r="19" spans="1:5" x14ac:dyDescent="0.25">
      <c r="A19" s="70">
        <v>43476</v>
      </c>
      <c r="B19" s="172">
        <v>35</v>
      </c>
      <c r="C19" s="172">
        <v>25</v>
      </c>
      <c r="D19" s="173">
        <f t="shared" si="0"/>
        <v>30</v>
      </c>
      <c r="E19" s="173">
        <f t="shared" si="1"/>
        <v>35</v>
      </c>
    </row>
    <row r="20" spans="1:5" x14ac:dyDescent="0.25">
      <c r="A20" s="70">
        <v>43477</v>
      </c>
      <c r="B20" s="172">
        <v>41</v>
      </c>
      <c r="C20" s="172">
        <v>33</v>
      </c>
      <c r="D20" s="173">
        <f t="shared" si="0"/>
        <v>37</v>
      </c>
      <c r="E20" s="173">
        <f t="shared" si="1"/>
        <v>28</v>
      </c>
    </row>
    <row r="21" spans="1:5" x14ac:dyDescent="0.25">
      <c r="A21" s="70">
        <v>43478</v>
      </c>
      <c r="B21" s="172">
        <v>38</v>
      </c>
      <c r="C21" s="172">
        <v>32</v>
      </c>
      <c r="D21" s="173">
        <f t="shared" si="0"/>
        <v>35</v>
      </c>
      <c r="E21" s="173">
        <f t="shared" si="1"/>
        <v>30</v>
      </c>
    </row>
    <row r="22" spans="1:5" x14ac:dyDescent="0.25">
      <c r="A22" s="70">
        <v>43479</v>
      </c>
      <c r="B22" s="172">
        <v>35</v>
      </c>
      <c r="C22" s="172">
        <v>31</v>
      </c>
      <c r="D22" s="173">
        <f t="shared" si="0"/>
        <v>33</v>
      </c>
      <c r="E22" s="173">
        <f t="shared" si="1"/>
        <v>32</v>
      </c>
    </row>
    <row r="23" spans="1:5" x14ac:dyDescent="0.25">
      <c r="A23" s="70">
        <v>43480</v>
      </c>
      <c r="B23" s="172">
        <v>38</v>
      </c>
      <c r="C23" s="172">
        <v>34</v>
      </c>
      <c r="D23" s="173">
        <f t="shared" si="0"/>
        <v>36</v>
      </c>
      <c r="E23" s="173">
        <f t="shared" si="1"/>
        <v>29</v>
      </c>
    </row>
    <row r="24" spans="1:5" x14ac:dyDescent="0.25">
      <c r="A24" s="70">
        <v>43481</v>
      </c>
      <c r="B24" s="172">
        <v>43</v>
      </c>
      <c r="C24" s="172">
        <v>32</v>
      </c>
      <c r="D24" s="173">
        <f t="shared" si="0"/>
        <v>37.5</v>
      </c>
      <c r="E24" s="173">
        <f t="shared" si="1"/>
        <v>27.5</v>
      </c>
    </row>
    <row r="25" spans="1:5" x14ac:dyDescent="0.25">
      <c r="A25" s="70">
        <v>43482</v>
      </c>
      <c r="B25" s="172">
        <v>48</v>
      </c>
      <c r="C25" s="172">
        <v>40</v>
      </c>
      <c r="D25" s="173">
        <f t="shared" si="0"/>
        <v>44</v>
      </c>
      <c r="E25" s="173">
        <f t="shared" si="1"/>
        <v>21</v>
      </c>
    </row>
    <row r="26" spans="1:5" x14ac:dyDescent="0.25">
      <c r="A26" s="70">
        <v>43483</v>
      </c>
      <c r="B26" s="172">
        <v>46</v>
      </c>
      <c r="C26" s="172">
        <v>39</v>
      </c>
      <c r="D26" s="173">
        <f t="shared" si="0"/>
        <v>42.5</v>
      </c>
      <c r="E26" s="173">
        <f t="shared" si="1"/>
        <v>22.5</v>
      </c>
    </row>
    <row r="27" spans="1:5" x14ac:dyDescent="0.25">
      <c r="A27" s="70">
        <v>43484</v>
      </c>
      <c r="B27" s="172">
        <v>50</v>
      </c>
      <c r="C27" s="172">
        <v>25</v>
      </c>
      <c r="D27" s="173">
        <f t="shared" si="0"/>
        <v>37.5</v>
      </c>
      <c r="E27" s="173">
        <f t="shared" si="1"/>
        <v>27.5</v>
      </c>
    </row>
    <row r="28" spans="1:5" x14ac:dyDescent="0.25">
      <c r="A28" s="70">
        <v>43485</v>
      </c>
      <c r="B28" s="172">
        <v>26</v>
      </c>
      <c r="C28" s="172">
        <v>17</v>
      </c>
      <c r="D28" s="173">
        <f t="shared" si="0"/>
        <v>21.5</v>
      </c>
      <c r="E28" s="173">
        <f t="shared" si="1"/>
        <v>43.5</v>
      </c>
    </row>
    <row r="29" spans="1:5" x14ac:dyDescent="0.25">
      <c r="A29" s="70">
        <v>43486</v>
      </c>
      <c r="B29" s="172">
        <v>28</v>
      </c>
      <c r="C29" s="172">
        <v>20</v>
      </c>
      <c r="D29" s="173">
        <f t="shared" si="0"/>
        <v>24</v>
      </c>
      <c r="E29" s="173">
        <f t="shared" si="1"/>
        <v>41</v>
      </c>
    </row>
    <row r="30" spans="1:5" x14ac:dyDescent="0.25">
      <c r="A30" s="70">
        <v>43487</v>
      </c>
      <c r="B30" s="172">
        <v>49</v>
      </c>
      <c r="C30" s="172">
        <v>27</v>
      </c>
      <c r="D30" s="173">
        <f t="shared" si="0"/>
        <v>38</v>
      </c>
      <c r="E30" s="173">
        <f t="shared" si="1"/>
        <v>27</v>
      </c>
    </row>
    <row r="31" spans="1:5" x14ac:dyDescent="0.25">
      <c r="A31" s="70">
        <v>43488</v>
      </c>
      <c r="B31" s="172">
        <v>52</v>
      </c>
      <c r="C31" s="172">
        <v>26</v>
      </c>
      <c r="D31" s="173">
        <f t="shared" si="0"/>
        <v>39</v>
      </c>
      <c r="E31" s="173">
        <f t="shared" si="1"/>
        <v>26</v>
      </c>
    </row>
    <row r="32" spans="1:5" x14ac:dyDescent="0.25">
      <c r="A32" s="70">
        <v>43489</v>
      </c>
      <c r="B32" s="172">
        <v>40</v>
      </c>
      <c r="C32" s="172">
        <v>24</v>
      </c>
      <c r="D32" s="173">
        <f t="shared" si="0"/>
        <v>32</v>
      </c>
      <c r="E32" s="173">
        <f t="shared" si="1"/>
        <v>33</v>
      </c>
    </row>
    <row r="33" spans="1:12" x14ac:dyDescent="0.25">
      <c r="A33" s="70">
        <v>43490</v>
      </c>
      <c r="B33" s="172">
        <v>30</v>
      </c>
      <c r="C33" s="172">
        <v>16</v>
      </c>
      <c r="D33" s="173">
        <f t="shared" si="0"/>
        <v>23</v>
      </c>
      <c r="E33" s="173">
        <f t="shared" si="1"/>
        <v>42</v>
      </c>
    </row>
    <row r="34" spans="1:12" x14ac:dyDescent="0.25">
      <c r="A34" s="70">
        <v>43491</v>
      </c>
      <c r="B34" s="172">
        <v>43</v>
      </c>
      <c r="C34" s="172">
        <v>24</v>
      </c>
      <c r="D34" s="173">
        <f t="shared" si="0"/>
        <v>33.5</v>
      </c>
      <c r="E34" s="173">
        <f t="shared" si="1"/>
        <v>31.5</v>
      </c>
    </row>
    <row r="35" spans="1:12" x14ac:dyDescent="0.25">
      <c r="A35" s="70">
        <v>43492</v>
      </c>
      <c r="B35" s="172">
        <v>45</v>
      </c>
      <c r="C35" s="172">
        <v>30</v>
      </c>
      <c r="D35" s="173">
        <f t="shared" si="0"/>
        <v>37.5</v>
      </c>
      <c r="E35" s="173">
        <f t="shared" si="1"/>
        <v>27.5</v>
      </c>
    </row>
    <row r="36" spans="1:12" x14ac:dyDescent="0.25">
      <c r="A36" s="70">
        <v>43493</v>
      </c>
      <c r="B36" s="172">
        <v>49</v>
      </c>
      <c r="C36" s="172">
        <v>21</v>
      </c>
      <c r="D36" s="173">
        <f t="shared" si="0"/>
        <v>35</v>
      </c>
      <c r="E36" s="173">
        <f t="shared" si="1"/>
        <v>30</v>
      </c>
    </row>
    <row r="37" spans="1:12" x14ac:dyDescent="0.25">
      <c r="A37" s="70">
        <v>43494</v>
      </c>
      <c r="B37" s="172">
        <v>33</v>
      </c>
      <c r="C37" s="172">
        <v>15</v>
      </c>
      <c r="D37" s="173">
        <f t="shared" si="0"/>
        <v>24</v>
      </c>
      <c r="E37" s="173">
        <f t="shared" si="1"/>
        <v>41</v>
      </c>
    </row>
    <row r="38" spans="1:12" x14ac:dyDescent="0.25">
      <c r="A38" s="70">
        <v>43495</v>
      </c>
      <c r="B38" s="172">
        <v>23</v>
      </c>
      <c r="C38" s="172">
        <v>10</v>
      </c>
      <c r="D38" s="173">
        <f t="shared" si="0"/>
        <v>16.5</v>
      </c>
      <c r="E38" s="173">
        <f t="shared" si="1"/>
        <v>48.5</v>
      </c>
    </row>
    <row r="39" spans="1:12" x14ac:dyDescent="0.25">
      <c r="A39" s="70">
        <v>43496</v>
      </c>
      <c r="B39" s="172">
        <v>33</v>
      </c>
      <c r="C39" s="172">
        <v>13</v>
      </c>
      <c r="D39" s="173">
        <f t="shared" si="0"/>
        <v>23</v>
      </c>
      <c r="E39" s="173">
        <f t="shared" si="1"/>
        <v>42</v>
      </c>
    </row>
    <row r="40" spans="1:12" x14ac:dyDescent="0.25">
      <c r="A40" s="70">
        <v>43497</v>
      </c>
      <c r="B40" s="172">
        <v>53</v>
      </c>
      <c r="C40" s="172">
        <v>30</v>
      </c>
      <c r="D40" s="173">
        <f t="shared" si="0"/>
        <v>41.5</v>
      </c>
      <c r="E40" s="173">
        <f t="shared" si="1"/>
        <v>23.5</v>
      </c>
      <c r="H40">
        <v>2019</v>
      </c>
      <c r="I40">
        <v>2</v>
      </c>
      <c r="J40">
        <v>1</v>
      </c>
      <c r="K40">
        <v>53</v>
      </c>
      <c r="L40">
        <v>30</v>
      </c>
    </row>
    <row r="41" spans="1:12" x14ac:dyDescent="0.25">
      <c r="A41" s="70">
        <v>43498</v>
      </c>
      <c r="B41" s="172">
        <v>59</v>
      </c>
      <c r="C41" s="172">
        <v>33</v>
      </c>
      <c r="D41" s="173">
        <f t="shared" si="0"/>
        <v>46</v>
      </c>
      <c r="E41" s="173">
        <f t="shared" si="1"/>
        <v>19</v>
      </c>
      <c r="H41">
        <v>2019</v>
      </c>
      <c r="I41">
        <v>2</v>
      </c>
      <c r="J41">
        <v>2</v>
      </c>
      <c r="K41">
        <v>59</v>
      </c>
      <c r="L41">
        <v>33</v>
      </c>
    </row>
    <row r="42" spans="1:12" x14ac:dyDescent="0.25">
      <c r="A42" s="70">
        <v>43499</v>
      </c>
      <c r="B42" s="172">
        <v>67</v>
      </c>
      <c r="C42" s="172">
        <v>32</v>
      </c>
      <c r="D42" s="173">
        <f t="shared" si="0"/>
        <v>49.5</v>
      </c>
      <c r="E42" s="173">
        <f t="shared" si="1"/>
        <v>15.5</v>
      </c>
      <c r="H42">
        <v>2019</v>
      </c>
      <c r="I42">
        <v>2</v>
      </c>
      <c r="J42">
        <v>3</v>
      </c>
      <c r="K42">
        <v>67</v>
      </c>
      <c r="L42">
        <v>32</v>
      </c>
    </row>
    <row r="43" spans="1:12" x14ac:dyDescent="0.25">
      <c r="A43" s="70">
        <v>43500</v>
      </c>
      <c r="B43" s="172">
        <v>65</v>
      </c>
      <c r="C43" s="172">
        <v>48</v>
      </c>
      <c r="D43" s="173">
        <f t="shared" si="0"/>
        <v>56.5</v>
      </c>
      <c r="E43" s="173">
        <f t="shared" si="1"/>
        <v>8.5</v>
      </c>
      <c r="H43">
        <v>2019</v>
      </c>
      <c r="I43">
        <v>2</v>
      </c>
      <c r="J43">
        <v>4</v>
      </c>
      <c r="K43">
        <v>65</v>
      </c>
      <c r="L43">
        <v>48</v>
      </c>
    </row>
    <row r="44" spans="1:12" x14ac:dyDescent="0.25">
      <c r="A44" s="70">
        <v>43501</v>
      </c>
      <c r="B44" s="172">
        <v>48</v>
      </c>
      <c r="C44" s="172">
        <v>38</v>
      </c>
      <c r="D44" s="173">
        <f t="shared" si="0"/>
        <v>43</v>
      </c>
      <c r="E44" s="173">
        <f t="shared" si="1"/>
        <v>22</v>
      </c>
      <c r="H44">
        <v>2019</v>
      </c>
      <c r="I44">
        <v>2</v>
      </c>
      <c r="J44">
        <v>5</v>
      </c>
      <c r="K44">
        <v>48</v>
      </c>
      <c r="L44">
        <v>38</v>
      </c>
    </row>
    <row r="45" spans="1:12" x14ac:dyDescent="0.25">
      <c r="A45" s="70">
        <v>43502</v>
      </c>
      <c r="B45" s="172">
        <v>59</v>
      </c>
      <c r="C45" s="172">
        <v>47</v>
      </c>
      <c r="D45" s="173">
        <f t="shared" si="0"/>
        <v>53</v>
      </c>
      <c r="E45" s="173">
        <f t="shared" si="1"/>
        <v>12</v>
      </c>
      <c r="H45">
        <v>2019</v>
      </c>
      <c r="I45">
        <v>2</v>
      </c>
      <c r="J45">
        <v>6</v>
      </c>
      <c r="K45">
        <v>59</v>
      </c>
      <c r="L45">
        <v>47</v>
      </c>
    </row>
    <row r="46" spans="1:12" x14ac:dyDescent="0.25">
      <c r="A46" s="70">
        <v>43503</v>
      </c>
      <c r="B46" s="172">
        <v>67</v>
      </c>
      <c r="C46" s="172">
        <v>23</v>
      </c>
      <c r="D46" s="173">
        <f t="shared" si="0"/>
        <v>45</v>
      </c>
      <c r="E46" s="173">
        <f t="shared" si="1"/>
        <v>20</v>
      </c>
      <c r="H46">
        <v>2019</v>
      </c>
      <c r="I46">
        <v>2</v>
      </c>
      <c r="J46">
        <v>7</v>
      </c>
      <c r="K46">
        <v>67</v>
      </c>
      <c r="L46">
        <v>23</v>
      </c>
    </row>
    <row r="47" spans="1:12" x14ac:dyDescent="0.25">
      <c r="A47" s="70">
        <v>43504</v>
      </c>
      <c r="B47" s="172">
        <v>30</v>
      </c>
      <c r="C47" s="172">
        <v>18</v>
      </c>
      <c r="D47" s="173">
        <f t="shared" si="0"/>
        <v>24</v>
      </c>
      <c r="E47" s="173">
        <f t="shared" si="1"/>
        <v>41</v>
      </c>
      <c r="H47">
        <v>2019</v>
      </c>
      <c r="I47">
        <v>2</v>
      </c>
      <c r="J47">
        <v>8</v>
      </c>
      <c r="K47">
        <v>30</v>
      </c>
      <c r="L47">
        <v>18</v>
      </c>
    </row>
    <row r="48" spans="1:12" x14ac:dyDescent="0.25">
      <c r="A48" s="70">
        <v>43505</v>
      </c>
      <c r="B48" s="172">
        <v>36</v>
      </c>
      <c r="C48" s="172">
        <v>18</v>
      </c>
      <c r="D48" s="173">
        <f t="shared" si="0"/>
        <v>27</v>
      </c>
      <c r="E48" s="173">
        <f t="shared" si="1"/>
        <v>38</v>
      </c>
      <c r="H48">
        <v>2019</v>
      </c>
      <c r="I48">
        <v>2</v>
      </c>
      <c r="J48">
        <v>9</v>
      </c>
      <c r="K48">
        <v>36</v>
      </c>
      <c r="L48">
        <v>18</v>
      </c>
    </row>
    <row r="49" spans="1:12" x14ac:dyDescent="0.25">
      <c r="A49" s="70">
        <v>43506</v>
      </c>
      <c r="B49" s="172">
        <v>41</v>
      </c>
      <c r="C49" s="172">
        <v>31</v>
      </c>
      <c r="D49" s="173">
        <f t="shared" ref="D49:D112" si="2">(B49+C49)/2</f>
        <v>36</v>
      </c>
      <c r="E49" s="173">
        <f t="shared" ref="E49:E112" si="3">IF(65-D49&gt;0,65-D49,0)</f>
        <v>29</v>
      </c>
      <c r="H49">
        <v>2019</v>
      </c>
      <c r="I49">
        <v>2</v>
      </c>
      <c r="J49">
        <v>10</v>
      </c>
      <c r="K49">
        <v>41</v>
      </c>
      <c r="L49">
        <v>31</v>
      </c>
    </row>
    <row r="50" spans="1:12" x14ac:dyDescent="0.25">
      <c r="A50" s="70">
        <v>43507</v>
      </c>
      <c r="B50" s="172">
        <v>57</v>
      </c>
      <c r="C50" s="172">
        <v>39</v>
      </c>
      <c r="D50" s="173">
        <f t="shared" si="2"/>
        <v>48</v>
      </c>
      <c r="E50" s="173">
        <f t="shared" si="3"/>
        <v>17</v>
      </c>
      <c r="H50">
        <v>2019</v>
      </c>
      <c r="I50">
        <v>2</v>
      </c>
      <c r="J50">
        <v>11</v>
      </c>
      <c r="K50">
        <v>57</v>
      </c>
      <c r="L50">
        <v>39</v>
      </c>
    </row>
    <row r="51" spans="1:12" x14ac:dyDescent="0.25">
      <c r="A51" s="70">
        <v>43508</v>
      </c>
      <c r="B51" s="172">
        <v>53</v>
      </c>
      <c r="C51" s="172">
        <v>32</v>
      </c>
      <c r="D51" s="173">
        <f t="shared" si="2"/>
        <v>42.5</v>
      </c>
      <c r="E51" s="173">
        <f t="shared" si="3"/>
        <v>22.5</v>
      </c>
      <c r="H51">
        <v>2019</v>
      </c>
      <c r="I51">
        <v>2</v>
      </c>
      <c r="J51">
        <v>12</v>
      </c>
      <c r="K51">
        <v>53</v>
      </c>
      <c r="L51">
        <v>32</v>
      </c>
    </row>
    <row r="52" spans="1:12" x14ac:dyDescent="0.25">
      <c r="A52" s="70">
        <v>43509</v>
      </c>
      <c r="B52" s="172">
        <v>48</v>
      </c>
      <c r="C52" s="172">
        <v>31</v>
      </c>
      <c r="D52" s="173">
        <f t="shared" si="2"/>
        <v>39.5</v>
      </c>
      <c r="E52" s="173">
        <f t="shared" si="3"/>
        <v>25.5</v>
      </c>
      <c r="H52">
        <v>2019</v>
      </c>
      <c r="I52">
        <v>2</v>
      </c>
      <c r="J52">
        <v>13</v>
      </c>
      <c r="K52">
        <v>48</v>
      </c>
      <c r="L52">
        <v>31</v>
      </c>
    </row>
    <row r="53" spans="1:12" x14ac:dyDescent="0.25">
      <c r="A53" s="70">
        <v>43510</v>
      </c>
      <c r="B53" s="172">
        <v>54</v>
      </c>
      <c r="C53" s="172">
        <v>43</v>
      </c>
      <c r="D53" s="173">
        <f t="shared" si="2"/>
        <v>48.5</v>
      </c>
      <c r="E53" s="173">
        <f t="shared" si="3"/>
        <v>16.5</v>
      </c>
      <c r="H53">
        <v>2019</v>
      </c>
      <c r="I53">
        <v>2</v>
      </c>
      <c r="J53">
        <v>14</v>
      </c>
      <c r="K53">
        <v>54</v>
      </c>
      <c r="L53">
        <v>43</v>
      </c>
    </row>
    <row r="54" spans="1:12" x14ac:dyDescent="0.25">
      <c r="A54" s="70">
        <v>43511</v>
      </c>
      <c r="B54" s="172">
        <v>48</v>
      </c>
      <c r="C54" s="172">
        <v>24</v>
      </c>
      <c r="D54" s="173">
        <f t="shared" si="2"/>
        <v>36</v>
      </c>
      <c r="E54" s="173">
        <f t="shared" si="3"/>
        <v>29</v>
      </c>
      <c r="H54">
        <v>2019</v>
      </c>
      <c r="I54">
        <v>2</v>
      </c>
      <c r="J54">
        <v>15</v>
      </c>
      <c r="K54">
        <v>48</v>
      </c>
      <c r="L54">
        <v>24</v>
      </c>
    </row>
    <row r="55" spans="1:12" x14ac:dyDescent="0.25">
      <c r="A55" s="70">
        <v>43512</v>
      </c>
      <c r="B55" s="172">
        <v>33</v>
      </c>
      <c r="C55" s="172">
        <v>24</v>
      </c>
      <c r="D55" s="173">
        <f t="shared" si="2"/>
        <v>28.5</v>
      </c>
      <c r="E55" s="173">
        <f t="shared" si="3"/>
        <v>36.5</v>
      </c>
      <c r="H55">
        <v>2019</v>
      </c>
      <c r="I55">
        <v>2</v>
      </c>
      <c r="J55">
        <v>16</v>
      </c>
      <c r="K55">
        <v>33</v>
      </c>
      <c r="L55">
        <v>24</v>
      </c>
    </row>
    <row r="56" spans="1:12" x14ac:dyDescent="0.25">
      <c r="A56" s="70">
        <v>43513</v>
      </c>
      <c r="B56" s="172">
        <v>42</v>
      </c>
      <c r="C56" s="172">
        <v>32</v>
      </c>
      <c r="D56" s="173">
        <f t="shared" si="2"/>
        <v>37</v>
      </c>
      <c r="E56" s="173">
        <f t="shared" si="3"/>
        <v>28</v>
      </c>
      <c r="H56">
        <v>2019</v>
      </c>
      <c r="I56">
        <v>2</v>
      </c>
      <c r="J56">
        <v>17</v>
      </c>
      <c r="K56">
        <v>42</v>
      </c>
      <c r="L56">
        <v>32</v>
      </c>
    </row>
    <row r="57" spans="1:12" x14ac:dyDescent="0.25">
      <c r="A57" s="70">
        <v>43514</v>
      </c>
      <c r="B57" s="172">
        <v>36</v>
      </c>
      <c r="C57" s="172">
        <v>26</v>
      </c>
      <c r="D57" s="173">
        <f t="shared" si="2"/>
        <v>31</v>
      </c>
      <c r="E57" s="173">
        <f t="shared" si="3"/>
        <v>34</v>
      </c>
      <c r="H57">
        <v>2019</v>
      </c>
      <c r="I57">
        <v>2</v>
      </c>
      <c r="J57">
        <v>18</v>
      </c>
      <c r="K57">
        <v>36</v>
      </c>
      <c r="L57">
        <v>26</v>
      </c>
    </row>
    <row r="58" spans="1:12" x14ac:dyDescent="0.25">
      <c r="A58" s="70">
        <v>43515</v>
      </c>
      <c r="B58" s="172">
        <v>43</v>
      </c>
      <c r="C58" s="172">
        <v>28</v>
      </c>
      <c r="D58" s="173">
        <f t="shared" si="2"/>
        <v>35.5</v>
      </c>
      <c r="E58" s="173">
        <f t="shared" si="3"/>
        <v>29.5</v>
      </c>
      <c r="H58">
        <v>2019</v>
      </c>
      <c r="I58">
        <v>2</v>
      </c>
      <c r="J58">
        <v>19</v>
      </c>
      <c r="K58">
        <v>43</v>
      </c>
      <c r="L58">
        <v>28</v>
      </c>
    </row>
    <row r="59" spans="1:12" x14ac:dyDescent="0.25">
      <c r="A59" s="70">
        <v>43516</v>
      </c>
      <c r="B59" s="172">
        <v>52</v>
      </c>
      <c r="C59" s="172">
        <v>35</v>
      </c>
      <c r="D59" s="173">
        <f t="shared" si="2"/>
        <v>43.5</v>
      </c>
      <c r="E59" s="173">
        <f t="shared" si="3"/>
        <v>21.5</v>
      </c>
      <c r="H59">
        <v>2019</v>
      </c>
      <c r="I59">
        <v>2</v>
      </c>
      <c r="J59">
        <v>20</v>
      </c>
      <c r="K59">
        <v>52</v>
      </c>
      <c r="L59">
        <v>35</v>
      </c>
    </row>
    <row r="60" spans="1:12" x14ac:dyDescent="0.25">
      <c r="A60" s="70">
        <v>43517</v>
      </c>
      <c r="B60" s="172">
        <v>46</v>
      </c>
      <c r="C60" s="172">
        <v>30</v>
      </c>
      <c r="D60" s="173">
        <f t="shared" si="2"/>
        <v>38</v>
      </c>
      <c r="E60" s="173">
        <f t="shared" si="3"/>
        <v>27</v>
      </c>
      <c r="H60">
        <v>2019</v>
      </c>
      <c r="I60">
        <v>2</v>
      </c>
      <c r="J60">
        <v>21</v>
      </c>
      <c r="K60">
        <v>46</v>
      </c>
      <c r="L60">
        <v>30</v>
      </c>
    </row>
    <row r="61" spans="1:12" x14ac:dyDescent="0.25">
      <c r="A61" s="70">
        <v>43518</v>
      </c>
      <c r="B61" s="172">
        <v>46</v>
      </c>
      <c r="C61" s="172">
        <v>40</v>
      </c>
      <c r="D61" s="173">
        <f t="shared" si="2"/>
        <v>43</v>
      </c>
      <c r="E61" s="173">
        <f t="shared" si="3"/>
        <v>22</v>
      </c>
      <c r="H61">
        <v>2019</v>
      </c>
      <c r="I61">
        <v>2</v>
      </c>
      <c r="J61">
        <v>22</v>
      </c>
      <c r="K61">
        <v>46</v>
      </c>
      <c r="L61">
        <v>40</v>
      </c>
    </row>
    <row r="62" spans="1:12" x14ac:dyDescent="0.25">
      <c r="A62" s="70">
        <v>43519</v>
      </c>
      <c r="B62" s="172">
        <v>62</v>
      </c>
      <c r="C62" s="172">
        <v>46</v>
      </c>
      <c r="D62" s="173">
        <f t="shared" si="2"/>
        <v>54</v>
      </c>
      <c r="E62" s="173">
        <f t="shared" si="3"/>
        <v>11</v>
      </c>
      <c r="H62">
        <v>2019</v>
      </c>
      <c r="I62">
        <v>2</v>
      </c>
      <c r="J62">
        <v>23</v>
      </c>
      <c r="K62">
        <v>62</v>
      </c>
      <c r="L62">
        <v>46</v>
      </c>
    </row>
    <row r="63" spans="1:12" x14ac:dyDescent="0.25">
      <c r="A63" s="70">
        <v>43520</v>
      </c>
      <c r="B63" s="172">
        <v>56</v>
      </c>
      <c r="C63" s="172">
        <v>32</v>
      </c>
      <c r="D63" s="173">
        <f t="shared" si="2"/>
        <v>44</v>
      </c>
      <c r="E63" s="173">
        <f t="shared" si="3"/>
        <v>21</v>
      </c>
      <c r="H63">
        <v>2019</v>
      </c>
      <c r="I63">
        <v>2</v>
      </c>
      <c r="J63">
        <v>24</v>
      </c>
      <c r="K63">
        <v>56</v>
      </c>
      <c r="L63">
        <v>32</v>
      </c>
    </row>
    <row r="64" spans="1:12" x14ac:dyDescent="0.25">
      <c r="A64" s="70">
        <v>43521</v>
      </c>
      <c r="B64" s="172">
        <v>46</v>
      </c>
      <c r="C64" s="172">
        <v>27</v>
      </c>
      <c r="D64" s="173">
        <f t="shared" si="2"/>
        <v>36.5</v>
      </c>
      <c r="E64" s="173">
        <f t="shared" si="3"/>
        <v>28.5</v>
      </c>
      <c r="H64">
        <v>2019</v>
      </c>
      <c r="I64">
        <v>2</v>
      </c>
      <c r="J64">
        <v>25</v>
      </c>
      <c r="K64">
        <v>46</v>
      </c>
      <c r="L64">
        <v>27</v>
      </c>
    </row>
    <row r="65" spans="1:12" x14ac:dyDescent="0.25">
      <c r="A65" s="70">
        <v>43522</v>
      </c>
      <c r="B65" s="172">
        <v>59</v>
      </c>
      <c r="C65" s="172">
        <v>28</v>
      </c>
      <c r="D65" s="173">
        <f t="shared" si="2"/>
        <v>43.5</v>
      </c>
      <c r="E65" s="173">
        <f t="shared" si="3"/>
        <v>21.5</v>
      </c>
      <c r="H65">
        <v>2019</v>
      </c>
      <c r="I65">
        <v>2</v>
      </c>
      <c r="J65">
        <v>26</v>
      </c>
      <c r="K65">
        <v>59</v>
      </c>
      <c r="L65">
        <v>28</v>
      </c>
    </row>
    <row r="66" spans="1:12" x14ac:dyDescent="0.25">
      <c r="A66" s="70">
        <v>43523</v>
      </c>
      <c r="B66" s="172">
        <v>60</v>
      </c>
      <c r="C66" s="172">
        <v>34</v>
      </c>
      <c r="D66" s="173">
        <f t="shared" si="2"/>
        <v>47</v>
      </c>
      <c r="E66" s="173">
        <f t="shared" si="3"/>
        <v>18</v>
      </c>
      <c r="H66">
        <v>2019</v>
      </c>
      <c r="I66">
        <v>2</v>
      </c>
      <c r="J66">
        <v>27</v>
      </c>
      <c r="K66">
        <v>60</v>
      </c>
      <c r="L66">
        <v>34</v>
      </c>
    </row>
    <row r="67" spans="1:12" x14ac:dyDescent="0.25">
      <c r="A67" s="70">
        <v>43524</v>
      </c>
      <c r="B67" s="172">
        <v>35</v>
      </c>
      <c r="C67" s="172">
        <v>30</v>
      </c>
      <c r="D67" s="173">
        <f t="shared" si="2"/>
        <v>32.5</v>
      </c>
      <c r="E67" s="173">
        <f t="shared" si="3"/>
        <v>32.5</v>
      </c>
      <c r="H67">
        <v>2019</v>
      </c>
      <c r="I67">
        <v>2</v>
      </c>
      <c r="J67">
        <v>28</v>
      </c>
      <c r="K67">
        <v>35</v>
      </c>
      <c r="L67">
        <v>30</v>
      </c>
    </row>
    <row r="68" spans="1:12" x14ac:dyDescent="0.25">
      <c r="A68" s="70">
        <v>43525</v>
      </c>
      <c r="B68" s="172">
        <v>39</v>
      </c>
      <c r="C68" s="172">
        <v>30</v>
      </c>
      <c r="D68" s="173">
        <f t="shared" si="2"/>
        <v>34.5</v>
      </c>
      <c r="E68" s="173">
        <f t="shared" si="3"/>
        <v>30.5</v>
      </c>
      <c r="H68">
        <v>2019</v>
      </c>
      <c r="I68">
        <v>3</v>
      </c>
      <c r="J68">
        <v>1</v>
      </c>
      <c r="K68">
        <v>39</v>
      </c>
      <c r="L68">
        <v>30</v>
      </c>
    </row>
    <row r="69" spans="1:12" x14ac:dyDescent="0.25">
      <c r="A69" s="70">
        <v>43526</v>
      </c>
      <c r="B69" s="172">
        <v>41</v>
      </c>
      <c r="C69" s="172">
        <v>36</v>
      </c>
      <c r="D69" s="173">
        <f t="shared" si="2"/>
        <v>38.5</v>
      </c>
      <c r="E69" s="173">
        <f t="shared" si="3"/>
        <v>26.5</v>
      </c>
      <c r="H69">
        <v>2019</v>
      </c>
      <c r="I69">
        <v>3</v>
      </c>
      <c r="J69">
        <v>2</v>
      </c>
      <c r="K69">
        <v>41</v>
      </c>
      <c r="L69">
        <v>36</v>
      </c>
    </row>
    <row r="70" spans="1:12" x14ac:dyDescent="0.25">
      <c r="A70" s="70">
        <v>43527</v>
      </c>
      <c r="B70" s="172">
        <v>36</v>
      </c>
      <c r="C70" s="172">
        <v>18</v>
      </c>
      <c r="D70" s="173">
        <f t="shared" si="2"/>
        <v>27</v>
      </c>
      <c r="E70" s="173">
        <f t="shared" si="3"/>
        <v>38</v>
      </c>
      <c r="H70">
        <v>2019</v>
      </c>
      <c r="I70">
        <v>3</v>
      </c>
      <c r="J70">
        <v>3</v>
      </c>
      <c r="K70">
        <v>36</v>
      </c>
      <c r="L70">
        <v>18</v>
      </c>
    </row>
    <row r="71" spans="1:12" x14ac:dyDescent="0.25">
      <c r="A71" s="70">
        <v>43528</v>
      </c>
      <c r="B71" s="172">
        <v>26</v>
      </c>
      <c r="C71" s="172">
        <v>12</v>
      </c>
      <c r="D71" s="173">
        <f t="shared" si="2"/>
        <v>19</v>
      </c>
      <c r="E71" s="173">
        <f t="shared" si="3"/>
        <v>46</v>
      </c>
      <c r="H71">
        <v>2019</v>
      </c>
      <c r="I71">
        <v>3</v>
      </c>
      <c r="J71">
        <v>4</v>
      </c>
      <c r="K71">
        <v>26</v>
      </c>
      <c r="L71">
        <v>12</v>
      </c>
    </row>
    <row r="72" spans="1:12" x14ac:dyDescent="0.25">
      <c r="A72" s="70">
        <v>43529</v>
      </c>
      <c r="B72" s="172">
        <v>38</v>
      </c>
      <c r="C72" s="172">
        <v>14</v>
      </c>
      <c r="D72" s="173">
        <f t="shared" si="2"/>
        <v>26</v>
      </c>
      <c r="E72" s="173">
        <f t="shared" si="3"/>
        <v>39</v>
      </c>
      <c r="H72">
        <v>2019</v>
      </c>
      <c r="I72">
        <v>3</v>
      </c>
      <c r="J72">
        <v>5</v>
      </c>
      <c r="K72">
        <v>38</v>
      </c>
      <c r="L72">
        <v>14</v>
      </c>
    </row>
    <row r="73" spans="1:12" x14ac:dyDescent="0.25">
      <c r="A73" s="70">
        <v>43530</v>
      </c>
      <c r="B73" s="172">
        <v>35</v>
      </c>
      <c r="C73" s="172">
        <v>17</v>
      </c>
      <c r="D73" s="173">
        <f t="shared" si="2"/>
        <v>26</v>
      </c>
      <c r="E73" s="173">
        <f t="shared" si="3"/>
        <v>39</v>
      </c>
      <c r="H73">
        <v>2019</v>
      </c>
      <c r="I73">
        <v>3</v>
      </c>
      <c r="J73">
        <v>6</v>
      </c>
      <c r="K73">
        <v>35</v>
      </c>
      <c r="L73">
        <v>17</v>
      </c>
    </row>
    <row r="74" spans="1:12" x14ac:dyDescent="0.25">
      <c r="A74" s="70">
        <v>43531</v>
      </c>
      <c r="B74" s="172">
        <v>42</v>
      </c>
      <c r="C74" s="172">
        <v>25</v>
      </c>
      <c r="D74" s="173">
        <f t="shared" si="2"/>
        <v>33.5</v>
      </c>
      <c r="E74" s="173">
        <f t="shared" si="3"/>
        <v>31.5</v>
      </c>
      <c r="H74">
        <v>2019</v>
      </c>
      <c r="I74">
        <v>3</v>
      </c>
      <c r="J74">
        <v>7</v>
      </c>
      <c r="K74">
        <v>42</v>
      </c>
      <c r="L74">
        <v>25</v>
      </c>
    </row>
    <row r="75" spans="1:12" x14ac:dyDescent="0.25">
      <c r="A75" s="70">
        <v>43532</v>
      </c>
      <c r="B75" s="172">
        <v>49</v>
      </c>
      <c r="C75" s="172">
        <v>35</v>
      </c>
      <c r="D75" s="173">
        <f t="shared" si="2"/>
        <v>42</v>
      </c>
      <c r="E75" s="173">
        <f t="shared" si="3"/>
        <v>23</v>
      </c>
      <c r="H75">
        <v>2019</v>
      </c>
      <c r="I75">
        <v>3</v>
      </c>
      <c r="J75">
        <v>8</v>
      </c>
      <c r="K75">
        <v>49</v>
      </c>
      <c r="L75">
        <v>35</v>
      </c>
    </row>
    <row r="76" spans="1:12" x14ac:dyDescent="0.25">
      <c r="A76" s="70">
        <v>43533</v>
      </c>
      <c r="B76" s="172">
        <v>66</v>
      </c>
      <c r="C76" s="172">
        <v>44</v>
      </c>
      <c r="D76" s="173">
        <f t="shared" si="2"/>
        <v>55</v>
      </c>
      <c r="E76" s="173">
        <f t="shared" si="3"/>
        <v>10</v>
      </c>
      <c r="H76">
        <v>2019</v>
      </c>
      <c r="I76">
        <v>3</v>
      </c>
      <c r="J76">
        <v>9</v>
      </c>
      <c r="K76">
        <v>66</v>
      </c>
      <c r="L76">
        <v>44</v>
      </c>
    </row>
    <row r="77" spans="1:12" x14ac:dyDescent="0.25">
      <c r="A77" s="70">
        <v>43534</v>
      </c>
      <c r="B77" s="172">
        <v>54</v>
      </c>
      <c r="C77" s="172">
        <v>38</v>
      </c>
      <c r="D77" s="173">
        <f t="shared" si="2"/>
        <v>46</v>
      </c>
      <c r="E77" s="173">
        <f t="shared" si="3"/>
        <v>19</v>
      </c>
      <c r="H77">
        <v>2019</v>
      </c>
      <c r="I77">
        <v>3</v>
      </c>
      <c r="J77">
        <v>10</v>
      </c>
      <c r="K77">
        <v>54</v>
      </c>
      <c r="L77">
        <v>38</v>
      </c>
    </row>
    <row r="78" spans="1:12" x14ac:dyDescent="0.25">
      <c r="A78" s="70">
        <v>43535</v>
      </c>
      <c r="B78" s="172">
        <v>54</v>
      </c>
      <c r="C78" s="172">
        <v>37</v>
      </c>
      <c r="D78" s="173">
        <f t="shared" si="2"/>
        <v>45.5</v>
      </c>
      <c r="E78" s="173">
        <f t="shared" si="3"/>
        <v>19.5</v>
      </c>
      <c r="H78">
        <v>2019</v>
      </c>
      <c r="I78">
        <v>3</v>
      </c>
      <c r="J78">
        <v>11</v>
      </c>
      <c r="K78">
        <v>54</v>
      </c>
      <c r="L78">
        <v>37</v>
      </c>
    </row>
    <row r="79" spans="1:12" x14ac:dyDescent="0.25">
      <c r="A79" s="70">
        <v>43536</v>
      </c>
      <c r="B79" s="172">
        <v>54</v>
      </c>
      <c r="C79" s="172">
        <v>36</v>
      </c>
      <c r="D79" s="173">
        <f t="shared" si="2"/>
        <v>45</v>
      </c>
      <c r="E79" s="173">
        <f t="shared" si="3"/>
        <v>20</v>
      </c>
      <c r="H79">
        <v>2019</v>
      </c>
      <c r="I79">
        <v>3</v>
      </c>
      <c r="J79">
        <v>12</v>
      </c>
      <c r="K79">
        <v>54</v>
      </c>
      <c r="L79">
        <v>36</v>
      </c>
    </row>
    <row r="80" spans="1:12" x14ac:dyDescent="0.25">
      <c r="A80" s="70">
        <v>43537</v>
      </c>
      <c r="B80" s="172">
        <v>70</v>
      </c>
      <c r="C80" s="172">
        <v>49</v>
      </c>
      <c r="D80" s="173">
        <f t="shared" si="2"/>
        <v>59.5</v>
      </c>
      <c r="E80" s="173">
        <f t="shared" si="3"/>
        <v>5.5</v>
      </c>
      <c r="H80">
        <v>2019</v>
      </c>
      <c r="I80">
        <v>3</v>
      </c>
      <c r="J80">
        <v>13</v>
      </c>
      <c r="K80">
        <v>70</v>
      </c>
      <c r="L80">
        <v>49</v>
      </c>
    </row>
    <row r="81" spans="1:12" x14ac:dyDescent="0.25">
      <c r="A81" s="70">
        <v>43538</v>
      </c>
      <c r="B81" s="172">
        <v>69</v>
      </c>
      <c r="C81" s="172">
        <v>47</v>
      </c>
      <c r="D81" s="173">
        <f t="shared" si="2"/>
        <v>58</v>
      </c>
      <c r="E81" s="173">
        <f t="shared" si="3"/>
        <v>7</v>
      </c>
      <c r="H81">
        <v>2019</v>
      </c>
      <c r="I81">
        <v>3</v>
      </c>
      <c r="J81">
        <v>14</v>
      </c>
      <c r="K81">
        <v>69</v>
      </c>
      <c r="L81">
        <v>47</v>
      </c>
    </row>
    <row r="82" spans="1:12" x14ac:dyDescent="0.25">
      <c r="A82" s="70">
        <v>43539</v>
      </c>
      <c r="B82" s="172">
        <v>55</v>
      </c>
      <c r="C82" s="172">
        <v>35</v>
      </c>
      <c r="D82" s="173">
        <f t="shared" si="2"/>
        <v>45</v>
      </c>
      <c r="E82" s="173">
        <f t="shared" si="3"/>
        <v>20</v>
      </c>
      <c r="H82">
        <v>2019</v>
      </c>
      <c r="I82">
        <v>3</v>
      </c>
      <c r="J82">
        <v>15</v>
      </c>
      <c r="K82">
        <v>55</v>
      </c>
      <c r="L82">
        <v>35</v>
      </c>
    </row>
    <row r="83" spans="1:12" x14ac:dyDescent="0.25">
      <c r="A83" s="70">
        <v>43540</v>
      </c>
      <c r="B83" s="172">
        <v>55</v>
      </c>
      <c r="C83" s="172">
        <v>30</v>
      </c>
      <c r="D83" s="173">
        <f t="shared" si="2"/>
        <v>42.5</v>
      </c>
      <c r="E83" s="173">
        <f t="shared" si="3"/>
        <v>22.5</v>
      </c>
      <c r="H83">
        <v>2019</v>
      </c>
      <c r="I83">
        <v>3</v>
      </c>
      <c r="J83">
        <v>16</v>
      </c>
      <c r="K83">
        <v>55</v>
      </c>
      <c r="L83">
        <v>30</v>
      </c>
    </row>
    <row r="84" spans="1:12" x14ac:dyDescent="0.25">
      <c r="A84" s="70">
        <v>43541</v>
      </c>
      <c r="B84" s="172">
        <v>60</v>
      </c>
      <c r="C84" s="172">
        <v>32</v>
      </c>
      <c r="D84" s="173">
        <f t="shared" si="2"/>
        <v>46</v>
      </c>
      <c r="E84" s="173">
        <f t="shared" si="3"/>
        <v>19</v>
      </c>
      <c r="H84">
        <v>2019</v>
      </c>
      <c r="I84">
        <v>3</v>
      </c>
      <c r="J84">
        <v>17</v>
      </c>
      <c r="K84">
        <v>60</v>
      </c>
      <c r="L84">
        <v>32</v>
      </c>
    </row>
    <row r="85" spans="1:12" x14ac:dyDescent="0.25">
      <c r="A85" s="70">
        <v>43542</v>
      </c>
      <c r="B85" s="172">
        <v>55</v>
      </c>
      <c r="C85" s="172">
        <v>33</v>
      </c>
      <c r="D85" s="173">
        <f t="shared" si="2"/>
        <v>44</v>
      </c>
      <c r="E85" s="173">
        <f t="shared" si="3"/>
        <v>21</v>
      </c>
      <c r="H85">
        <v>2019</v>
      </c>
      <c r="I85">
        <v>3</v>
      </c>
      <c r="J85">
        <v>18</v>
      </c>
      <c r="K85">
        <v>55</v>
      </c>
      <c r="L85">
        <v>33</v>
      </c>
    </row>
    <row r="86" spans="1:12" x14ac:dyDescent="0.25">
      <c r="A86" s="70">
        <v>43543</v>
      </c>
      <c r="B86" s="172">
        <v>58</v>
      </c>
      <c r="C86" s="172">
        <v>31</v>
      </c>
      <c r="D86" s="173">
        <f t="shared" si="2"/>
        <v>44.5</v>
      </c>
      <c r="E86" s="173">
        <f t="shared" si="3"/>
        <v>20.5</v>
      </c>
      <c r="H86">
        <v>2019</v>
      </c>
      <c r="I86">
        <v>3</v>
      </c>
      <c r="J86">
        <v>19</v>
      </c>
      <c r="K86">
        <v>58</v>
      </c>
      <c r="L86">
        <v>31</v>
      </c>
    </row>
    <row r="87" spans="1:12" x14ac:dyDescent="0.25">
      <c r="A87" s="70">
        <v>43544</v>
      </c>
      <c r="B87" s="172">
        <v>50</v>
      </c>
      <c r="C87" s="172">
        <v>39</v>
      </c>
      <c r="D87" s="173">
        <f t="shared" si="2"/>
        <v>44.5</v>
      </c>
      <c r="E87" s="173">
        <f t="shared" si="3"/>
        <v>20.5</v>
      </c>
      <c r="H87">
        <v>2019</v>
      </c>
      <c r="I87">
        <v>3</v>
      </c>
      <c r="J87">
        <v>20</v>
      </c>
      <c r="K87">
        <v>50</v>
      </c>
      <c r="L87">
        <v>39</v>
      </c>
    </row>
    <row r="88" spans="1:12" x14ac:dyDescent="0.25">
      <c r="A88" s="70">
        <v>43545</v>
      </c>
      <c r="B88" s="172">
        <v>56</v>
      </c>
      <c r="C88" s="172">
        <v>34</v>
      </c>
      <c r="D88" s="173">
        <f t="shared" si="2"/>
        <v>45</v>
      </c>
      <c r="E88" s="173">
        <f t="shared" si="3"/>
        <v>20</v>
      </c>
      <c r="H88">
        <v>2019</v>
      </c>
      <c r="I88">
        <v>3</v>
      </c>
      <c r="J88">
        <v>21</v>
      </c>
      <c r="K88">
        <v>56</v>
      </c>
      <c r="L88">
        <v>34</v>
      </c>
    </row>
    <row r="89" spans="1:12" x14ac:dyDescent="0.25">
      <c r="A89" s="70">
        <v>43546</v>
      </c>
      <c r="B89" s="172">
        <v>68</v>
      </c>
      <c r="C89" s="172">
        <v>31</v>
      </c>
      <c r="D89" s="173">
        <f t="shared" si="2"/>
        <v>49.5</v>
      </c>
      <c r="E89" s="173">
        <f t="shared" si="3"/>
        <v>15.5</v>
      </c>
      <c r="H89">
        <v>2019</v>
      </c>
      <c r="I89">
        <v>3</v>
      </c>
      <c r="J89">
        <v>22</v>
      </c>
      <c r="K89">
        <v>68</v>
      </c>
      <c r="L89">
        <v>31</v>
      </c>
    </row>
    <row r="90" spans="1:12" x14ac:dyDescent="0.25">
      <c r="A90" s="70">
        <v>43547</v>
      </c>
      <c r="B90" s="172">
        <v>60</v>
      </c>
      <c r="C90" s="172">
        <v>37</v>
      </c>
      <c r="D90" s="173">
        <f t="shared" si="2"/>
        <v>48.5</v>
      </c>
      <c r="E90" s="173">
        <f t="shared" si="3"/>
        <v>16.5</v>
      </c>
      <c r="H90">
        <v>2019</v>
      </c>
      <c r="I90">
        <v>3</v>
      </c>
      <c r="J90">
        <v>23</v>
      </c>
      <c r="K90">
        <v>60</v>
      </c>
      <c r="L90">
        <v>37</v>
      </c>
    </row>
    <row r="91" spans="1:12" x14ac:dyDescent="0.25">
      <c r="A91" s="70">
        <v>43548</v>
      </c>
      <c r="B91" s="172">
        <v>69</v>
      </c>
      <c r="C91" s="172">
        <v>48</v>
      </c>
      <c r="D91" s="173">
        <f t="shared" si="2"/>
        <v>58.5</v>
      </c>
      <c r="E91" s="173">
        <f t="shared" si="3"/>
        <v>6.5</v>
      </c>
      <c r="H91">
        <v>2019</v>
      </c>
      <c r="I91">
        <v>3</v>
      </c>
      <c r="J91">
        <v>24</v>
      </c>
      <c r="K91">
        <v>69</v>
      </c>
      <c r="L91">
        <v>48</v>
      </c>
    </row>
    <row r="92" spans="1:12" x14ac:dyDescent="0.25">
      <c r="A92" s="70">
        <v>43549</v>
      </c>
      <c r="B92" s="172">
        <v>56</v>
      </c>
      <c r="C92" s="172">
        <v>42</v>
      </c>
      <c r="D92" s="173">
        <f t="shared" si="2"/>
        <v>49</v>
      </c>
      <c r="E92" s="173">
        <f t="shared" si="3"/>
        <v>16</v>
      </c>
      <c r="H92">
        <v>2019</v>
      </c>
      <c r="I92">
        <v>3</v>
      </c>
      <c r="J92">
        <v>25</v>
      </c>
      <c r="K92">
        <v>56</v>
      </c>
      <c r="L92">
        <v>42</v>
      </c>
    </row>
    <row r="93" spans="1:12" x14ac:dyDescent="0.25">
      <c r="A93" s="70">
        <v>43550</v>
      </c>
      <c r="B93" s="172">
        <v>56</v>
      </c>
      <c r="C93" s="172">
        <v>33</v>
      </c>
      <c r="D93" s="173">
        <f t="shared" si="2"/>
        <v>44.5</v>
      </c>
      <c r="E93" s="173">
        <f t="shared" si="3"/>
        <v>20.5</v>
      </c>
      <c r="H93">
        <v>2019</v>
      </c>
      <c r="I93">
        <v>3</v>
      </c>
      <c r="J93">
        <v>26</v>
      </c>
      <c r="K93">
        <v>56</v>
      </c>
      <c r="L93">
        <v>33</v>
      </c>
    </row>
    <row r="94" spans="1:12" x14ac:dyDescent="0.25">
      <c r="A94" s="70">
        <v>43551</v>
      </c>
      <c r="B94" s="172">
        <v>62</v>
      </c>
      <c r="C94" s="172">
        <v>29</v>
      </c>
      <c r="D94" s="173">
        <f t="shared" si="2"/>
        <v>45.5</v>
      </c>
      <c r="E94" s="173">
        <f t="shared" si="3"/>
        <v>19.5</v>
      </c>
      <c r="H94">
        <v>2019</v>
      </c>
      <c r="I94">
        <v>3</v>
      </c>
      <c r="J94">
        <v>27</v>
      </c>
      <c r="K94">
        <v>62</v>
      </c>
      <c r="L94">
        <v>29</v>
      </c>
    </row>
    <row r="95" spans="1:12" x14ac:dyDescent="0.25">
      <c r="A95" s="70">
        <v>43552</v>
      </c>
      <c r="B95" s="172">
        <v>72</v>
      </c>
      <c r="C95" s="172">
        <v>43</v>
      </c>
      <c r="D95" s="173">
        <f t="shared" si="2"/>
        <v>57.5</v>
      </c>
      <c r="E95" s="173">
        <f t="shared" si="3"/>
        <v>7.5</v>
      </c>
      <c r="H95">
        <v>2019</v>
      </c>
      <c r="I95">
        <v>3</v>
      </c>
      <c r="J95">
        <v>28</v>
      </c>
      <c r="K95">
        <v>72</v>
      </c>
      <c r="L95">
        <v>43</v>
      </c>
    </row>
    <row r="96" spans="1:12" x14ac:dyDescent="0.25">
      <c r="A96" s="70">
        <v>43553</v>
      </c>
      <c r="B96" s="172">
        <v>63</v>
      </c>
      <c r="C96" s="172">
        <v>54</v>
      </c>
      <c r="D96" s="173">
        <f t="shared" si="2"/>
        <v>58.5</v>
      </c>
      <c r="E96" s="173">
        <f t="shared" si="3"/>
        <v>6.5</v>
      </c>
      <c r="H96">
        <v>2019</v>
      </c>
      <c r="I96">
        <v>3</v>
      </c>
      <c r="J96">
        <v>29</v>
      </c>
      <c r="K96">
        <v>63</v>
      </c>
      <c r="L96">
        <v>54</v>
      </c>
    </row>
    <row r="97" spans="1:12" x14ac:dyDescent="0.25">
      <c r="A97" s="70">
        <v>43554</v>
      </c>
      <c r="B97" s="172">
        <v>61</v>
      </c>
      <c r="C97" s="172">
        <v>39</v>
      </c>
      <c r="D97" s="173">
        <f t="shared" si="2"/>
        <v>50</v>
      </c>
      <c r="E97" s="173">
        <f t="shared" si="3"/>
        <v>15</v>
      </c>
      <c r="H97">
        <v>2019</v>
      </c>
      <c r="I97">
        <v>3</v>
      </c>
      <c r="J97">
        <v>30</v>
      </c>
      <c r="K97">
        <v>61</v>
      </c>
      <c r="L97">
        <v>39</v>
      </c>
    </row>
    <row r="98" spans="1:12" x14ac:dyDescent="0.25">
      <c r="A98" s="70">
        <v>43555</v>
      </c>
      <c r="B98" s="172">
        <v>47</v>
      </c>
      <c r="C98" s="172">
        <v>34</v>
      </c>
      <c r="D98" s="173">
        <f t="shared" si="2"/>
        <v>40.5</v>
      </c>
      <c r="E98" s="173">
        <f t="shared" si="3"/>
        <v>24.5</v>
      </c>
      <c r="H98">
        <v>2019</v>
      </c>
      <c r="I98">
        <v>3</v>
      </c>
      <c r="J98">
        <v>31</v>
      </c>
      <c r="K98">
        <v>47</v>
      </c>
      <c r="L98">
        <v>34</v>
      </c>
    </row>
    <row r="99" spans="1:12" x14ac:dyDescent="0.25">
      <c r="A99" s="70">
        <v>43556</v>
      </c>
      <c r="B99" s="172">
        <v>52</v>
      </c>
      <c r="C99" s="172">
        <v>30</v>
      </c>
      <c r="D99" s="173">
        <f t="shared" si="2"/>
        <v>41</v>
      </c>
      <c r="E99" s="173">
        <f t="shared" si="3"/>
        <v>24</v>
      </c>
      <c r="H99">
        <v>2019</v>
      </c>
      <c r="I99">
        <v>4</v>
      </c>
      <c r="J99">
        <v>1</v>
      </c>
      <c r="K99">
        <v>52</v>
      </c>
      <c r="L99">
        <v>30</v>
      </c>
    </row>
    <row r="100" spans="1:12" x14ac:dyDescent="0.25">
      <c r="A100" s="70">
        <v>43557</v>
      </c>
      <c r="B100" s="172">
        <v>63</v>
      </c>
      <c r="C100" s="172">
        <v>31</v>
      </c>
      <c r="D100" s="173">
        <f t="shared" si="2"/>
        <v>47</v>
      </c>
      <c r="E100" s="173">
        <f t="shared" si="3"/>
        <v>18</v>
      </c>
      <c r="H100">
        <v>2019</v>
      </c>
      <c r="I100">
        <v>4</v>
      </c>
      <c r="J100">
        <v>2</v>
      </c>
      <c r="K100">
        <v>63</v>
      </c>
      <c r="L100">
        <v>31</v>
      </c>
    </row>
    <row r="101" spans="1:12" x14ac:dyDescent="0.25">
      <c r="A101" s="70">
        <v>43558</v>
      </c>
      <c r="B101" s="172">
        <v>69</v>
      </c>
      <c r="C101" s="172">
        <v>42</v>
      </c>
      <c r="D101" s="173">
        <f t="shared" si="2"/>
        <v>55.5</v>
      </c>
      <c r="E101" s="173">
        <f t="shared" si="3"/>
        <v>9.5</v>
      </c>
      <c r="H101">
        <v>2019</v>
      </c>
      <c r="I101">
        <v>4</v>
      </c>
      <c r="J101">
        <v>3</v>
      </c>
      <c r="K101">
        <v>69</v>
      </c>
      <c r="L101">
        <v>42</v>
      </c>
    </row>
    <row r="102" spans="1:12" x14ac:dyDescent="0.25">
      <c r="A102" s="70">
        <v>43559</v>
      </c>
      <c r="B102" s="172">
        <v>57</v>
      </c>
      <c r="C102" s="172">
        <v>48</v>
      </c>
      <c r="D102" s="173">
        <f t="shared" si="2"/>
        <v>52.5</v>
      </c>
      <c r="E102" s="173">
        <f t="shared" si="3"/>
        <v>12.5</v>
      </c>
      <c r="H102">
        <v>2019</v>
      </c>
      <c r="I102">
        <v>4</v>
      </c>
      <c r="J102">
        <v>4</v>
      </c>
      <c r="K102">
        <v>57</v>
      </c>
      <c r="L102">
        <v>48</v>
      </c>
    </row>
    <row r="103" spans="1:12" x14ac:dyDescent="0.25">
      <c r="A103" s="70">
        <v>43560</v>
      </c>
      <c r="B103" s="172">
        <v>63</v>
      </c>
      <c r="C103" s="172">
        <v>52</v>
      </c>
      <c r="D103" s="173">
        <f t="shared" si="2"/>
        <v>57.5</v>
      </c>
      <c r="E103" s="173">
        <f t="shared" si="3"/>
        <v>7.5</v>
      </c>
      <c r="H103">
        <v>2019</v>
      </c>
      <c r="I103">
        <v>4</v>
      </c>
      <c r="J103">
        <v>5</v>
      </c>
      <c r="K103">
        <v>63</v>
      </c>
      <c r="L103">
        <v>52</v>
      </c>
    </row>
    <row r="104" spans="1:12" x14ac:dyDescent="0.25">
      <c r="A104" s="70">
        <v>43561</v>
      </c>
      <c r="B104" s="172">
        <v>72</v>
      </c>
      <c r="C104" s="172">
        <v>46</v>
      </c>
      <c r="D104" s="173">
        <f t="shared" si="2"/>
        <v>59</v>
      </c>
      <c r="E104" s="173">
        <f t="shared" si="3"/>
        <v>6</v>
      </c>
      <c r="H104">
        <v>2019</v>
      </c>
      <c r="I104">
        <v>4</v>
      </c>
      <c r="J104">
        <v>6</v>
      </c>
      <c r="K104">
        <v>72</v>
      </c>
      <c r="L104">
        <v>46</v>
      </c>
    </row>
    <row r="105" spans="1:12" x14ac:dyDescent="0.25">
      <c r="A105" s="70">
        <v>43562</v>
      </c>
      <c r="B105" s="172">
        <v>71</v>
      </c>
      <c r="C105" s="172">
        <v>60</v>
      </c>
      <c r="D105" s="173">
        <f t="shared" si="2"/>
        <v>65.5</v>
      </c>
      <c r="E105" s="173">
        <f t="shared" si="3"/>
        <v>0</v>
      </c>
      <c r="H105">
        <v>2019</v>
      </c>
      <c r="I105">
        <v>4</v>
      </c>
      <c r="J105">
        <v>7</v>
      </c>
      <c r="K105">
        <v>71</v>
      </c>
      <c r="L105">
        <v>60</v>
      </c>
    </row>
    <row r="106" spans="1:12" x14ac:dyDescent="0.25">
      <c r="A106" s="70">
        <v>43563</v>
      </c>
      <c r="B106" s="172">
        <v>78</v>
      </c>
      <c r="C106" s="172">
        <v>55</v>
      </c>
      <c r="D106" s="173">
        <f t="shared" si="2"/>
        <v>66.5</v>
      </c>
      <c r="E106" s="173">
        <f t="shared" si="3"/>
        <v>0</v>
      </c>
      <c r="H106">
        <v>2019</v>
      </c>
      <c r="I106">
        <v>4</v>
      </c>
      <c r="J106">
        <v>8</v>
      </c>
      <c r="K106">
        <v>78</v>
      </c>
      <c r="L106">
        <v>55</v>
      </c>
    </row>
    <row r="107" spans="1:12" x14ac:dyDescent="0.25">
      <c r="A107" s="70">
        <v>43564</v>
      </c>
      <c r="B107" s="172">
        <v>78</v>
      </c>
      <c r="C107" s="172">
        <v>49</v>
      </c>
      <c r="D107" s="173">
        <f t="shared" si="2"/>
        <v>63.5</v>
      </c>
      <c r="E107" s="173">
        <f t="shared" si="3"/>
        <v>1.5</v>
      </c>
      <c r="H107">
        <v>2019</v>
      </c>
      <c r="I107">
        <v>4</v>
      </c>
      <c r="J107">
        <v>9</v>
      </c>
      <c r="K107">
        <v>78</v>
      </c>
      <c r="L107">
        <v>49</v>
      </c>
    </row>
    <row r="108" spans="1:12" x14ac:dyDescent="0.25">
      <c r="A108" s="70">
        <v>43565</v>
      </c>
      <c r="B108" s="172">
        <v>82</v>
      </c>
      <c r="C108" s="172">
        <v>51</v>
      </c>
      <c r="D108" s="173">
        <f t="shared" si="2"/>
        <v>66.5</v>
      </c>
      <c r="E108" s="173">
        <f t="shared" si="3"/>
        <v>0</v>
      </c>
      <c r="H108">
        <v>2019</v>
      </c>
      <c r="I108">
        <v>4</v>
      </c>
      <c r="J108">
        <v>10</v>
      </c>
      <c r="K108">
        <v>82</v>
      </c>
      <c r="L108">
        <v>51</v>
      </c>
    </row>
    <row r="109" spans="1:12" x14ac:dyDescent="0.25">
      <c r="A109" s="70">
        <v>43566</v>
      </c>
      <c r="B109" s="172">
        <v>82</v>
      </c>
      <c r="C109" s="172">
        <v>56</v>
      </c>
      <c r="D109" s="173">
        <f t="shared" si="2"/>
        <v>69</v>
      </c>
      <c r="E109" s="173">
        <f t="shared" si="3"/>
        <v>0</v>
      </c>
      <c r="H109">
        <v>2019</v>
      </c>
      <c r="I109">
        <v>4</v>
      </c>
      <c r="J109">
        <v>11</v>
      </c>
      <c r="K109">
        <v>82</v>
      </c>
      <c r="L109">
        <v>56</v>
      </c>
    </row>
    <row r="110" spans="1:12" x14ac:dyDescent="0.25">
      <c r="A110" s="70">
        <v>43567</v>
      </c>
      <c r="B110" s="172">
        <v>64</v>
      </c>
      <c r="C110" s="172">
        <v>45</v>
      </c>
      <c r="D110" s="173">
        <f t="shared" si="2"/>
        <v>54.5</v>
      </c>
      <c r="E110" s="173">
        <f t="shared" si="3"/>
        <v>10.5</v>
      </c>
      <c r="H110">
        <v>2019</v>
      </c>
      <c r="I110">
        <v>4</v>
      </c>
      <c r="J110">
        <v>12</v>
      </c>
      <c r="K110">
        <v>64</v>
      </c>
      <c r="L110">
        <v>45</v>
      </c>
    </row>
    <row r="111" spans="1:12" x14ac:dyDescent="0.25">
      <c r="A111" s="70">
        <v>43568</v>
      </c>
      <c r="B111" s="172">
        <v>60</v>
      </c>
      <c r="C111" s="172">
        <v>45</v>
      </c>
      <c r="D111" s="173">
        <f t="shared" si="2"/>
        <v>52.5</v>
      </c>
      <c r="E111" s="173">
        <f t="shared" si="3"/>
        <v>12.5</v>
      </c>
      <c r="H111">
        <v>2019</v>
      </c>
      <c r="I111">
        <v>4</v>
      </c>
      <c r="J111">
        <v>13</v>
      </c>
      <c r="K111">
        <v>60</v>
      </c>
      <c r="L111">
        <v>45</v>
      </c>
    </row>
    <row r="112" spans="1:12" x14ac:dyDescent="0.25">
      <c r="A112" s="70">
        <v>43569</v>
      </c>
      <c r="B112" s="172">
        <v>49</v>
      </c>
      <c r="C112" s="172">
        <v>35</v>
      </c>
      <c r="D112" s="173">
        <f t="shared" si="2"/>
        <v>42</v>
      </c>
      <c r="E112" s="173">
        <f t="shared" si="3"/>
        <v>23</v>
      </c>
      <c r="H112">
        <v>2019</v>
      </c>
      <c r="I112">
        <v>4</v>
      </c>
      <c r="J112">
        <v>14</v>
      </c>
      <c r="K112">
        <v>49</v>
      </c>
      <c r="L112">
        <v>35</v>
      </c>
    </row>
    <row r="113" spans="1:12" x14ac:dyDescent="0.25">
      <c r="A113" s="70">
        <v>43570</v>
      </c>
      <c r="B113" s="172">
        <v>65</v>
      </c>
      <c r="C113" s="172">
        <v>33</v>
      </c>
      <c r="D113" s="173">
        <f t="shared" ref="D113:D176" si="4">(B113+C113)/2</f>
        <v>49</v>
      </c>
      <c r="E113" s="173">
        <f t="shared" ref="E113:E176" si="5">IF(65-D113&gt;0,65-D113,0)</f>
        <v>16</v>
      </c>
      <c r="H113">
        <v>2019</v>
      </c>
      <c r="I113">
        <v>4</v>
      </c>
      <c r="J113">
        <v>15</v>
      </c>
      <c r="K113">
        <v>65</v>
      </c>
      <c r="L113">
        <v>33</v>
      </c>
    </row>
    <row r="114" spans="1:12" x14ac:dyDescent="0.25">
      <c r="A114" s="70">
        <v>43571</v>
      </c>
      <c r="B114" s="172">
        <v>73</v>
      </c>
      <c r="C114" s="172">
        <v>49</v>
      </c>
      <c r="D114" s="173">
        <f t="shared" si="4"/>
        <v>61</v>
      </c>
      <c r="E114" s="173">
        <f t="shared" si="5"/>
        <v>4</v>
      </c>
      <c r="H114">
        <v>2019</v>
      </c>
      <c r="I114">
        <v>4</v>
      </c>
      <c r="J114">
        <v>16</v>
      </c>
      <c r="K114">
        <v>73</v>
      </c>
      <c r="L114">
        <v>49</v>
      </c>
    </row>
    <row r="115" spans="1:12" x14ac:dyDescent="0.25">
      <c r="A115" s="70">
        <v>43572</v>
      </c>
      <c r="B115" s="172">
        <v>73</v>
      </c>
      <c r="C115" s="172">
        <v>58</v>
      </c>
      <c r="D115" s="173">
        <f t="shared" si="4"/>
        <v>65.5</v>
      </c>
      <c r="E115" s="173">
        <f t="shared" si="5"/>
        <v>0</v>
      </c>
      <c r="H115">
        <v>2019</v>
      </c>
      <c r="I115">
        <v>4</v>
      </c>
      <c r="J115">
        <v>17</v>
      </c>
      <c r="K115">
        <v>73</v>
      </c>
      <c r="L115">
        <v>58</v>
      </c>
    </row>
    <row r="116" spans="1:12" x14ac:dyDescent="0.25">
      <c r="A116" s="70">
        <v>43573</v>
      </c>
      <c r="B116" s="172">
        <v>66</v>
      </c>
      <c r="C116" s="172">
        <v>48</v>
      </c>
      <c r="D116" s="173">
        <f t="shared" si="4"/>
        <v>57</v>
      </c>
      <c r="E116" s="173">
        <f t="shared" si="5"/>
        <v>8</v>
      </c>
      <c r="H116">
        <v>2019</v>
      </c>
      <c r="I116">
        <v>4</v>
      </c>
      <c r="J116">
        <v>18</v>
      </c>
      <c r="K116">
        <v>66</v>
      </c>
      <c r="L116">
        <v>48</v>
      </c>
    </row>
    <row r="117" spans="1:12" x14ac:dyDescent="0.25">
      <c r="A117" s="70">
        <v>43574</v>
      </c>
      <c r="B117" s="172">
        <v>52</v>
      </c>
      <c r="C117" s="172">
        <v>45</v>
      </c>
      <c r="D117" s="173">
        <f t="shared" si="4"/>
        <v>48.5</v>
      </c>
      <c r="E117" s="173">
        <f t="shared" si="5"/>
        <v>16.5</v>
      </c>
      <c r="H117">
        <v>2019</v>
      </c>
      <c r="I117">
        <v>4</v>
      </c>
      <c r="J117">
        <v>19</v>
      </c>
      <c r="K117">
        <v>52</v>
      </c>
      <c r="L117">
        <v>45</v>
      </c>
    </row>
    <row r="118" spans="1:12" x14ac:dyDescent="0.25">
      <c r="A118" s="70">
        <v>43575</v>
      </c>
      <c r="B118" s="172">
        <v>68</v>
      </c>
      <c r="C118" s="172">
        <v>42</v>
      </c>
      <c r="D118" s="173">
        <f t="shared" si="4"/>
        <v>55</v>
      </c>
      <c r="E118" s="173">
        <f t="shared" si="5"/>
        <v>10</v>
      </c>
      <c r="H118">
        <v>2019</v>
      </c>
      <c r="I118">
        <v>4</v>
      </c>
      <c r="J118">
        <v>20</v>
      </c>
      <c r="K118">
        <v>68</v>
      </c>
      <c r="L118">
        <v>42</v>
      </c>
    </row>
    <row r="119" spans="1:12" x14ac:dyDescent="0.25">
      <c r="A119" s="70">
        <v>43576</v>
      </c>
      <c r="B119" s="172">
        <v>76</v>
      </c>
      <c r="C119" s="172">
        <v>38</v>
      </c>
      <c r="D119" s="173">
        <f t="shared" si="4"/>
        <v>57</v>
      </c>
      <c r="E119" s="173">
        <f t="shared" si="5"/>
        <v>8</v>
      </c>
      <c r="H119">
        <v>2019</v>
      </c>
      <c r="I119">
        <v>4</v>
      </c>
      <c r="J119">
        <v>21</v>
      </c>
      <c r="K119">
        <v>76</v>
      </c>
      <c r="L119">
        <v>38</v>
      </c>
    </row>
    <row r="120" spans="1:12" x14ac:dyDescent="0.25">
      <c r="A120" s="70">
        <v>43577</v>
      </c>
      <c r="B120" s="172">
        <v>77</v>
      </c>
      <c r="C120" s="172">
        <v>52</v>
      </c>
      <c r="D120" s="173">
        <f t="shared" si="4"/>
        <v>64.5</v>
      </c>
      <c r="E120" s="173">
        <f t="shared" si="5"/>
        <v>0.5</v>
      </c>
      <c r="H120">
        <v>2019</v>
      </c>
      <c r="I120">
        <v>4</v>
      </c>
      <c r="J120">
        <v>22</v>
      </c>
      <c r="K120">
        <v>77</v>
      </c>
      <c r="L120">
        <v>52</v>
      </c>
    </row>
    <row r="121" spans="1:12" x14ac:dyDescent="0.25">
      <c r="A121" s="70">
        <v>43578</v>
      </c>
      <c r="B121" s="172">
        <v>80</v>
      </c>
      <c r="C121" s="172">
        <v>56</v>
      </c>
      <c r="D121" s="173">
        <f t="shared" si="4"/>
        <v>68</v>
      </c>
      <c r="E121" s="173">
        <f t="shared" si="5"/>
        <v>0</v>
      </c>
      <c r="H121">
        <v>2019</v>
      </c>
      <c r="I121">
        <v>4</v>
      </c>
      <c r="J121">
        <v>23</v>
      </c>
      <c r="K121">
        <v>80</v>
      </c>
      <c r="L121">
        <v>56</v>
      </c>
    </row>
    <row r="122" spans="1:12" x14ac:dyDescent="0.25">
      <c r="A122" s="70">
        <v>43579</v>
      </c>
      <c r="B122" s="172">
        <v>78</v>
      </c>
      <c r="C122" s="172">
        <v>57</v>
      </c>
      <c r="D122" s="173">
        <f t="shared" si="4"/>
        <v>67.5</v>
      </c>
      <c r="E122" s="173">
        <f t="shared" si="5"/>
        <v>0</v>
      </c>
      <c r="H122">
        <v>2019</v>
      </c>
      <c r="I122">
        <v>4</v>
      </c>
      <c r="J122">
        <v>24</v>
      </c>
      <c r="K122">
        <v>78</v>
      </c>
      <c r="L122">
        <v>57</v>
      </c>
    </row>
    <row r="123" spans="1:12" x14ac:dyDescent="0.25">
      <c r="A123" s="70">
        <v>43580</v>
      </c>
      <c r="B123" s="172">
        <v>71</v>
      </c>
      <c r="C123" s="172">
        <v>56</v>
      </c>
      <c r="D123" s="173">
        <f t="shared" si="4"/>
        <v>63.5</v>
      </c>
      <c r="E123" s="173">
        <f t="shared" si="5"/>
        <v>1.5</v>
      </c>
      <c r="H123">
        <v>2019</v>
      </c>
      <c r="I123">
        <v>4</v>
      </c>
      <c r="J123">
        <v>25</v>
      </c>
      <c r="K123">
        <v>71</v>
      </c>
      <c r="L123">
        <v>56</v>
      </c>
    </row>
    <row r="124" spans="1:12" x14ac:dyDescent="0.25">
      <c r="A124" s="70">
        <v>43581</v>
      </c>
      <c r="B124" s="172">
        <v>70</v>
      </c>
      <c r="C124" s="172">
        <v>48</v>
      </c>
      <c r="D124" s="173">
        <f t="shared" si="4"/>
        <v>59</v>
      </c>
      <c r="E124" s="173">
        <f t="shared" si="5"/>
        <v>6</v>
      </c>
      <c r="H124">
        <v>2019</v>
      </c>
      <c r="I124">
        <v>4</v>
      </c>
      <c r="J124">
        <v>26</v>
      </c>
      <c r="K124">
        <v>70</v>
      </c>
      <c r="L124">
        <v>48</v>
      </c>
    </row>
    <row r="125" spans="1:12" x14ac:dyDescent="0.25">
      <c r="A125" s="70">
        <v>43582</v>
      </c>
      <c r="B125" s="172">
        <v>75</v>
      </c>
      <c r="C125" s="172">
        <v>48</v>
      </c>
      <c r="D125" s="173">
        <f t="shared" si="4"/>
        <v>61.5</v>
      </c>
      <c r="E125" s="173">
        <f t="shared" si="5"/>
        <v>3.5</v>
      </c>
      <c r="H125">
        <v>2019</v>
      </c>
      <c r="I125">
        <v>4</v>
      </c>
      <c r="J125">
        <v>27</v>
      </c>
      <c r="K125">
        <v>75</v>
      </c>
      <c r="L125">
        <v>48</v>
      </c>
    </row>
    <row r="126" spans="1:12" x14ac:dyDescent="0.25">
      <c r="A126" s="70">
        <v>43583</v>
      </c>
      <c r="B126" s="172">
        <v>61</v>
      </c>
      <c r="C126" s="172">
        <v>46</v>
      </c>
      <c r="D126" s="173">
        <f t="shared" si="4"/>
        <v>53.5</v>
      </c>
      <c r="E126" s="173">
        <f t="shared" si="5"/>
        <v>11.5</v>
      </c>
      <c r="H126">
        <v>2019</v>
      </c>
      <c r="I126">
        <v>4</v>
      </c>
      <c r="J126">
        <v>28</v>
      </c>
      <c r="K126">
        <v>61</v>
      </c>
      <c r="L126">
        <v>46</v>
      </c>
    </row>
    <row r="127" spans="1:12" x14ac:dyDescent="0.25">
      <c r="A127" s="70">
        <v>43584</v>
      </c>
      <c r="B127" s="172">
        <v>78</v>
      </c>
      <c r="C127" s="172">
        <v>53</v>
      </c>
      <c r="D127" s="173">
        <f t="shared" si="4"/>
        <v>65.5</v>
      </c>
      <c r="E127" s="173">
        <f t="shared" si="5"/>
        <v>0</v>
      </c>
      <c r="H127">
        <v>2019</v>
      </c>
      <c r="I127">
        <v>4</v>
      </c>
      <c r="J127">
        <v>29</v>
      </c>
      <c r="K127">
        <v>78</v>
      </c>
      <c r="L127">
        <v>53</v>
      </c>
    </row>
    <row r="128" spans="1:12" x14ac:dyDescent="0.25">
      <c r="A128" s="70">
        <v>43585</v>
      </c>
      <c r="B128" s="172">
        <v>82</v>
      </c>
      <c r="C128" s="172">
        <v>63</v>
      </c>
      <c r="D128" s="173">
        <f t="shared" si="4"/>
        <v>72.5</v>
      </c>
      <c r="E128" s="173">
        <f t="shared" si="5"/>
        <v>0</v>
      </c>
      <c r="H128">
        <v>2019</v>
      </c>
      <c r="I128">
        <v>4</v>
      </c>
      <c r="J128">
        <v>30</v>
      </c>
      <c r="K128">
        <v>82</v>
      </c>
      <c r="L128">
        <v>63</v>
      </c>
    </row>
    <row r="129" spans="1:12" x14ac:dyDescent="0.25">
      <c r="A129" s="70">
        <v>43586</v>
      </c>
      <c r="B129" s="172">
        <v>74</v>
      </c>
      <c r="C129" s="172">
        <v>62</v>
      </c>
      <c r="D129" s="173">
        <f t="shared" si="4"/>
        <v>68</v>
      </c>
      <c r="E129" s="173">
        <f t="shared" si="5"/>
        <v>0</v>
      </c>
      <c r="H129">
        <v>2019</v>
      </c>
      <c r="I129">
        <v>5</v>
      </c>
      <c r="J129">
        <v>1</v>
      </c>
      <c r="K129">
        <v>74</v>
      </c>
      <c r="L129">
        <v>62</v>
      </c>
    </row>
    <row r="130" spans="1:12" x14ac:dyDescent="0.25">
      <c r="A130" s="70">
        <v>43587</v>
      </c>
      <c r="B130" s="172">
        <v>70</v>
      </c>
      <c r="C130" s="172">
        <v>63</v>
      </c>
      <c r="D130" s="173">
        <f t="shared" si="4"/>
        <v>66.5</v>
      </c>
      <c r="E130" s="173">
        <f t="shared" si="5"/>
        <v>0</v>
      </c>
      <c r="H130">
        <v>2019</v>
      </c>
      <c r="I130">
        <v>5</v>
      </c>
      <c r="J130">
        <v>2</v>
      </c>
      <c r="K130">
        <v>70</v>
      </c>
      <c r="L130">
        <v>63</v>
      </c>
    </row>
    <row r="131" spans="1:12" x14ac:dyDescent="0.25">
      <c r="A131" s="70">
        <v>43588</v>
      </c>
      <c r="B131" s="172">
        <v>70</v>
      </c>
      <c r="C131" s="172">
        <v>60</v>
      </c>
      <c r="D131" s="173">
        <f t="shared" si="4"/>
        <v>65</v>
      </c>
      <c r="E131" s="173">
        <f t="shared" si="5"/>
        <v>0</v>
      </c>
      <c r="H131">
        <v>2019</v>
      </c>
      <c r="I131">
        <v>5</v>
      </c>
      <c r="J131">
        <v>3</v>
      </c>
      <c r="K131">
        <v>70</v>
      </c>
      <c r="L131">
        <v>60</v>
      </c>
    </row>
    <row r="132" spans="1:12" x14ac:dyDescent="0.25">
      <c r="A132" s="70">
        <v>43589</v>
      </c>
      <c r="B132" s="172">
        <v>65</v>
      </c>
      <c r="C132" s="172">
        <v>52</v>
      </c>
      <c r="D132" s="173">
        <f t="shared" si="4"/>
        <v>58.5</v>
      </c>
      <c r="E132" s="173">
        <f t="shared" si="5"/>
        <v>6.5</v>
      </c>
      <c r="H132">
        <v>2019</v>
      </c>
      <c r="I132">
        <v>5</v>
      </c>
      <c r="J132">
        <v>4</v>
      </c>
      <c r="K132">
        <v>65</v>
      </c>
      <c r="L132">
        <v>52</v>
      </c>
    </row>
    <row r="133" spans="1:12" x14ac:dyDescent="0.25">
      <c r="A133" s="70">
        <v>43590</v>
      </c>
      <c r="B133" s="172">
        <v>74</v>
      </c>
      <c r="C133" s="172">
        <v>51</v>
      </c>
      <c r="D133" s="173">
        <f t="shared" si="4"/>
        <v>62.5</v>
      </c>
      <c r="E133" s="173">
        <f t="shared" si="5"/>
        <v>2.5</v>
      </c>
      <c r="H133">
        <v>2019</v>
      </c>
      <c r="I133">
        <v>5</v>
      </c>
      <c r="J133">
        <v>5</v>
      </c>
      <c r="K133">
        <v>74</v>
      </c>
      <c r="L133">
        <v>51</v>
      </c>
    </row>
    <row r="134" spans="1:12" x14ac:dyDescent="0.25">
      <c r="A134" s="70">
        <v>43591</v>
      </c>
      <c r="B134" s="172">
        <v>73</v>
      </c>
      <c r="C134" s="172">
        <v>50</v>
      </c>
      <c r="D134" s="173">
        <f t="shared" si="4"/>
        <v>61.5</v>
      </c>
      <c r="E134" s="173">
        <f t="shared" si="5"/>
        <v>3.5</v>
      </c>
      <c r="H134">
        <v>2019</v>
      </c>
      <c r="I134">
        <v>5</v>
      </c>
      <c r="J134">
        <v>6</v>
      </c>
      <c r="K134">
        <v>73</v>
      </c>
      <c r="L134">
        <v>50</v>
      </c>
    </row>
    <row r="135" spans="1:12" x14ac:dyDescent="0.25">
      <c r="A135" s="70">
        <v>43592</v>
      </c>
      <c r="B135" s="172">
        <v>82</v>
      </c>
      <c r="C135" s="172">
        <v>57</v>
      </c>
      <c r="D135" s="173">
        <f t="shared" si="4"/>
        <v>69.5</v>
      </c>
      <c r="E135" s="173">
        <f t="shared" si="5"/>
        <v>0</v>
      </c>
      <c r="H135">
        <v>2019</v>
      </c>
      <c r="I135">
        <v>5</v>
      </c>
      <c r="J135">
        <v>7</v>
      </c>
      <c r="K135">
        <v>82</v>
      </c>
      <c r="L135">
        <v>57</v>
      </c>
    </row>
    <row r="136" spans="1:12" x14ac:dyDescent="0.25">
      <c r="A136" s="70">
        <v>43593</v>
      </c>
      <c r="B136" s="172">
        <v>85</v>
      </c>
      <c r="C136" s="172">
        <v>64</v>
      </c>
      <c r="D136" s="173">
        <f t="shared" si="4"/>
        <v>74.5</v>
      </c>
      <c r="E136" s="173">
        <f t="shared" si="5"/>
        <v>0</v>
      </c>
      <c r="H136">
        <v>2019</v>
      </c>
      <c r="I136">
        <v>5</v>
      </c>
      <c r="J136">
        <v>8</v>
      </c>
      <c r="K136">
        <v>85</v>
      </c>
      <c r="L136">
        <v>64</v>
      </c>
    </row>
    <row r="137" spans="1:12" x14ac:dyDescent="0.25">
      <c r="A137" s="70">
        <v>43594</v>
      </c>
      <c r="B137" s="172">
        <v>75</v>
      </c>
      <c r="C137" s="172">
        <v>57</v>
      </c>
      <c r="D137" s="173">
        <f t="shared" si="4"/>
        <v>66</v>
      </c>
      <c r="E137" s="173">
        <f t="shared" si="5"/>
        <v>0</v>
      </c>
      <c r="H137">
        <v>2019</v>
      </c>
      <c r="I137">
        <v>5</v>
      </c>
      <c r="J137">
        <v>9</v>
      </c>
      <c r="K137">
        <v>75</v>
      </c>
      <c r="L137">
        <v>57</v>
      </c>
    </row>
    <row r="138" spans="1:12" x14ac:dyDescent="0.25">
      <c r="A138" s="70">
        <v>43595</v>
      </c>
      <c r="B138" s="172">
        <v>63</v>
      </c>
      <c r="C138" s="172">
        <v>52</v>
      </c>
      <c r="D138" s="173">
        <f t="shared" si="4"/>
        <v>57.5</v>
      </c>
      <c r="E138" s="173">
        <f t="shared" si="5"/>
        <v>7.5</v>
      </c>
      <c r="H138">
        <v>2019</v>
      </c>
      <c r="I138">
        <v>5</v>
      </c>
      <c r="J138">
        <v>10</v>
      </c>
      <c r="K138">
        <v>63</v>
      </c>
      <c r="L138">
        <v>52</v>
      </c>
    </row>
    <row r="139" spans="1:12" x14ac:dyDescent="0.25">
      <c r="A139" s="70">
        <v>43596</v>
      </c>
      <c r="B139" s="172">
        <v>56</v>
      </c>
      <c r="C139" s="172">
        <v>51</v>
      </c>
      <c r="D139" s="173">
        <f t="shared" si="4"/>
        <v>53.5</v>
      </c>
      <c r="E139" s="173">
        <f t="shared" si="5"/>
        <v>11.5</v>
      </c>
      <c r="H139">
        <v>2019</v>
      </c>
      <c r="I139">
        <v>5</v>
      </c>
      <c r="J139">
        <v>11</v>
      </c>
      <c r="K139">
        <v>56</v>
      </c>
      <c r="L139">
        <v>51</v>
      </c>
    </row>
    <row r="140" spans="1:12" x14ac:dyDescent="0.25">
      <c r="A140" s="70">
        <v>43597</v>
      </c>
      <c r="B140" s="172">
        <v>63</v>
      </c>
      <c r="C140" s="172">
        <v>51</v>
      </c>
      <c r="D140" s="173">
        <f t="shared" si="4"/>
        <v>57</v>
      </c>
      <c r="E140" s="173">
        <f t="shared" si="5"/>
        <v>8</v>
      </c>
      <c r="H140">
        <v>2019</v>
      </c>
      <c r="I140">
        <v>5</v>
      </c>
      <c r="J140">
        <v>12</v>
      </c>
      <c r="K140">
        <v>63</v>
      </c>
      <c r="L140">
        <v>51</v>
      </c>
    </row>
    <row r="141" spans="1:12" x14ac:dyDescent="0.25">
      <c r="A141" s="70">
        <v>43598</v>
      </c>
      <c r="B141" s="172">
        <v>65</v>
      </c>
      <c r="C141" s="172">
        <v>47</v>
      </c>
      <c r="D141" s="173">
        <f t="shared" si="4"/>
        <v>56</v>
      </c>
      <c r="E141" s="173">
        <f t="shared" si="5"/>
        <v>9</v>
      </c>
      <c r="H141">
        <v>2019</v>
      </c>
      <c r="I141">
        <v>5</v>
      </c>
      <c r="J141">
        <v>13</v>
      </c>
      <c r="K141">
        <v>65</v>
      </c>
      <c r="L141">
        <v>47</v>
      </c>
    </row>
    <row r="142" spans="1:12" x14ac:dyDescent="0.25">
      <c r="A142" s="70">
        <v>43599</v>
      </c>
      <c r="B142" s="172">
        <v>72</v>
      </c>
      <c r="C142" s="172">
        <v>44</v>
      </c>
      <c r="D142" s="173">
        <f t="shared" si="4"/>
        <v>58</v>
      </c>
      <c r="E142" s="173">
        <f t="shared" si="5"/>
        <v>7</v>
      </c>
      <c r="H142">
        <v>2019</v>
      </c>
      <c r="I142">
        <v>5</v>
      </c>
      <c r="J142">
        <v>14</v>
      </c>
      <c r="K142">
        <v>72</v>
      </c>
      <c r="L142">
        <v>44</v>
      </c>
    </row>
    <row r="143" spans="1:12" x14ac:dyDescent="0.25">
      <c r="A143" s="70">
        <v>43600</v>
      </c>
      <c r="B143" s="172">
        <v>76</v>
      </c>
      <c r="C143" s="172">
        <v>57</v>
      </c>
      <c r="D143" s="173">
        <f t="shared" si="4"/>
        <v>66.5</v>
      </c>
      <c r="E143" s="173">
        <f t="shared" si="5"/>
        <v>0</v>
      </c>
      <c r="H143">
        <v>2019</v>
      </c>
      <c r="I143">
        <v>5</v>
      </c>
      <c r="J143">
        <v>15</v>
      </c>
      <c r="K143">
        <v>76</v>
      </c>
      <c r="L143">
        <v>57</v>
      </c>
    </row>
    <row r="144" spans="1:12" x14ac:dyDescent="0.25">
      <c r="A144" s="70">
        <v>43601</v>
      </c>
      <c r="B144" s="172">
        <v>87</v>
      </c>
      <c r="C144" s="172">
        <v>62</v>
      </c>
      <c r="D144" s="173">
        <f t="shared" si="4"/>
        <v>74.5</v>
      </c>
      <c r="E144" s="173">
        <f t="shared" si="5"/>
        <v>0</v>
      </c>
      <c r="H144">
        <v>2019</v>
      </c>
      <c r="I144">
        <v>5</v>
      </c>
      <c r="J144">
        <v>16</v>
      </c>
      <c r="K144">
        <v>87</v>
      </c>
      <c r="L144">
        <v>62</v>
      </c>
    </row>
    <row r="145" spans="1:12" x14ac:dyDescent="0.25">
      <c r="A145" s="70">
        <v>43602</v>
      </c>
      <c r="B145" s="172">
        <v>87</v>
      </c>
      <c r="C145" s="172">
        <v>65</v>
      </c>
      <c r="D145" s="173">
        <f t="shared" si="4"/>
        <v>76</v>
      </c>
      <c r="E145" s="173">
        <f t="shared" si="5"/>
        <v>0</v>
      </c>
      <c r="H145">
        <v>2019</v>
      </c>
      <c r="I145">
        <v>5</v>
      </c>
      <c r="J145">
        <v>17</v>
      </c>
      <c r="K145">
        <v>87</v>
      </c>
      <c r="L145">
        <v>65</v>
      </c>
    </row>
    <row r="146" spans="1:12" x14ac:dyDescent="0.25">
      <c r="A146" s="70">
        <v>43603</v>
      </c>
      <c r="B146" s="172">
        <v>86</v>
      </c>
      <c r="C146" s="172">
        <v>67</v>
      </c>
      <c r="D146" s="173">
        <f t="shared" si="4"/>
        <v>76.5</v>
      </c>
      <c r="E146" s="173">
        <f t="shared" si="5"/>
        <v>0</v>
      </c>
      <c r="H146">
        <v>2019</v>
      </c>
      <c r="I146">
        <v>5</v>
      </c>
      <c r="J146">
        <v>18</v>
      </c>
      <c r="K146">
        <v>86</v>
      </c>
      <c r="L146">
        <v>67</v>
      </c>
    </row>
    <row r="147" spans="1:12" x14ac:dyDescent="0.25">
      <c r="A147" s="70">
        <v>43604</v>
      </c>
      <c r="B147" s="172">
        <v>80</v>
      </c>
      <c r="C147" s="172">
        <v>62</v>
      </c>
      <c r="D147" s="173">
        <f t="shared" si="4"/>
        <v>71</v>
      </c>
      <c r="E147" s="173">
        <f t="shared" si="5"/>
        <v>0</v>
      </c>
      <c r="H147">
        <v>2019</v>
      </c>
      <c r="I147">
        <v>5</v>
      </c>
      <c r="J147">
        <v>19</v>
      </c>
      <c r="K147">
        <v>80</v>
      </c>
      <c r="L147">
        <v>62</v>
      </c>
    </row>
    <row r="148" spans="1:12" x14ac:dyDescent="0.25">
      <c r="A148" s="70">
        <v>43605</v>
      </c>
      <c r="B148" s="172">
        <v>79</v>
      </c>
      <c r="C148" s="172">
        <v>55</v>
      </c>
      <c r="D148" s="173">
        <f t="shared" si="4"/>
        <v>67</v>
      </c>
      <c r="E148" s="173">
        <f t="shared" si="5"/>
        <v>0</v>
      </c>
      <c r="H148">
        <v>2019</v>
      </c>
      <c r="I148">
        <v>5</v>
      </c>
      <c r="J148">
        <v>20</v>
      </c>
      <c r="K148">
        <v>79</v>
      </c>
      <c r="L148">
        <v>55</v>
      </c>
    </row>
    <row r="149" spans="1:12" x14ac:dyDescent="0.25">
      <c r="A149" s="70">
        <v>43606</v>
      </c>
      <c r="B149" s="172">
        <v>85</v>
      </c>
      <c r="C149" s="172">
        <v>56</v>
      </c>
      <c r="D149" s="173">
        <f t="shared" si="4"/>
        <v>70.5</v>
      </c>
      <c r="E149" s="173">
        <f t="shared" si="5"/>
        <v>0</v>
      </c>
      <c r="H149">
        <v>2019</v>
      </c>
      <c r="I149">
        <v>5</v>
      </c>
      <c r="J149">
        <v>21</v>
      </c>
      <c r="K149">
        <v>85</v>
      </c>
      <c r="L149">
        <v>56</v>
      </c>
    </row>
    <row r="150" spans="1:12" x14ac:dyDescent="0.25">
      <c r="A150" s="70">
        <v>43607</v>
      </c>
      <c r="B150" s="172">
        <v>83</v>
      </c>
      <c r="C150" s="172">
        <v>61</v>
      </c>
      <c r="D150" s="173">
        <f t="shared" si="4"/>
        <v>72</v>
      </c>
      <c r="E150" s="173">
        <f t="shared" si="5"/>
        <v>0</v>
      </c>
      <c r="H150">
        <v>2019</v>
      </c>
      <c r="I150">
        <v>5</v>
      </c>
      <c r="J150">
        <v>22</v>
      </c>
      <c r="K150">
        <v>83</v>
      </c>
      <c r="L150">
        <v>61</v>
      </c>
    </row>
    <row r="151" spans="1:12" x14ac:dyDescent="0.25">
      <c r="A151" s="70">
        <v>43608</v>
      </c>
      <c r="B151" s="172">
        <v>88</v>
      </c>
      <c r="C151" s="172">
        <v>70</v>
      </c>
      <c r="D151" s="173">
        <f t="shared" si="4"/>
        <v>79</v>
      </c>
      <c r="E151" s="173">
        <f t="shared" si="5"/>
        <v>0</v>
      </c>
      <c r="H151">
        <v>2019</v>
      </c>
      <c r="I151">
        <v>5</v>
      </c>
      <c r="J151">
        <v>23</v>
      </c>
      <c r="K151">
        <v>88</v>
      </c>
      <c r="L151">
        <v>70</v>
      </c>
    </row>
    <row r="152" spans="1:12" x14ac:dyDescent="0.25">
      <c r="A152" s="70">
        <v>43609</v>
      </c>
      <c r="B152" s="172">
        <v>90</v>
      </c>
      <c r="C152" s="172">
        <v>66</v>
      </c>
      <c r="D152" s="173">
        <f t="shared" si="4"/>
        <v>78</v>
      </c>
      <c r="E152" s="173">
        <f t="shared" si="5"/>
        <v>0</v>
      </c>
      <c r="H152">
        <v>2019</v>
      </c>
      <c r="I152">
        <v>5</v>
      </c>
      <c r="J152">
        <v>24</v>
      </c>
      <c r="K152">
        <v>90</v>
      </c>
      <c r="L152">
        <v>66</v>
      </c>
    </row>
    <row r="153" spans="1:12" x14ac:dyDescent="0.25">
      <c r="A153" s="70">
        <v>43610</v>
      </c>
      <c r="B153" s="172">
        <v>89</v>
      </c>
      <c r="C153" s="172">
        <v>72</v>
      </c>
      <c r="D153" s="173">
        <f t="shared" si="4"/>
        <v>80.5</v>
      </c>
      <c r="E153" s="173">
        <f t="shared" si="5"/>
        <v>0</v>
      </c>
      <c r="H153">
        <v>2019</v>
      </c>
      <c r="I153">
        <v>5</v>
      </c>
      <c r="J153">
        <v>25</v>
      </c>
      <c r="K153">
        <v>89</v>
      </c>
      <c r="L153">
        <v>72</v>
      </c>
    </row>
    <row r="154" spans="1:12" x14ac:dyDescent="0.25">
      <c r="A154" s="70">
        <v>43611</v>
      </c>
      <c r="B154" s="172">
        <v>90</v>
      </c>
      <c r="C154" s="172">
        <v>69</v>
      </c>
      <c r="D154" s="173">
        <f t="shared" si="4"/>
        <v>79.5</v>
      </c>
      <c r="E154" s="173">
        <f t="shared" si="5"/>
        <v>0</v>
      </c>
      <c r="H154">
        <v>2019</v>
      </c>
      <c r="I154">
        <v>5</v>
      </c>
      <c r="J154">
        <v>26</v>
      </c>
      <c r="K154">
        <v>90</v>
      </c>
      <c r="L154">
        <v>69</v>
      </c>
    </row>
    <row r="155" spans="1:12" x14ac:dyDescent="0.25">
      <c r="A155" s="70">
        <v>43612</v>
      </c>
      <c r="B155" s="172">
        <v>91</v>
      </c>
      <c r="C155" s="172">
        <v>70</v>
      </c>
      <c r="D155" s="173">
        <f t="shared" si="4"/>
        <v>80.5</v>
      </c>
      <c r="E155" s="173">
        <f t="shared" si="5"/>
        <v>0</v>
      </c>
      <c r="H155">
        <v>2019</v>
      </c>
      <c r="I155">
        <v>5</v>
      </c>
      <c r="J155">
        <v>27</v>
      </c>
      <c r="K155">
        <v>91</v>
      </c>
      <c r="L155">
        <v>70</v>
      </c>
    </row>
    <row r="156" spans="1:12" x14ac:dyDescent="0.25">
      <c r="A156" s="70">
        <v>43613</v>
      </c>
      <c r="B156" s="172">
        <v>90</v>
      </c>
      <c r="C156" s="172">
        <v>71</v>
      </c>
      <c r="D156" s="173">
        <f t="shared" si="4"/>
        <v>80.5</v>
      </c>
      <c r="E156" s="173">
        <f t="shared" si="5"/>
        <v>0</v>
      </c>
      <c r="H156">
        <v>2019</v>
      </c>
      <c r="I156">
        <v>5</v>
      </c>
      <c r="J156">
        <v>28</v>
      </c>
      <c r="K156">
        <v>90</v>
      </c>
      <c r="L156">
        <v>71</v>
      </c>
    </row>
    <row r="157" spans="1:12" x14ac:dyDescent="0.25">
      <c r="A157" s="70">
        <v>43614</v>
      </c>
      <c r="B157" s="172">
        <v>87</v>
      </c>
      <c r="C157" s="172">
        <v>68</v>
      </c>
      <c r="D157" s="173">
        <f t="shared" si="4"/>
        <v>77.5</v>
      </c>
      <c r="E157" s="173">
        <f t="shared" si="5"/>
        <v>0</v>
      </c>
      <c r="H157">
        <v>2019</v>
      </c>
      <c r="I157">
        <v>5</v>
      </c>
      <c r="J157">
        <v>29</v>
      </c>
      <c r="K157">
        <v>87</v>
      </c>
      <c r="L157">
        <v>68</v>
      </c>
    </row>
    <row r="158" spans="1:12" x14ac:dyDescent="0.25">
      <c r="A158" s="70">
        <v>43615</v>
      </c>
      <c r="B158" s="172">
        <v>80</v>
      </c>
      <c r="C158" s="172">
        <v>63</v>
      </c>
      <c r="D158" s="173">
        <f t="shared" si="4"/>
        <v>71.5</v>
      </c>
      <c r="E158" s="173">
        <f t="shared" si="5"/>
        <v>0</v>
      </c>
      <c r="H158">
        <v>2019</v>
      </c>
      <c r="I158">
        <v>5</v>
      </c>
      <c r="J158">
        <v>30</v>
      </c>
      <c r="K158">
        <v>80</v>
      </c>
      <c r="L158">
        <v>63</v>
      </c>
    </row>
    <row r="159" spans="1:12" x14ac:dyDescent="0.25">
      <c r="A159" s="70">
        <v>43616</v>
      </c>
      <c r="B159" s="172">
        <v>83</v>
      </c>
      <c r="C159" s="172">
        <v>61</v>
      </c>
      <c r="D159" s="173">
        <f t="shared" si="4"/>
        <v>72</v>
      </c>
      <c r="E159" s="173">
        <f t="shared" si="5"/>
        <v>0</v>
      </c>
      <c r="H159">
        <v>2019</v>
      </c>
      <c r="I159">
        <v>5</v>
      </c>
      <c r="J159">
        <v>31</v>
      </c>
      <c r="K159">
        <v>83</v>
      </c>
      <c r="L159">
        <v>61</v>
      </c>
    </row>
    <row r="160" spans="1:12" x14ac:dyDescent="0.25">
      <c r="A160" s="70">
        <v>43617</v>
      </c>
      <c r="B160" s="172">
        <v>85</v>
      </c>
      <c r="C160" s="172">
        <v>63</v>
      </c>
      <c r="D160" s="173">
        <f t="shared" si="4"/>
        <v>74</v>
      </c>
      <c r="E160" s="173">
        <f t="shared" si="5"/>
        <v>0</v>
      </c>
      <c r="H160">
        <v>2019</v>
      </c>
      <c r="I160">
        <v>6</v>
      </c>
      <c r="J160">
        <v>1</v>
      </c>
      <c r="K160">
        <v>85</v>
      </c>
      <c r="L160">
        <v>63</v>
      </c>
    </row>
    <row r="161" spans="1:12" x14ac:dyDescent="0.25">
      <c r="A161" s="70">
        <v>43618</v>
      </c>
      <c r="B161" s="172">
        <v>84</v>
      </c>
      <c r="C161" s="172">
        <v>63</v>
      </c>
      <c r="D161" s="173">
        <f t="shared" si="4"/>
        <v>73.5</v>
      </c>
      <c r="E161" s="173">
        <f t="shared" si="5"/>
        <v>0</v>
      </c>
      <c r="H161">
        <v>2019</v>
      </c>
      <c r="I161">
        <v>6</v>
      </c>
      <c r="J161">
        <v>2</v>
      </c>
      <c r="K161">
        <v>84</v>
      </c>
      <c r="L161">
        <v>63</v>
      </c>
    </row>
    <row r="162" spans="1:12" x14ac:dyDescent="0.25">
      <c r="A162" s="70">
        <v>43619</v>
      </c>
      <c r="B162" s="172">
        <v>80</v>
      </c>
      <c r="C162" s="172">
        <v>63</v>
      </c>
      <c r="D162" s="173">
        <f t="shared" si="4"/>
        <v>71.5</v>
      </c>
      <c r="E162" s="173">
        <f t="shared" si="5"/>
        <v>0</v>
      </c>
      <c r="H162">
        <v>2019</v>
      </c>
      <c r="I162">
        <v>6</v>
      </c>
      <c r="J162">
        <v>3</v>
      </c>
      <c r="K162">
        <v>80</v>
      </c>
      <c r="L162">
        <v>63</v>
      </c>
    </row>
    <row r="163" spans="1:12" x14ac:dyDescent="0.25">
      <c r="A163" s="70">
        <v>43620</v>
      </c>
      <c r="B163" s="172">
        <v>86</v>
      </c>
      <c r="C163" s="172">
        <v>62</v>
      </c>
      <c r="D163" s="173">
        <f t="shared" si="4"/>
        <v>74</v>
      </c>
      <c r="E163" s="173">
        <f t="shared" si="5"/>
        <v>0</v>
      </c>
      <c r="H163">
        <v>2019</v>
      </c>
      <c r="I163">
        <v>6</v>
      </c>
      <c r="J163">
        <v>4</v>
      </c>
      <c r="K163">
        <v>86</v>
      </c>
      <c r="L163">
        <v>62</v>
      </c>
    </row>
    <row r="164" spans="1:12" x14ac:dyDescent="0.25">
      <c r="A164" s="70">
        <v>43621</v>
      </c>
      <c r="B164" s="172">
        <v>90</v>
      </c>
      <c r="C164" s="172">
        <v>68</v>
      </c>
      <c r="D164" s="173">
        <f t="shared" si="4"/>
        <v>79</v>
      </c>
      <c r="E164" s="173">
        <f t="shared" si="5"/>
        <v>0</v>
      </c>
      <c r="H164">
        <v>2019</v>
      </c>
      <c r="I164">
        <v>6</v>
      </c>
      <c r="J164">
        <v>5</v>
      </c>
      <c r="K164">
        <v>90</v>
      </c>
      <c r="L164">
        <v>68</v>
      </c>
    </row>
    <row r="165" spans="1:12" x14ac:dyDescent="0.25">
      <c r="A165" s="70">
        <v>43622</v>
      </c>
      <c r="B165" s="172">
        <v>80</v>
      </c>
      <c r="C165" s="172">
        <v>70</v>
      </c>
      <c r="D165" s="173">
        <f t="shared" si="4"/>
        <v>75</v>
      </c>
      <c r="E165" s="173">
        <f t="shared" si="5"/>
        <v>0</v>
      </c>
      <c r="H165">
        <v>2019</v>
      </c>
      <c r="I165">
        <v>6</v>
      </c>
      <c r="J165">
        <v>6</v>
      </c>
      <c r="K165">
        <v>80</v>
      </c>
      <c r="L165">
        <v>70</v>
      </c>
    </row>
    <row r="166" spans="1:12" x14ac:dyDescent="0.25">
      <c r="A166" s="70">
        <v>43623</v>
      </c>
      <c r="B166" s="172">
        <v>82</v>
      </c>
      <c r="C166" s="172">
        <v>71</v>
      </c>
      <c r="D166" s="173">
        <f t="shared" si="4"/>
        <v>76.5</v>
      </c>
      <c r="E166" s="173">
        <f t="shared" si="5"/>
        <v>0</v>
      </c>
      <c r="H166">
        <v>2019</v>
      </c>
      <c r="I166">
        <v>6</v>
      </c>
      <c r="J166">
        <v>7</v>
      </c>
      <c r="K166">
        <v>82</v>
      </c>
      <c r="L166">
        <v>71</v>
      </c>
    </row>
    <row r="167" spans="1:12" x14ac:dyDescent="0.25">
      <c r="A167" s="70">
        <v>43624</v>
      </c>
      <c r="B167" s="172">
        <v>78</v>
      </c>
      <c r="C167" s="172">
        <v>68</v>
      </c>
      <c r="D167" s="173">
        <f t="shared" si="4"/>
        <v>73</v>
      </c>
      <c r="E167" s="173">
        <f t="shared" si="5"/>
        <v>0</v>
      </c>
      <c r="H167">
        <v>2019</v>
      </c>
      <c r="I167">
        <v>6</v>
      </c>
      <c r="J167">
        <v>8</v>
      </c>
      <c r="K167">
        <v>78</v>
      </c>
      <c r="L167">
        <v>68</v>
      </c>
    </row>
    <row r="168" spans="1:12" x14ac:dyDescent="0.25">
      <c r="A168" s="70">
        <v>43625</v>
      </c>
      <c r="B168" s="172">
        <v>87</v>
      </c>
      <c r="C168" s="172">
        <v>72</v>
      </c>
      <c r="D168" s="173">
        <f t="shared" si="4"/>
        <v>79.5</v>
      </c>
      <c r="E168" s="173">
        <f t="shared" si="5"/>
        <v>0</v>
      </c>
      <c r="H168">
        <v>2019</v>
      </c>
      <c r="I168">
        <v>6</v>
      </c>
      <c r="J168">
        <v>9</v>
      </c>
      <c r="K168">
        <v>87</v>
      </c>
      <c r="L168">
        <v>72</v>
      </c>
    </row>
    <row r="169" spans="1:12" x14ac:dyDescent="0.25">
      <c r="A169" s="70">
        <v>43626</v>
      </c>
      <c r="B169" s="172">
        <v>79</v>
      </c>
      <c r="C169" s="172">
        <v>59</v>
      </c>
      <c r="D169" s="173">
        <f t="shared" si="4"/>
        <v>69</v>
      </c>
      <c r="E169" s="173">
        <f t="shared" si="5"/>
        <v>0</v>
      </c>
      <c r="H169">
        <v>2019</v>
      </c>
      <c r="I169">
        <v>6</v>
      </c>
      <c r="J169">
        <v>10</v>
      </c>
      <c r="K169">
        <v>79</v>
      </c>
      <c r="L169">
        <v>59</v>
      </c>
    </row>
    <row r="170" spans="1:12" x14ac:dyDescent="0.25">
      <c r="A170" s="70">
        <v>43627</v>
      </c>
      <c r="B170" s="172">
        <v>80</v>
      </c>
      <c r="C170" s="172">
        <v>54</v>
      </c>
      <c r="D170" s="173">
        <f t="shared" si="4"/>
        <v>67</v>
      </c>
      <c r="E170" s="173">
        <f t="shared" si="5"/>
        <v>0</v>
      </c>
      <c r="H170">
        <v>2019</v>
      </c>
      <c r="I170">
        <v>6</v>
      </c>
      <c r="J170">
        <v>11</v>
      </c>
      <c r="K170">
        <v>80</v>
      </c>
      <c r="L170">
        <v>54</v>
      </c>
    </row>
    <row r="171" spans="1:12" x14ac:dyDescent="0.25">
      <c r="A171" s="70">
        <v>43628</v>
      </c>
      <c r="B171" s="172">
        <v>75</v>
      </c>
      <c r="C171" s="172">
        <v>55</v>
      </c>
      <c r="D171" s="173">
        <f t="shared" si="4"/>
        <v>65</v>
      </c>
      <c r="E171" s="173">
        <f t="shared" si="5"/>
        <v>0</v>
      </c>
      <c r="H171">
        <v>2019</v>
      </c>
      <c r="I171">
        <v>6</v>
      </c>
      <c r="J171">
        <v>12</v>
      </c>
      <c r="K171">
        <v>75</v>
      </c>
      <c r="L171">
        <v>55</v>
      </c>
    </row>
    <row r="172" spans="1:12" x14ac:dyDescent="0.25">
      <c r="A172" s="70">
        <v>43629</v>
      </c>
      <c r="B172" s="172">
        <v>76</v>
      </c>
      <c r="C172" s="172">
        <v>53</v>
      </c>
      <c r="D172" s="173">
        <f t="shared" si="4"/>
        <v>64.5</v>
      </c>
      <c r="E172" s="173">
        <f t="shared" si="5"/>
        <v>0.5</v>
      </c>
      <c r="H172">
        <v>2019</v>
      </c>
      <c r="I172">
        <v>6</v>
      </c>
      <c r="J172">
        <v>13</v>
      </c>
      <c r="K172">
        <v>76</v>
      </c>
      <c r="L172">
        <v>53</v>
      </c>
    </row>
    <row r="173" spans="1:12" x14ac:dyDescent="0.25">
      <c r="A173" s="70">
        <v>43630</v>
      </c>
      <c r="B173" s="172">
        <v>80</v>
      </c>
      <c r="C173" s="172">
        <v>51</v>
      </c>
      <c r="D173" s="173">
        <f t="shared" si="4"/>
        <v>65.5</v>
      </c>
      <c r="E173" s="173">
        <f t="shared" si="5"/>
        <v>0</v>
      </c>
      <c r="H173">
        <v>2019</v>
      </c>
      <c r="I173">
        <v>6</v>
      </c>
      <c r="J173">
        <v>14</v>
      </c>
      <c r="K173">
        <v>80</v>
      </c>
      <c r="L173">
        <v>51</v>
      </c>
    </row>
    <row r="174" spans="1:12" x14ac:dyDescent="0.25">
      <c r="A174" s="70">
        <v>43631</v>
      </c>
      <c r="B174" s="172">
        <v>87</v>
      </c>
      <c r="C174" s="172">
        <v>68</v>
      </c>
      <c r="D174" s="173">
        <f t="shared" si="4"/>
        <v>77.5</v>
      </c>
      <c r="E174" s="173">
        <f t="shared" si="5"/>
        <v>0</v>
      </c>
      <c r="H174">
        <v>2019</v>
      </c>
      <c r="I174">
        <v>6</v>
      </c>
      <c r="J174">
        <v>15</v>
      </c>
      <c r="K174">
        <v>87</v>
      </c>
      <c r="L174">
        <v>68</v>
      </c>
    </row>
    <row r="175" spans="1:12" x14ac:dyDescent="0.25">
      <c r="A175" s="70">
        <v>43632</v>
      </c>
      <c r="B175" s="172">
        <v>90</v>
      </c>
      <c r="C175" s="172">
        <v>71</v>
      </c>
      <c r="D175" s="173">
        <f t="shared" si="4"/>
        <v>80.5</v>
      </c>
      <c r="E175" s="173">
        <f t="shared" si="5"/>
        <v>0</v>
      </c>
      <c r="H175">
        <v>2019</v>
      </c>
      <c r="I175">
        <v>6</v>
      </c>
      <c r="J175">
        <v>16</v>
      </c>
      <c r="K175">
        <v>90</v>
      </c>
      <c r="L175">
        <v>71</v>
      </c>
    </row>
    <row r="176" spans="1:12" x14ac:dyDescent="0.25">
      <c r="A176" s="70">
        <v>43633</v>
      </c>
      <c r="B176" s="172">
        <v>82</v>
      </c>
      <c r="C176" s="172">
        <v>69</v>
      </c>
      <c r="D176" s="173">
        <f t="shared" si="4"/>
        <v>75.5</v>
      </c>
      <c r="E176" s="173">
        <f t="shared" si="5"/>
        <v>0</v>
      </c>
      <c r="H176">
        <v>2019</v>
      </c>
      <c r="I176">
        <v>6</v>
      </c>
      <c r="J176">
        <v>17</v>
      </c>
      <c r="K176">
        <v>82</v>
      </c>
      <c r="L176">
        <v>69</v>
      </c>
    </row>
    <row r="177" spans="1:12" x14ac:dyDescent="0.25">
      <c r="A177" s="70">
        <v>43634</v>
      </c>
      <c r="B177" s="172">
        <v>86</v>
      </c>
      <c r="C177" s="172">
        <v>70</v>
      </c>
      <c r="D177" s="173">
        <f t="shared" ref="D177:D189" si="6">(B177+C177)/2</f>
        <v>78</v>
      </c>
      <c r="E177" s="173">
        <f t="shared" ref="E177:E189" si="7">IF(65-D177&gt;0,65-D177,0)</f>
        <v>0</v>
      </c>
      <c r="H177">
        <v>2019</v>
      </c>
      <c r="I177">
        <v>6</v>
      </c>
      <c r="J177">
        <v>18</v>
      </c>
      <c r="K177">
        <v>86</v>
      </c>
      <c r="L177">
        <v>70</v>
      </c>
    </row>
    <row r="178" spans="1:12" x14ac:dyDescent="0.25">
      <c r="A178" s="70">
        <v>43635</v>
      </c>
      <c r="B178" s="172">
        <v>87</v>
      </c>
      <c r="C178" s="172">
        <v>66</v>
      </c>
      <c r="D178" s="173">
        <f t="shared" si="6"/>
        <v>76.5</v>
      </c>
      <c r="E178" s="173">
        <f t="shared" si="7"/>
        <v>0</v>
      </c>
      <c r="H178">
        <v>2019</v>
      </c>
      <c r="I178">
        <v>6</v>
      </c>
      <c r="J178">
        <v>19</v>
      </c>
      <c r="K178">
        <v>87</v>
      </c>
      <c r="L178">
        <v>66</v>
      </c>
    </row>
    <row r="179" spans="1:12" x14ac:dyDescent="0.25">
      <c r="A179" s="70">
        <v>43636</v>
      </c>
      <c r="B179" s="172">
        <v>83</v>
      </c>
      <c r="C179" s="172">
        <v>69</v>
      </c>
      <c r="D179" s="173">
        <f t="shared" si="6"/>
        <v>76</v>
      </c>
      <c r="E179" s="173">
        <f t="shared" si="7"/>
        <v>0</v>
      </c>
      <c r="H179">
        <v>2019</v>
      </c>
      <c r="I179">
        <v>6</v>
      </c>
      <c r="J179">
        <v>20</v>
      </c>
      <c r="K179">
        <v>83</v>
      </c>
      <c r="L179">
        <v>69</v>
      </c>
    </row>
    <row r="180" spans="1:12" x14ac:dyDescent="0.25">
      <c r="A180" s="70">
        <v>43637</v>
      </c>
      <c r="B180" s="172">
        <v>91</v>
      </c>
      <c r="C180" s="172">
        <v>68</v>
      </c>
      <c r="D180" s="173">
        <f t="shared" si="6"/>
        <v>79.5</v>
      </c>
      <c r="E180" s="173">
        <f t="shared" si="7"/>
        <v>0</v>
      </c>
      <c r="H180">
        <v>2019</v>
      </c>
      <c r="I180">
        <v>6</v>
      </c>
      <c r="J180">
        <v>21</v>
      </c>
      <c r="K180">
        <v>91</v>
      </c>
      <c r="L180">
        <v>68</v>
      </c>
    </row>
    <row r="181" spans="1:12" x14ac:dyDescent="0.25">
      <c r="A181" s="70">
        <v>43638</v>
      </c>
      <c r="B181" s="172">
        <v>92</v>
      </c>
      <c r="C181" s="172">
        <v>68</v>
      </c>
      <c r="D181" s="173">
        <f t="shared" si="6"/>
        <v>80</v>
      </c>
      <c r="E181" s="173">
        <f t="shared" si="7"/>
        <v>0</v>
      </c>
      <c r="H181">
        <v>2019</v>
      </c>
      <c r="I181">
        <v>6</v>
      </c>
      <c r="J181">
        <v>22</v>
      </c>
      <c r="K181">
        <v>92</v>
      </c>
      <c r="L181">
        <v>68</v>
      </c>
    </row>
    <row r="182" spans="1:12" x14ac:dyDescent="0.25">
      <c r="A182" s="70">
        <v>43639</v>
      </c>
      <c r="B182" s="172">
        <v>83</v>
      </c>
      <c r="C182" s="172">
        <v>69</v>
      </c>
      <c r="D182" s="173">
        <f t="shared" si="6"/>
        <v>76</v>
      </c>
      <c r="E182" s="173">
        <f t="shared" si="7"/>
        <v>0</v>
      </c>
      <c r="H182">
        <v>2019</v>
      </c>
      <c r="I182">
        <v>6</v>
      </c>
      <c r="J182">
        <v>23</v>
      </c>
      <c r="K182">
        <v>83</v>
      </c>
      <c r="L182">
        <v>69</v>
      </c>
    </row>
    <row r="183" spans="1:12" x14ac:dyDescent="0.25">
      <c r="A183" s="70">
        <v>43640</v>
      </c>
      <c r="B183" s="172">
        <v>84</v>
      </c>
      <c r="C183" s="172">
        <v>67</v>
      </c>
      <c r="D183" s="173">
        <f t="shared" si="6"/>
        <v>75.5</v>
      </c>
      <c r="E183" s="173">
        <f t="shared" si="7"/>
        <v>0</v>
      </c>
      <c r="H183">
        <v>2019</v>
      </c>
      <c r="I183">
        <v>6</v>
      </c>
      <c r="J183">
        <v>24</v>
      </c>
      <c r="K183">
        <v>84</v>
      </c>
      <c r="L183">
        <v>67</v>
      </c>
    </row>
    <row r="184" spans="1:12" x14ac:dyDescent="0.25">
      <c r="A184" s="70">
        <v>43641</v>
      </c>
      <c r="B184" s="172">
        <v>86</v>
      </c>
      <c r="C184" s="172">
        <v>62</v>
      </c>
      <c r="D184" s="173">
        <f t="shared" si="6"/>
        <v>74</v>
      </c>
      <c r="E184" s="173">
        <f t="shared" si="7"/>
        <v>0</v>
      </c>
      <c r="H184">
        <v>2019</v>
      </c>
      <c r="I184">
        <v>6</v>
      </c>
      <c r="J184">
        <v>25</v>
      </c>
      <c r="K184">
        <v>86</v>
      </c>
      <c r="L184">
        <v>62</v>
      </c>
    </row>
    <row r="185" spans="1:12" x14ac:dyDescent="0.25">
      <c r="A185" s="70">
        <v>43642</v>
      </c>
      <c r="B185" s="172">
        <v>90</v>
      </c>
      <c r="C185" s="172">
        <v>69</v>
      </c>
      <c r="D185" s="173">
        <f t="shared" si="6"/>
        <v>79.5</v>
      </c>
      <c r="E185" s="173">
        <f t="shared" si="7"/>
        <v>0</v>
      </c>
      <c r="H185">
        <v>2019</v>
      </c>
      <c r="I185">
        <v>6</v>
      </c>
      <c r="J185">
        <v>26</v>
      </c>
      <c r="K185">
        <v>90</v>
      </c>
      <c r="L185">
        <v>69</v>
      </c>
    </row>
    <row r="186" spans="1:12" x14ac:dyDescent="0.25">
      <c r="A186" s="70">
        <v>43643</v>
      </c>
      <c r="B186" s="172">
        <v>85</v>
      </c>
      <c r="C186" s="172">
        <v>68</v>
      </c>
      <c r="D186" s="173">
        <f t="shared" si="6"/>
        <v>76.5</v>
      </c>
      <c r="E186" s="173">
        <f t="shared" si="7"/>
        <v>0</v>
      </c>
      <c r="H186">
        <v>2019</v>
      </c>
      <c r="I186">
        <v>6</v>
      </c>
      <c r="J186">
        <v>27</v>
      </c>
      <c r="K186">
        <v>85</v>
      </c>
      <c r="L186">
        <v>68</v>
      </c>
    </row>
    <row r="187" spans="1:12" x14ac:dyDescent="0.25">
      <c r="A187" s="70">
        <v>43644</v>
      </c>
      <c r="B187" s="172">
        <v>88</v>
      </c>
      <c r="C187" s="172">
        <v>68</v>
      </c>
      <c r="D187" s="173">
        <f t="shared" si="6"/>
        <v>78</v>
      </c>
      <c r="E187" s="173">
        <f t="shared" si="7"/>
        <v>0</v>
      </c>
      <c r="H187">
        <v>2019</v>
      </c>
      <c r="I187">
        <v>6</v>
      </c>
      <c r="J187">
        <v>28</v>
      </c>
      <c r="K187">
        <v>88</v>
      </c>
      <c r="L187">
        <v>68</v>
      </c>
    </row>
    <row r="188" spans="1:12" x14ac:dyDescent="0.25">
      <c r="A188" s="70">
        <v>43645</v>
      </c>
      <c r="B188" s="172">
        <v>91</v>
      </c>
      <c r="C188" s="172">
        <v>69</v>
      </c>
      <c r="D188" s="173">
        <f t="shared" si="6"/>
        <v>80</v>
      </c>
      <c r="E188" s="173">
        <f t="shared" si="7"/>
        <v>0</v>
      </c>
      <c r="H188">
        <v>2019</v>
      </c>
      <c r="I188">
        <v>6</v>
      </c>
      <c r="J188">
        <v>29</v>
      </c>
      <c r="K188">
        <v>91</v>
      </c>
      <c r="L188">
        <v>69</v>
      </c>
    </row>
    <row r="189" spans="1:12" x14ac:dyDescent="0.25">
      <c r="A189" s="70">
        <v>43646</v>
      </c>
      <c r="B189" s="172">
        <v>93</v>
      </c>
      <c r="C189" s="172">
        <v>71</v>
      </c>
      <c r="D189" s="173">
        <f t="shared" si="6"/>
        <v>82</v>
      </c>
      <c r="E189" s="173">
        <f t="shared" si="7"/>
        <v>0</v>
      </c>
      <c r="H189">
        <v>2019</v>
      </c>
      <c r="I189">
        <v>6</v>
      </c>
      <c r="J189">
        <v>30</v>
      </c>
      <c r="K189">
        <v>93</v>
      </c>
      <c r="L189">
        <v>71</v>
      </c>
    </row>
    <row r="190" spans="1:12" x14ac:dyDescent="0.25">
      <c r="A190" s="70">
        <v>43647</v>
      </c>
      <c r="B190" s="172">
        <v>93</v>
      </c>
      <c r="C190" s="172">
        <v>71</v>
      </c>
      <c r="D190" s="173">
        <f t="shared" ref="D190:D253" si="8">(B190+C190)/2</f>
        <v>82</v>
      </c>
      <c r="E190" s="173">
        <f t="shared" ref="E190:E253" si="9">IF(65-D190&gt;0,65-D190,0)</f>
        <v>0</v>
      </c>
      <c r="H190">
        <v>2019</v>
      </c>
      <c r="I190">
        <v>7</v>
      </c>
      <c r="J190">
        <v>1</v>
      </c>
      <c r="K190">
        <v>93</v>
      </c>
      <c r="L190">
        <v>71</v>
      </c>
    </row>
    <row r="191" spans="1:12" x14ac:dyDescent="0.25">
      <c r="A191" s="70">
        <v>43648</v>
      </c>
      <c r="B191" s="172">
        <v>91</v>
      </c>
      <c r="C191" s="172">
        <v>73</v>
      </c>
      <c r="D191" s="173">
        <f t="shared" si="8"/>
        <v>82</v>
      </c>
      <c r="E191" s="173">
        <f t="shared" si="9"/>
        <v>0</v>
      </c>
      <c r="H191">
        <v>2019</v>
      </c>
      <c r="I191">
        <v>7</v>
      </c>
      <c r="J191">
        <v>2</v>
      </c>
      <c r="K191">
        <v>91</v>
      </c>
      <c r="L191">
        <v>73</v>
      </c>
    </row>
    <row r="192" spans="1:12" x14ac:dyDescent="0.25">
      <c r="A192" s="70">
        <v>43649</v>
      </c>
      <c r="B192" s="172">
        <v>88</v>
      </c>
      <c r="C192" s="172">
        <v>71</v>
      </c>
      <c r="D192" s="173">
        <f t="shared" si="8"/>
        <v>79.5</v>
      </c>
      <c r="E192" s="173">
        <f t="shared" si="9"/>
        <v>0</v>
      </c>
      <c r="H192">
        <v>2019</v>
      </c>
      <c r="I192">
        <v>7</v>
      </c>
      <c r="J192">
        <v>3</v>
      </c>
      <c r="K192">
        <v>88</v>
      </c>
      <c r="L192">
        <v>71</v>
      </c>
    </row>
    <row r="193" spans="1:12" x14ac:dyDescent="0.25">
      <c r="A193" s="70">
        <v>43650</v>
      </c>
      <c r="B193" s="172">
        <v>92</v>
      </c>
      <c r="C193" s="172">
        <v>71</v>
      </c>
      <c r="D193" s="173">
        <f t="shared" si="8"/>
        <v>81.5</v>
      </c>
      <c r="E193" s="173">
        <f t="shared" si="9"/>
        <v>0</v>
      </c>
      <c r="H193">
        <v>2019</v>
      </c>
      <c r="I193">
        <v>7</v>
      </c>
      <c r="J193">
        <v>4</v>
      </c>
      <c r="K193">
        <v>92</v>
      </c>
      <c r="L193">
        <v>71</v>
      </c>
    </row>
    <row r="194" spans="1:12" x14ac:dyDescent="0.25">
      <c r="A194" s="70">
        <v>43651</v>
      </c>
      <c r="B194" s="172">
        <v>90</v>
      </c>
      <c r="C194" s="172">
        <v>74</v>
      </c>
      <c r="D194" s="173">
        <f t="shared" si="8"/>
        <v>82</v>
      </c>
      <c r="E194" s="173">
        <f t="shared" si="9"/>
        <v>0</v>
      </c>
      <c r="H194">
        <v>2019</v>
      </c>
      <c r="I194">
        <v>7</v>
      </c>
      <c r="J194">
        <v>5</v>
      </c>
      <c r="K194">
        <v>90</v>
      </c>
      <c r="L194">
        <v>74</v>
      </c>
    </row>
    <row r="195" spans="1:12" x14ac:dyDescent="0.25">
      <c r="A195" s="70">
        <v>43652</v>
      </c>
      <c r="B195" s="172">
        <v>91</v>
      </c>
      <c r="C195" s="172">
        <v>74</v>
      </c>
      <c r="D195" s="173">
        <f t="shared" si="8"/>
        <v>82.5</v>
      </c>
      <c r="E195" s="173">
        <f t="shared" si="9"/>
        <v>0</v>
      </c>
      <c r="H195">
        <v>2019</v>
      </c>
      <c r="I195">
        <v>7</v>
      </c>
      <c r="J195">
        <v>6</v>
      </c>
      <c r="K195">
        <v>91</v>
      </c>
      <c r="L195">
        <v>74</v>
      </c>
    </row>
    <row r="196" spans="1:12" x14ac:dyDescent="0.25">
      <c r="A196" s="70">
        <v>43653</v>
      </c>
      <c r="B196" s="172">
        <v>95</v>
      </c>
      <c r="C196" s="172">
        <v>74</v>
      </c>
      <c r="D196" s="173">
        <f t="shared" si="8"/>
        <v>84.5</v>
      </c>
      <c r="E196" s="173">
        <f t="shared" si="9"/>
        <v>0</v>
      </c>
      <c r="H196">
        <v>2019</v>
      </c>
      <c r="I196">
        <v>7</v>
      </c>
      <c r="J196">
        <v>7</v>
      </c>
      <c r="K196">
        <v>95</v>
      </c>
      <c r="L196">
        <v>74</v>
      </c>
    </row>
    <row r="197" spans="1:12" x14ac:dyDescent="0.25">
      <c r="A197" s="70">
        <v>43654</v>
      </c>
      <c r="B197" s="172">
        <v>91</v>
      </c>
      <c r="C197" s="172">
        <v>74</v>
      </c>
      <c r="D197" s="173">
        <f t="shared" si="8"/>
        <v>82.5</v>
      </c>
      <c r="E197" s="173">
        <f t="shared" si="9"/>
        <v>0</v>
      </c>
      <c r="H197">
        <v>2019</v>
      </c>
      <c r="I197">
        <v>7</v>
      </c>
      <c r="J197">
        <v>8</v>
      </c>
      <c r="K197">
        <v>91</v>
      </c>
      <c r="L197">
        <v>74</v>
      </c>
    </row>
    <row r="198" spans="1:12" x14ac:dyDescent="0.25">
      <c r="A198" s="70">
        <v>43655</v>
      </c>
      <c r="B198" s="172">
        <v>93</v>
      </c>
      <c r="C198" s="172">
        <v>75</v>
      </c>
      <c r="D198" s="173">
        <f t="shared" si="8"/>
        <v>84</v>
      </c>
      <c r="E198" s="173">
        <f t="shared" si="9"/>
        <v>0</v>
      </c>
      <c r="H198">
        <v>2019</v>
      </c>
      <c r="I198">
        <v>7</v>
      </c>
      <c r="J198">
        <v>9</v>
      </c>
      <c r="K198">
        <v>93</v>
      </c>
      <c r="L198">
        <v>75</v>
      </c>
    </row>
    <row r="199" spans="1:12" x14ac:dyDescent="0.25">
      <c r="A199" s="70">
        <v>43656</v>
      </c>
      <c r="B199" s="172">
        <v>96</v>
      </c>
      <c r="C199" s="172">
        <v>74</v>
      </c>
      <c r="D199" s="173">
        <f t="shared" si="8"/>
        <v>85</v>
      </c>
      <c r="E199" s="173">
        <f t="shared" si="9"/>
        <v>0</v>
      </c>
      <c r="H199">
        <v>2019</v>
      </c>
      <c r="I199">
        <v>7</v>
      </c>
      <c r="J199">
        <v>10</v>
      </c>
      <c r="K199">
        <v>96</v>
      </c>
      <c r="L199">
        <v>74</v>
      </c>
    </row>
    <row r="200" spans="1:12" x14ac:dyDescent="0.25">
      <c r="A200" s="70">
        <v>43657</v>
      </c>
      <c r="B200" s="172">
        <v>90</v>
      </c>
      <c r="C200" s="172">
        <v>71</v>
      </c>
      <c r="D200" s="173">
        <f t="shared" si="8"/>
        <v>80.5</v>
      </c>
      <c r="E200" s="173">
        <f t="shared" si="9"/>
        <v>0</v>
      </c>
      <c r="H200">
        <v>2019</v>
      </c>
      <c r="I200">
        <v>7</v>
      </c>
      <c r="J200">
        <v>11</v>
      </c>
      <c r="K200">
        <v>90</v>
      </c>
      <c r="L200">
        <v>71</v>
      </c>
    </row>
    <row r="201" spans="1:12" x14ac:dyDescent="0.25">
      <c r="A201" s="70">
        <v>43658</v>
      </c>
      <c r="B201" s="172">
        <v>90</v>
      </c>
      <c r="C201" s="172">
        <v>69</v>
      </c>
      <c r="D201" s="173">
        <f t="shared" si="8"/>
        <v>79.5</v>
      </c>
      <c r="E201" s="173">
        <f t="shared" si="9"/>
        <v>0</v>
      </c>
      <c r="H201">
        <v>2019</v>
      </c>
      <c r="I201">
        <v>7</v>
      </c>
      <c r="J201">
        <v>12</v>
      </c>
      <c r="K201">
        <v>90</v>
      </c>
      <c r="L201">
        <v>69</v>
      </c>
    </row>
    <row r="202" spans="1:12" x14ac:dyDescent="0.25">
      <c r="A202" s="70">
        <v>43659</v>
      </c>
      <c r="B202" s="172">
        <v>91</v>
      </c>
      <c r="C202" s="172">
        <v>69</v>
      </c>
      <c r="D202" s="173">
        <f t="shared" si="8"/>
        <v>80</v>
      </c>
      <c r="E202" s="173">
        <f t="shared" si="9"/>
        <v>0</v>
      </c>
      <c r="H202">
        <v>2019</v>
      </c>
      <c r="I202">
        <v>7</v>
      </c>
      <c r="J202">
        <v>13</v>
      </c>
      <c r="K202">
        <v>91</v>
      </c>
      <c r="L202">
        <v>69</v>
      </c>
    </row>
    <row r="203" spans="1:12" x14ac:dyDescent="0.25">
      <c r="A203" s="70">
        <v>43660</v>
      </c>
      <c r="B203" s="172">
        <v>85</v>
      </c>
      <c r="C203" s="172">
        <v>72</v>
      </c>
      <c r="D203" s="173">
        <f t="shared" si="8"/>
        <v>78.5</v>
      </c>
      <c r="E203" s="173">
        <f t="shared" si="9"/>
        <v>0</v>
      </c>
      <c r="H203">
        <v>2019</v>
      </c>
      <c r="I203">
        <v>7</v>
      </c>
      <c r="J203">
        <v>14</v>
      </c>
      <c r="K203">
        <v>85</v>
      </c>
      <c r="L203">
        <v>72</v>
      </c>
    </row>
    <row r="204" spans="1:12" x14ac:dyDescent="0.25">
      <c r="A204" s="70">
        <v>43661</v>
      </c>
      <c r="B204" s="172">
        <v>77</v>
      </c>
      <c r="C204" s="172">
        <v>71</v>
      </c>
      <c r="D204" s="173">
        <f t="shared" si="8"/>
        <v>74</v>
      </c>
      <c r="E204" s="173">
        <f t="shared" si="9"/>
        <v>0</v>
      </c>
      <c r="H204">
        <v>2019</v>
      </c>
      <c r="I204">
        <v>7</v>
      </c>
      <c r="J204">
        <v>15</v>
      </c>
      <c r="K204">
        <v>77</v>
      </c>
      <c r="L204">
        <v>71</v>
      </c>
    </row>
    <row r="205" spans="1:12" x14ac:dyDescent="0.25">
      <c r="A205" s="70">
        <v>43662</v>
      </c>
      <c r="B205" s="172">
        <v>83</v>
      </c>
      <c r="C205" s="172">
        <v>73</v>
      </c>
      <c r="D205" s="173">
        <f t="shared" si="8"/>
        <v>78</v>
      </c>
      <c r="E205" s="173">
        <f t="shared" si="9"/>
        <v>0</v>
      </c>
      <c r="H205">
        <v>2019</v>
      </c>
      <c r="I205">
        <v>7</v>
      </c>
      <c r="J205">
        <v>16</v>
      </c>
      <c r="K205">
        <v>83</v>
      </c>
      <c r="L205">
        <v>73</v>
      </c>
    </row>
    <row r="206" spans="1:12" x14ac:dyDescent="0.25">
      <c r="A206" s="70">
        <v>43663</v>
      </c>
      <c r="B206" s="172">
        <v>91</v>
      </c>
      <c r="C206" s="172">
        <v>73</v>
      </c>
      <c r="D206" s="173">
        <f t="shared" si="8"/>
        <v>82</v>
      </c>
      <c r="E206" s="173">
        <f t="shared" si="9"/>
        <v>0</v>
      </c>
      <c r="H206">
        <v>2019</v>
      </c>
      <c r="I206">
        <v>7</v>
      </c>
      <c r="J206">
        <v>17</v>
      </c>
      <c r="K206">
        <v>91</v>
      </c>
      <c r="L206">
        <v>73</v>
      </c>
    </row>
    <row r="207" spans="1:12" x14ac:dyDescent="0.25">
      <c r="A207" s="70">
        <v>43664</v>
      </c>
      <c r="B207" s="172">
        <v>90</v>
      </c>
      <c r="C207" s="172">
        <v>73</v>
      </c>
      <c r="D207" s="173">
        <f t="shared" si="8"/>
        <v>81.5</v>
      </c>
      <c r="E207" s="173">
        <f t="shared" si="9"/>
        <v>0</v>
      </c>
      <c r="H207">
        <v>2019</v>
      </c>
      <c r="I207">
        <v>7</v>
      </c>
      <c r="J207">
        <v>18</v>
      </c>
      <c r="K207">
        <v>90</v>
      </c>
      <c r="L207">
        <v>73</v>
      </c>
    </row>
    <row r="208" spans="1:12" x14ac:dyDescent="0.25">
      <c r="A208" s="70">
        <v>43665</v>
      </c>
      <c r="B208" s="172">
        <v>91</v>
      </c>
      <c r="C208" s="172">
        <v>77</v>
      </c>
      <c r="D208" s="173">
        <f t="shared" si="8"/>
        <v>84</v>
      </c>
      <c r="E208" s="173">
        <f t="shared" si="9"/>
        <v>0</v>
      </c>
      <c r="H208">
        <v>2019</v>
      </c>
      <c r="I208">
        <v>7</v>
      </c>
      <c r="J208">
        <v>19</v>
      </c>
      <c r="K208">
        <v>91</v>
      </c>
      <c r="L208">
        <v>77</v>
      </c>
    </row>
    <row r="209" spans="1:12" x14ac:dyDescent="0.25">
      <c r="A209" s="70">
        <v>43666</v>
      </c>
      <c r="B209" s="172">
        <v>91</v>
      </c>
      <c r="C209" s="172">
        <v>76</v>
      </c>
      <c r="D209" s="173">
        <f t="shared" si="8"/>
        <v>83.5</v>
      </c>
      <c r="E209" s="173">
        <f t="shared" si="9"/>
        <v>0</v>
      </c>
      <c r="H209">
        <v>2019</v>
      </c>
      <c r="I209">
        <v>7</v>
      </c>
      <c r="J209">
        <v>20</v>
      </c>
      <c r="K209">
        <v>91</v>
      </c>
      <c r="L209">
        <v>76</v>
      </c>
    </row>
    <row r="210" spans="1:12" x14ac:dyDescent="0.25">
      <c r="A210" s="70">
        <v>43667</v>
      </c>
      <c r="B210" s="172">
        <v>91</v>
      </c>
      <c r="C210" s="172">
        <v>74</v>
      </c>
      <c r="D210" s="173">
        <f t="shared" si="8"/>
        <v>82.5</v>
      </c>
      <c r="E210" s="173">
        <f t="shared" si="9"/>
        <v>0</v>
      </c>
      <c r="H210">
        <v>2019</v>
      </c>
      <c r="I210">
        <v>7</v>
      </c>
      <c r="J210">
        <v>21</v>
      </c>
      <c r="K210">
        <v>91</v>
      </c>
      <c r="L210">
        <v>74</v>
      </c>
    </row>
    <row r="211" spans="1:12" x14ac:dyDescent="0.25">
      <c r="A211" s="70">
        <v>43668</v>
      </c>
      <c r="B211" s="172">
        <v>79</v>
      </c>
      <c r="C211" s="172">
        <v>70</v>
      </c>
      <c r="D211" s="173">
        <f t="shared" si="8"/>
        <v>74.5</v>
      </c>
      <c r="E211" s="173">
        <f t="shared" si="9"/>
        <v>0</v>
      </c>
      <c r="H211">
        <v>2019</v>
      </c>
      <c r="I211">
        <v>7</v>
      </c>
      <c r="J211">
        <v>22</v>
      </c>
      <c r="K211">
        <v>79</v>
      </c>
      <c r="L211">
        <v>70</v>
      </c>
    </row>
    <row r="212" spans="1:12" x14ac:dyDescent="0.25">
      <c r="A212" s="70">
        <v>43669</v>
      </c>
      <c r="B212" s="172">
        <v>82</v>
      </c>
      <c r="C212" s="172">
        <v>63</v>
      </c>
      <c r="D212" s="173">
        <f t="shared" si="8"/>
        <v>72.5</v>
      </c>
      <c r="E212" s="173">
        <f t="shared" si="9"/>
        <v>0</v>
      </c>
      <c r="H212">
        <v>2019</v>
      </c>
      <c r="I212">
        <v>7</v>
      </c>
      <c r="J212">
        <v>23</v>
      </c>
      <c r="K212">
        <v>82</v>
      </c>
      <c r="L212">
        <v>63</v>
      </c>
    </row>
    <row r="213" spans="1:12" x14ac:dyDescent="0.25">
      <c r="A213" s="70">
        <v>43670</v>
      </c>
      <c r="B213" s="172">
        <v>84</v>
      </c>
      <c r="C213" s="172">
        <v>62</v>
      </c>
      <c r="D213" s="173">
        <f t="shared" si="8"/>
        <v>73</v>
      </c>
      <c r="E213" s="173">
        <f t="shared" si="9"/>
        <v>0</v>
      </c>
      <c r="H213">
        <v>2019</v>
      </c>
      <c r="I213">
        <v>7</v>
      </c>
      <c r="J213">
        <v>24</v>
      </c>
      <c r="K213">
        <v>84</v>
      </c>
      <c r="L213">
        <v>62</v>
      </c>
    </row>
    <row r="214" spans="1:12" x14ac:dyDescent="0.25">
      <c r="A214" s="70">
        <v>43671</v>
      </c>
      <c r="B214" s="172">
        <v>86</v>
      </c>
      <c r="C214" s="172">
        <v>62</v>
      </c>
      <c r="D214" s="173">
        <f t="shared" si="8"/>
        <v>74</v>
      </c>
      <c r="E214" s="173">
        <f t="shared" si="9"/>
        <v>0</v>
      </c>
      <c r="H214">
        <v>2019</v>
      </c>
      <c r="I214">
        <v>7</v>
      </c>
      <c r="J214">
        <v>25</v>
      </c>
      <c r="K214">
        <v>86</v>
      </c>
      <c r="L214">
        <v>62</v>
      </c>
    </row>
    <row r="215" spans="1:12" x14ac:dyDescent="0.25">
      <c r="A215" s="70">
        <v>43672</v>
      </c>
      <c r="B215" s="172">
        <v>87</v>
      </c>
      <c r="C215" s="172">
        <v>62</v>
      </c>
      <c r="D215" s="173">
        <f t="shared" si="8"/>
        <v>74.5</v>
      </c>
      <c r="E215" s="173">
        <f t="shared" si="9"/>
        <v>0</v>
      </c>
      <c r="H215">
        <v>2019</v>
      </c>
      <c r="I215">
        <v>7</v>
      </c>
      <c r="J215">
        <v>26</v>
      </c>
      <c r="K215">
        <v>87</v>
      </c>
      <c r="L215">
        <v>62</v>
      </c>
    </row>
    <row r="216" spans="1:12" x14ac:dyDescent="0.25">
      <c r="A216" s="70">
        <v>43673</v>
      </c>
      <c r="B216" s="172">
        <v>86</v>
      </c>
      <c r="C216" s="172">
        <v>66</v>
      </c>
      <c r="D216" s="173">
        <f t="shared" si="8"/>
        <v>76</v>
      </c>
      <c r="E216" s="173">
        <f t="shared" si="9"/>
        <v>0</v>
      </c>
      <c r="H216">
        <v>2019</v>
      </c>
      <c r="I216">
        <v>7</v>
      </c>
      <c r="J216">
        <v>27</v>
      </c>
      <c r="K216">
        <v>86</v>
      </c>
      <c r="L216">
        <v>66</v>
      </c>
    </row>
    <row r="217" spans="1:12" x14ac:dyDescent="0.25">
      <c r="A217" s="70">
        <v>43674</v>
      </c>
      <c r="B217" s="172">
        <v>89</v>
      </c>
      <c r="C217" s="172">
        <v>66</v>
      </c>
      <c r="D217" s="173">
        <f t="shared" si="8"/>
        <v>77.5</v>
      </c>
      <c r="E217" s="173">
        <f t="shared" si="9"/>
        <v>0</v>
      </c>
      <c r="H217">
        <v>2019</v>
      </c>
      <c r="I217">
        <v>7</v>
      </c>
      <c r="J217">
        <v>28</v>
      </c>
      <c r="K217">
        <v>89</v>
      </c>
      <c r="L217">
        <v>66</v>
      </c>
    </row>
    <row r="218" spans="1:12" x14ac:dyDescent="0.25">
      <c r="A218" s="70">
        <v>43675</v>
      </c>
      <c r="B218" s="172">
        <v>82</v>
      </c>
      <c r="C218" s="172">
        <v>72</v>
      </c>
      <c r="D218" s="173">
        <f t="shared" si="8"/>
        <v>77</v>
      </c>
      <c r="E218" s="173">
        <f t="shared" si="9"/>
        <v>0</v>
      </c>
      <c r="H218">
        <v>2019</v>
      </c>
      <c r="I218">
        <v>7</v>
      </c>
      <c r="J218">
        <v>29</v>
      </c>
      <c r="K218">
        <v>82</v>
      </c>
      <c r="L218">
        <v>72</v>
      </c>
    </row>
    <row r="219" spans="1:12" x14ac:dyDescent="0.25">
      <c r="A219" s="70">
        <v>43676</v>
      </c>
      <c r="B219" s="172">
        <v>89</v>
      </c>
      <c r="C219" s="172">
        <v>67</v>
      </c>
      <c r="D219" s="173">
        <f t="shared" si="8"/>
        <v>78</v>
      </c>
      <c r="E219" s="173">
        <f t="shared" si="9"/>
        <v>0</v>
      </c>
      <c r="H219">
        <v>2019</v>
      </c>
      <c r="I219">
        <v>7</v>
      </c>
      <c r="J219">
        <v>30</v>
      </c>
      <c r="K219">
        <v>89</v>
      </c>
      <c r="L219">
        <v>67</v>
      </c>
    </row>
    <row r="220" spans="1:12" x14ac:dyDescent="0.25">
      <c r="A220" s="70">
        <v>43677</v>
      </c>
      <c r="B220" s="172">
        <v>88</v>
      </c>
      <c r="C220" s="172">
        <v>64</v>
      </c>
      <c r="D220" s="173">
        <f t="shared" si="8"/>
        <v>76</v>
      </c>
      <c r="E220" s="173">
        <f t="shared" si="9"/>
        <v>0</v>
      </c>
      <c r="H220">
        <v>2019</v>
      </c>
      <c r="I220">
        <v>7</v>
      </c>
      <c r="J220">
        <v>31</v>
      </c>
      <c r="K220">
        <v>88</v>
      </c>
      <c r="L220">
        <v>64</v>
      </c>
    </row>
    <row r="221" spans="1:12" x14ac:dyDescent="0.25">
      <c r="A221" s="70">
        <v>43678</v>
      </c>
      <c r="B221" s="172">
        <v>86</v>
      </c>
      <c r="C221" s="172">
        <v>66</v>
      </c>
      <c r="D221" s="173">
        <f t="shared" si="8"/>
        <v>76</v>
      </c>
      <c r="E221" s="173">
        <f t="shared" si="9"/>
        <v>0</v>
      </c>
      <c r="H221">
        <v>2019</v>
      </c>
      <c r="I221">
        <v>8</v>
      </c>
      <c r="J221">
        <v>1</v>
      </c>
      <c r="K221">
        <v>86</v>
      </c>
      <c r="L221">
        <v>66</v>
      </c>
    </row>
    <row r="222" spans="1:12" x14ac:dyDescent="0.25">
      <c r="A222" s="70">
        <v>43679</v>
      </c>
      <c r="B222" s="172">
        <v>88</v>
      </c>
      <c r="C222" s="172">
        <v>61</v>
      </c>
      <c r="D222" s="173">
        <f t="shared" si="8"/>
        <v>74.5</v>
      </c>
      <c r="E222" s="173">
        <f t="shared" si="9"/>
        <v>0</v>
      </c>
      <c r="H222">
        <v>2019</v>
      </c>
      <c r="I222">
        <v>8</v>
      </c>
      <c r="J222">
        <v>2</v>
      </c>
      <c r="K222">
        <v>88</v>
      </c>
      <c r="L222">
        <v>61</v>
      </c>
    </row>
    <row r="223" spans="1:12" x14ac:dyDescent="0.25">
      <c r="A223" s="70">
        <v>43680</v>
      </c>
      <c r="B223" s="172">
        <v>91</v>
      </c>
      <c r="C223" s="172">
        <v>68</v>
      </c>
      <c r="D223" s="173">
        <f t="shared" si="8"/>
        <v>79.5</v>
      </c>
      <c r="E223" s="173">
        <f t="shared" si="9"/>
        <v>0</v>
      </c>
      <c r="H223">
        <v>2019</v>
      </c>
      <c r="I223">
        <v>8</v>
      </c>
      <c r="J223">
        <v>3</v>
      </c>
      <c r="K223">
        <v>91</v>
      </c>
      <c r="L223">
        <v>68</v>
      </c>
    </row>
    <row r="224" spans="1:12" x14ac:dyDescent="0.25">
      <c r="A224" s="70">
        <v>43681</v>
      </c>
      <c r="B224" s="172">
        <v>90</v>
      </c>
      <c r="C224" s="172">
        <v>70</v>
      </c>
      <c r="D224" s="173">
        <f t="shared" si="8"/>
        <v>80</v>
      </c>
      <c r="E224" s="173">
        <f t="shared" si="9"/>
        <v>0</v>
      </c>
      <c r="H224">
        <v>2019</v>
      </c>
      <c r="I224">
        <v>8</v>
      </c>
      <c r="J224">
        <v>4</v>
      </c>
      <c r="K224">
        <v>90</v>
      </c>
      <c r="L224">
        <v>70</v>
      </c>
    </row>
    <row r="225" spans="1:12" x14ac:dyDescent="0.25">
      <c r="A225" s="70">
        <v>43682</v>
      </c>
      <c r="B225" s="172">
        <v>91</v>
      </c>
      <c r="C225" s="172">
        <v>66</v>
      </c>
      <c r="D225" s="173">
        <f t="shared" si="8"/>
        <v>78.5</v>
      </c>
      <c r="E225" s="173">
        <f t="shared" si="9"/>
        <v>0</v>
      </c>
      <c r="H225">
        <v>2019</v>
      </c>
      <c r="I225">
        <v>8</v>
      </c>
      <c r="J225">
        <v>5</v>
      </c>
      <c r="K225">
        <v>91</v>
      </c>
      <c r="L225">
        <v>66</v>
      </c>
    </row>
    <row r="226" spans="1:12" x14ac:dyDescent="0.25">
      <c r="A226" s="70">
        <v>43683</v>
      </c>
      <c r="B226" s="172">
        <v>93</v>
      </c>
      <c r="C226" s="172">
        <v>70</v>
      </c>
      <c r="D226" s="173">
        <f t="shared" si="8"/>
        <v>81.5</v>
      </c>
      <c r="E226" s="173">
        <f t="shared" si="9"/>
        <v>0</v>
      </c>
      <c r="H226">
        <v>2019</v>
      </c>
      <c r="I226">
        <v>8</v>
      </c>
      <c r="J226">
        <v>6</v>
      </c>
      <c r="K226">
        <v>93</v>
      </c>
      <c r="L226">
        <v>70</v>
      </c>
    </row>
    <row r="227" spans="1:12" x14ac:dyDescent="0.25">
      <c r="A227" s="70">
        <v>43684</v>
      </c>
      <c r="B227" s="172">
        <v>86</v>
      </c>
      <c r="C227" s="172">
        <v>68</v>
      </c>
      <c r="D227" s="173">
        <f t="shared" si="8"/>
        <v>77</v>
      </c>
      <c r="E227" s="173">
        <f t="shared" si="9"/>
        <v>0</v>
      </c>
      <c r="H227">
        <v>2019</v>
      </c>
      <c r="I227">
        <v>8</v>
      </c>
      <c r="J227">
        <v>7</v>
      </c>
      <c r="K227">
        <v>86</v>
      </c>
      <c r="L227">
        <v>68</v>
      </c>
    </row>
    <row r="228" spans="1:12" x14ac:dyDescent="0.25">
      <c r="A228" s="70">
        <v>43685</v>
      </c>
      <c r="B228" s="172">
        <v>86</v>
      </c>
      <c r="C228" s="172">
        <v>66</v>
      </c>
      <c r="D228" s="173">
        <f t="shared" si="8"/>
        <v>76</v>
      </c>
      <c r="E228" s="173">
        <f t="shared" si="9"/>
        <v>0</v>
      </c>
      <c r="H228">
        <v>2019</v>
      </c>
      <c r="I228">
        <v>8</v>
      </c>
      <c r="J228">
        <v>8</v>
      </c>
      <c r="K228">
        <v>86</v>
      </c>
      <c r="L228">
        <v>66</v>
      </c>
    </row>
    <row r="229" spans="1:12" x14ac:dyDescent="0.25">
      <c r="A229" s="70">
        <v>43686</v>
      </c>
      <c r="B229" s="172">
        <v>85</v>
      </c>
      <c r="C229" s="172">
        <v>70</v>
      </c>
      <c r="D229" s="173">
        <f t="shared" si="8"/>
        <v>77.5</v>
      </c>
      <c r="E229" s="173">
        <f t="shared" si="9"/>
        <v>0</v>
      </c>
      <c r="H229">
        <v>2019</v>
      </c>
      <c r="I229">
        <v>8</v>
      </c>
      <c r="J229">
        <v>9</v>
      </c>
      <c r="K229">
        <v>85</v>
      </c>
      <c r="L229">
        <v>70</v>
      </c>
    </row>
    <row r="230" spans="1:12" x14ac:dyDescent="0.25">
      <c r="A230" s="70">
        <v>43687</v>
      </c>
      <c r="B230" s="172">
        <v>91</v>
      </c>
      <c r="C230" s="172">
        <v>69</v>
      </c>
      <c r="D230" s="173">
        <f t="shared" si="8"/>
        <v>80</v>
      </c>
      <c r="E230" s="173">
        <f t="shared" si="9"/>
        <v>0</v>
      </c>
      <c r="H230">
        <v>2019</v>
      </c>
      <c r="I230">
        <v>8</v>
      </c>
      <c r="J230">
        <v>10</v>
      </c>
      <c r="K230">
        <v>91</v>
      </c>
      <c r="L230">
        <v>69</v>
      </c>
    </row>
    <row r="231" spans="1:12" x14ac:dyDescent="0.25">
      <c r="A231" s="70">
        <v>43688</v>
      </c>
      <c r="B231" s="172">
        <v>88</v>
      </c>
      <c r="C231" s="172">
        <v>69</v>
      </c>
      <c r="D231" s="173">
        <f t="shared" si="8"/>
        <v>78.5</v>
      </c>
      <c r="E231" s="173">
        <f t="shared" si="9"/>
        <v>0</v>
      </c>
      <c r="H231">
        <v>2019</v>
      </c>
      <c r="I231">
        <v>8</v>
      </c>
      <c r="J231">
        <v>11</v>
      </c>
      <c r="K231">
        <v>88</v>
      </c>
      <c r="L231">
        <v>69</v>
      </c>
    </row>
    <row r="232" spans="1:12" x14ac:dyDescent="0.25">
      <c r="A232" s="70">
        <v>43689</v>
      </c>
      <c r="B232" s="172">
        <v>93</v>
      </c>
      <c r="C232" s="172">
        <v>77</v>
      </c>
      <c r="D232" s="173">
        <f t="shared" si="8"/>
        <v>85</v>
      </c>
      <c r="E232" s="173">
        <f t="shared" si="9"/>
        <v>0</v>
      </c>
      <c r="H232">
        <v>2019</v>
      </c>
      <c r="I232">
        <v>8</v>
      </c>
      <c r="J232">
        <v>12</v>
      </c>
      <c r="K232">
        <v>93</v>
      </c>
      <c r="L232">
        <v>77</v>
      </c>
    </row>
    <row r="233" spans="1:12" x14ac:dyDescent="0.25">
      <c r="A233" s="70">
        <v>43690</v>
      </c>
      <c r="B233" s="172">
        <v>95</v>
      </c>
      <c r="C233" s="172">
        <v>73</v>
      </c>
      <c r="D233" s="173">
        <f t="shared" si="8"/>
        <v>84</v>
      </c>
      <c r="E233" s="173">
        <f t="shared" si="9"/>
        <v>0</v>
      </c>
      <c r="H233">
        <v>2019</v>
      </c>
      <c r="I233">
        <v>8</v>
      </c>
      <c r="J233">
        <v>13</v>
      </c>
      <c r="K233">
        <v>95</v>
      </c>
      <c r="L233">
        <v>73</v>
      </c>
    </row>
    <row r="234" spans="1:12" x14ac:dyDescent="0.25">
      <c r="A234" s="70">
        <v>43691</v>
      </c>
      <c r="B234" s="172">
        <v>93</v>
      </c>
      <c r="C234" s="172">
        <v>67</v>
      </c>
      <c r="D234" s="173">
        <f t="shared" si="8"/>
        <v>80</v>
      </c>
      <c r="E234" s="173">
        <f t="shared" si="9"/>
        <v>0</v>
      </c>
      <c r="H234">
        <v>2019</v>
      </c>
      <c r="I234">
        <v>8</v>
      </c>
      <c r="J234">
        <v>14</v>
      </c>
      <c r="K234">
        <v>93</v>
      </c>
      <c r="L234">
        <v>67</v>
      </c>
    </row>
    <row r="235" spans="1:12" x14ac:dyDescent="0.25">
      <c r="A235" s="70">
        <v>43692</v>
      </c>
      <c r="B235" s="172">
        <v>88</v>
      </c>
      <c r="C235" s="172">
        <v>64</v>
      </c>
      <c r="D235" s="173">
        <f t="shared" si="8"/>
        <v>76</v>
      </c>
      <c r="E235" s="173">
        <f t="shared" si="9"/>
        <v>0</v>
      </c>
      <c r="H235">
        <v>2019</v>
      </c>
      <c r="I235">
        <v>8</v>
      </c>
      <c r="J235">
        <v>15</v>
      </c>
      <c r="K235">
        <v>88</v>
      </c>
      <c r="L235">
        <v>64</v>
      </c>
    </row>
    <row r="236" spans="1:12" x14ac:dyDescent="0.25">
      <c r="A236" s="70">
        <v>43693</v>
      </c>
      <c r="B236" s="172">
        <v>88</v>
      </c>
      <c r="C236" s="172">
        <v>66</v>
      </c>
      <c r="D236" s="173">
        <f t="shared" si="8"/>
        <v>77</v>
      </c>
      <c r="E236" s="173">
        <f t="shared" si="9"/>
        <v>0</v>
      </c>
      <c r="H236">
        <v>2019</v>
      </c>
      <c r="I236">
        <v>8</v>
      </c>
      <c r="J236">
        <v>16</v>
      </c>
      <c r="K236">
        <v>88</v>
      </c>
      <c r="L236">
        <v>66</v>
      </c>
    </row>
    <row r="237" spans="1:12" x14ac:dyDescent="0.25">
      <c r="A237" s="70">
        <v>43694</v>
      </c>
      <c r="B237" s="172">
        <v>92</v>
      </c>
      <c r="C237" s="172">
        <v>71</v>
      </c>
      <c r="D237" s="173">
        <f t="shared" si="8"/>
        <v>81.5</v>
      </c>
      <c r="E237" s="173">
        <f t="shared" si="9"/>
        <v>0</v>
      </c>
      <c r="H237">
        <v>2019</v>
      </c>
      <c r="I237">
        <v>8</v>
      </c>
      <c r="J237">
        <v>17</v>
      </c>
      <c r="K237">
        <v>92</v>
      </c>
      <c r="L237">
        <v>71</v>
      </c>
    </row>
    <row r="238" spans="1:12" x14ac:dyDescent="0.25">
      <c r="A238" s="70">
        <v>43695</v>
      </c>
      <c r="B238" s="172">
        <v>93</v>
      </c>
      <c r="C238" s="172">
        <v>71</v>
      </c>
      <c r="D238" s="173">
        <f t="shared" si="8"/>
        <v>82</v>
      </c>
      <c r="E238" s="173">
        <f t="shared" si="9"/>
        <v>0</v>
      </c>
      <c r="H238">
        <v>2019</v>
      </c>
      <c r="I238">
        <v>8</v>
      </c>
      <c r="J238">
        <v>18</v>
      </c>
      <c r="K238">
        <v>93</v>
      </c>
      <c r="L238">
        <v>71</v>
      </c>
    </row>
    <row r="239" spans="1:12" x14ac:dyDescent="0.25">
      <c r="A239" s="70">
        <v>43696</v>
      </c>
      <c r="B239" s="172">
        <v>93</v>
      </c>
      <c r="C239" s="172">
        <v>69</v>
      </c>
      <c r="D239" s="173">
        <f t="shared" si="8"/>
        <v>81</v>
      </c>
      <c r="E239" s="173">
        <f t="shared" si="9"/>
        <v>0</v>
      </c>
      <c r="H239">
        <v>2019</v>
      </c>
      <c r="I239">
        <v>8</v>
      </c>
      <c r="J239">
        <v>19</v>
      </c>
      <c r="K239">
        <v>93</v>
      </c>
      <c r="L239">
        <v>69</v>
      </c>
    </row>
    <row r="240" spans="1:12" x14ac:dyDescent="0.25">
      <c r="A240" s="70">
        <v>43697</v>
      </c>
      <c r="B240" s="172">
        <v>94</v>
      </c>
      <c r="C240" s="172">
        <v>70</v>
      </c>
      <c r="D240" s="173">
        <f t="shared" si="8"/>
        <v>82</v>
      </c>
      <c r="E240" s="173">
        <f t="shared" si="9"/>
        <v>0</v>
      </c>
      <c r="H240">
        <v>2019</v>
      </c>
      <c r="I240">
        <v>8</v>
      </c>
      <c r="J240">
        <v>20</v>
      </c>
      <c r="K240">
        <v>94</v>
      </c>
      <c r="L240">
        <v>70</v>
      </c>
    </row>
    <row r="241" spans="1:12" x14ac:dyDescent="0.25">
      <c r="A241" s="70">
        <v>43698</v>
      </c>
      <c r="B241" s="172">
        <v>92</v>
      </c>
      <c r="C241" s="172">
        <v>68</v>
      </c>
      <c r="D241" s="173">
        <f t="shared" si="8"/>
        <v>80</v>
      </c>
      <c r="E241" s="173">
        <f t="shared" si="9"/>
        <v>0</v>
      </c>
      <c r="H241">
        <v>2019</v>
      </c>
      <c r="I241">
        <v>8</v>
      </c>
      <c r="J241">
        <v>21</v>
      </c>
      <c r="K241">
        <v>92</v>
      </c>
      <c r="L241">
        <v>68</v>
      </c>
    </row>
    <row r="242" spans="1:12" x14ac:dyDescent="0.25">
      <c r="A242" s="70">
        <v>43699</v>
      </c>
      <c r="B242" s="172">
        <v>79</v>
      </c>
      <c r="C242" s="172">
        <v>71</v>
      </c>
      <c r="D242" s="173">
        <f t="shared" si="8"/>
        <v>75</v>
      </c>
      <c r="E242" s="173">
        <f t="shared" si="9"/>
        <v>0</v>
      </c>
      <c r="H242">
        <v>2019</v>
      </c>
      <c r="I242">
        <v>8</v>
      </c>
      <c r="J242">
        <v>22</v>
      </c>
      <c r="K242">
        <v>79</v>
      </c>
      <c r="L242">
        <v>71</v>
      </c>
    </row>
    <row r="243" spans="1:12" x14ac:dyDescent="0.25">
      <c r="A243" s="70">
        <v>43700</v>
      </c>
      <c r="B243" s="172">
        <v>84</v>
      </c>
      <c r="C243" s="172">
        <v>71</v>
      </c>
      <c r="D243" s="173">
        <f t="shared" si="8"/>
        <v>77.5</v>
      </c>
      <c r="E243" s="173">
        <f t="shared" si="9"/>
        <v>0</v>
      </c>
      <c r="H243">
        <v>2019</v>
      </c>
      <c r="I243">
        <v>8</v>
      </c>
      <c r="J243">
        <v>23</v>
      </c>
      <c r="K243">
        <v>84</v>
      </c>
      <c r="L243">
        <v>71</v>
      </c>
    </row>
    <row r="244" spans="1:12" x14ac:dyDescent="0.25">
      <c r="A244" s="70">
        <v>43701</v>
      </c>
      <c r="B244" s="172">
        <v>81</v>
      </c>
      <c r="C244" s="172">
        <v>68</v>
      </c>
      <c r="D244" s="173">
        <f t="shared" si="8"/>
        <v>74.5</v>
      </c>
      <c r="E244" s="173">
        <f t="shared" si="9"/>
        <v>0</v>
      </c>
      <c r="H244">
        <v>2019</v>
      </c>
      <c r="I244">
        <v>8</v>
      </c>
      <c r="J244">
        <v>24</v>
      </c>
      <c r="K244">
        <v>81</v>
      </c>
      <c r="L244">
        <v>68</v>
      </c>
    </row>
    <row r="245" spans="1:12" x14ac:dyDescent="0.25">
      <c r="A245" s="70">
        <v>43702</v>
      </c>
      <c r="B245" s="172">
        <v>82</v>
      </c>
      <c r="C245" s="172">
        <v>69</v>
      </c>
      <c r="D245" s="173">
        <f t="shared" si="8"/>
        <v>75.5</v>
      </c>
      <c r="E245" s="173">
        <f t="shared" si="9"/>
        <v>0</v>
      </c>
      <c r="H245">
        <v>2019</v>
      </c>
      <c r="I245">
        <v>8</v>
      </c>
      <c r="J245">
        <v>25</v>
      </c>
      <c r="K245">
        <v>82</v>
      </c>
      <c r="L245">
        <v>69</v>
      </c>
    </row>
    <row r="246" spans="1:12" x14ac:dyDescent="0.25">
      <c r="A246" s="70">
        <v>43703</v>
      </c>
      <c r="B246" s="172">
        <v>85</v>
      </c>
      <c r="C246" s="172">
        <v>70</v>
      </c>
      <c r="D246" s="173">
        <f t="shared" si="8"/>
        <v>77.5</v>
      </c>
      <c r="E246" s="173">
        <f t="shared" si="9"/>
        <v>0</v>
      </c>
      <c r="H246">
        <v>2019</v>
      </c>
      <c r="I246">
        <v>8</v>
      </c>
      <c r="J246">
        <v>26</v>
      </c>
      <c r="K246">
        <v>85</v>
      </c>
      <c r="L246">
        <v>70</v>
      </c>
    </row>
    <row r="247" spans="1:12" x14ac:dyDescent="0.25">
      <c r="A247" s="70">
        <v>43704</v>
      </c>
      <c r="B247" s="172">
        <v>85</v>
      </c>
      <c r="C247" s="172">
        <v>65</v>
      </c>
      <c r="D247" s="173">
        <f t="shared" si="8"/>
        <v>75</v>
      </c>
      <c r="E247" s="173">
        <f t="shared" si="9"/>
        <v>0</v>
      </c>
      <c r="H247">
        <v>2019</v>
      </c>
      <c r="I247">
        <v>8</v>
      </c>
      <c r="J247">
        <v>27</v>
      </c>
      <c r="K247">
        <v>85</v>
      </c>
      <c r="L247">
        <v>65</v>
      </c>
    </row>
    <row r="248" spans="1:12" x14ac:dyDescent="0.25">
      <c r="A248" s="70">
        <v>43705</v>
      </c>
      <c r="B248" s="172">
        <v>85</v>
      </c>
      <c r="C248" s="172">
        <v>59</v>
      </c>
      <c r="D248" s="173">
        <f t="shared" si="8"/>
        <v>72</v>
      </c>
      <c r="E248" s="173">
        <f t="shared" si="9"/>
        <v>0</v>
      </c>
      <c r="H248">
        <v>2019</v>
      </c>
      <c r="I248">
        <v>8</v>
      </c>
      <c r="J248">
        <v>28</v>
      </c>
      <c r="K248">
        <v>85</v>
      </c>
      <c r="L248">
        <v>59</v>
      </c>
    </row>
    <row r="249" spans="1:12" x14ac:dyDescent="0.25">
      <c r="A249" s="70">
        <v>43706</v>
      </c>
      <c r="B249" s="172">
        <v>85</v>
      </c>
      <c r="C249" s="172">
        <v>57</v>
      </c>
      <c r="D249" s="173">
        <f t="shared" si="8"/>
        <v>71</v>
      </c>
      <c r="E249" s="173">
        <f t="shared" si="9"/>
        <v>0</v>
      </c>
      <c r="H249">
        <v>2019</v>
      </c>
      <c r="I249">
        <v>8</v>
      </c>
      <c r="J249">
        <v>29</v>
      </c>
      <c r="K249">
        <v>85</v>
      </c>
      <c r="L249">
        <v>57</v>
      </c>
    </row>
    <row r="250" spans="1:12" x14ac:dyDescent="0.25">
      <c r="A250" s="70">
        <v>43707</v>
      </c>
      <c r="B250" s="172">
        <v>87</v>
      </c>
      <c r="C250" s="172">
        <v>59</v>
      </c>
      <c r="D250" s="173">
        <f t="shared" si="8"/>
        <v>73</v>
      </c>
      <c r="E250" s="173">
        <f t="shared" si="9"/>
        <v>0</v>
      </c>
      <c r="H250">
        <v>2019</v>
      </c>
      <c r="I250">
        <v>8</v>
      </c>
      <c r="J250">
        <v>30</v>
      </c>
      <c r="K250">
        <v>87</v>
      </c>
      <c r="L250">
        <v>59</v>
      </c>
    </row>
    <row r="251" spans="1:12" x14ac:dyDescent="0.25">
      <c r="A251" s="70">
        <v>43708</v>
      </c>
      <c r="B251" s="172">
        <v>88</v>
      </c>
      <c r="C251" s="172">
        <v>68</v>
      </c>
      <c r="D251" s="173">
        <f t="shared" si="8"/>
        <v>78</v>
      </c>
      <c r="E251" s="173">
        <f t="shared" si="9"/>
        <v>0</v>
      </c>
      <c r="H251">
        <v>2019</v>
      </c>
      <c r="I251">
        <v>8</v>
      </c>
      <c r="J251">
        <v>31</v>
      </c>
      <c r="K251">
        <v>88</v>
      </c>
      <c r="L251">
        <v>68</v>
      </c>
    </row>
    <row r="252" spans="1:12" x14ac:dyDescent="0.25">
      <c r="A252" s="70">
        <v>43709</v>
      </c>
      <c r="B252" s="172">
        <v>88</v>
      </c>
      <c r="C252" s="172">
        <v>66</v>
      </c>
      <c r="D252" s="173">
        <f t="shared" si="8"/>
        <v>77</v>
      </c>
      <c r="E252" s="173">
        <f t="shared" si="9"/>
        <v>0</v>
      </c>
      <c r="H252">
        <v>2019</v>
      </c>
      <c r="I252">
        <v>9</v>
      </c>
      <c r="J252">
        <v>1</v>
      </c>
      <c r="K252">
        <v>88</v>
      </c>
      <c r="L252">
        <v>66</v>
      </c>
    </row>
    <row r="253" spans="1:12" x14ac:dyDescent="0.25">
      <c r="A253" s="70">
        <v>43710</v>
      </c>
      <c r="B253" s="172">
        <v>88</v>
      </c>
      <c r="C253" s="172">
        <v>64</v>
      </c>
      <c r="D253" s="173">
        <f t="shared" si="8"/>
        <v>76</v>
      </c>
      <c r="E253" s="173">
        <f t="shared" si="9"/>
        <v>0</v>
      </c>
      <c r="H253">
        <v>2019</v>
      </c>
      <c r="I253">
        <v>9</v>
      </c>
      <c r="J253">
        <v>2</v>
      </c>
      <c r="K253">
        <v>88</v>
      </c>
      <c r="L253">
        <v>64</v>
      </c>
    </row>
    <row r="254" spans="1:12" x14ac:dyDescent="0.25">
      <c r="A254" s="70">
        <v>43711</v>
      </c>
      <c r="B254" s="172">
        <v>90</v>
      </c>
      <c r="C254" s="172">
        <v>62</v>
      </c>
      <c r="D254" s="173">
        <f t="shared" ref="D254:D317" si="10">(B254+C254)/2</f>
        <v>76</v>
      </c>
      <c r="E254" s="173">
        <f t="shared" ref="E254:E317" si="11">IF(65-D254&gt;0,65-D254,0)</f>
        <v>0</v>
      </c>
      <c r="H254">
        <v>2019</v>
      </c>
      <c r="I254">
        <v>9</v>
      </c>
      <c r="J254">
        <v>3</v>
      </c>
      <c r="K254">
        <v>90</v>
      </c>
      <c r="L254">
        <v>62</v>
      </c>
    </row>
    <row r="255" spans="1:12" x14ac:dyDescent="0.25">
      <c r="A255" s="70">
        <v>43712</v>
      </c>
      <c r="B255" s="172">
        <v>92</v>
      </c>
      <c r="C255" s="172">
        <v>68</v>
      </c>
      <c r="D255" s="173">
        <f t="shared" si="10"/>
        <v>80</v>
      </c>
      <c r="E255" s="173">
        <f t="shared" si="11"/>
        <v>0</v>
      </c>
      <c r="H255">
        <v>2019</v>
      </c>
      <c r="I255">
        <v>9</v>
      </c>
      <c r="J255">
        <v>4</v>
      </c>
      <c r="K255">
        <v>92</v>
      </c>
      <c r="L255">
        <v>68</v>
      </c>
    </row>
    <row r="256" spans="1:12" x14ac:dyDescent="0.25">
      <c r="A256" s="70">
        <v>43713</v>
      </c>
      <c r="B256" s="172">
        <v>85</v>
      </c>
      <c r="C256" s="172">
        <v>59</v>
      </c>
      <c r="D256" s="173">
        <f t="shared" si="10"/>
        <v>72</v>
      </c>
      <c r="E256" s="173">
        <f t="shared" si="11"/>
        <v>0</v>
      </c>
      <c r="H256">
        <v>2019</v>
      </c>
      <c r="I256">
        <v>9</v>
      </c>
      <c r="J256">
        <v>5</v>
      </c>
      <c r="K256">
        <v>85</v>
      </c>
      <c r="L256">
        <v>59</v>
      </c>
    </row>
    <row r="257" spans="1:12" x14ac:dyDescent="0.25">
      <c r="A257" s="70">
        <v>43714</v>
      </c>
      <c r="B257" s="172">
        <v>93</v>
      </c>
      <c r="C257" s="172">
        <v>63</v>
      </c>
      <c r="D257" s="173">
        <f t="shared" si="10"/>
        <v>78</v>
      </c>
      <c r="E257" s="173">
        <f t="shared" si="11"/>
        <v>0</v>
      </c>
      <c r="H257">
        <v>2019</v>
      </c>
      <c r="I257">
        <v>9</v>
      </c>
      <c r="J257">
        <v>6</v>
      </c>
      <c r="K257">
        <v>93</v>
      </c>
      <c r="L257">
        <v>63</v>
      </c>
    </row>
    <row r="258" spans="1:12" x14ac:dyDescent="0.25">
      <c r="A258" s="70">
        <v>43715</v>
      </c>
      <c r="B258" s="172">
        <v>84</v>
      </c>
      <c r="C258" s="172">
        <v>60</v>
      </c>
      <c r="D258" s="173">
        <f t="shared" si="10"/>
        <v>72</v>
      </c>
      <c r="E258" s="173">
        <f t="shared" si="11"/>
        <v>0</v>
      </c>
      <c r="H258">
        <v>2019</v>
      </c>
      <c r="I258">
        <v>9</v>
      </c>
      <c r="J258">
        <v>7</v>
      </c>
      <c r="K258">
        <v>84</v>
      </c>
      <c r="L258">
        <v>60</v>
      </c>
    </row>
    <row r="259" spans="1:12" x14ac:dyDescent="0.25">
      <c r="A259" s="70">
        <v>43716</v>
      </c>
      <c r="B259" s="172">
        <v>84</v>
      </c>
      <c r="C259" s="172">
        <v>62</v>
      </c>
      <c r="D259" s="173">
        <f t="shared" si="10"/>
        <v>73</v>
      </c>
      <c r="E259" s="173">
        <f t="shared" si="11"/>
        <v>0</v>
      </c>
      <c r="H259">
        <v>2019</v>
      </c>
      <c r="I259">
        <v>9</v>
      </c>
      <c r="J259">
        <v>8</v>
      </c>
      <c r="K259">
        <v>84</v>
      </c>
      <c r="L259">
        <v>62</v>
      </c>
    </row>
    <row r="260" spans="1:12" x14ac:dyDescent="0.25">
      <c r="A260" s="70">
        <v>43717</v>
      </c>
      <c r="B260" s="172">
        <v>93</v>
      </c>
      <c r="C260" s="172">
        <v>66</v>
      </c>
      <c r="D260" s="173">
        <f t="shared" si="10"/>
        <v>79.5</v>
      </c>
      <c r="E260" s="173">
        <f t="shared" si="11"/>
        <v>0</v>
      </c>
      <c r="H260">
        <v>2019</v>
      </c>
      <c r="I260">
        <v>9</v>
      </c>
      <c r="J260">
        <v>9</v>
      </c>
      <c r="K260">
        <v>93</v>
      </c>
      <c r="L260">
        <v>66</v>
      </c>
    </row>
    <row r="261" spans="1:12" x14ac:dyDescent="0.25">
      <c r="A261" s="70">
        <v>43718</v>
      </c>
      <c r="B261" s="172">
        <v>90</v>
      </c>
      <c r="C261" s="172">
        <v>67</v>
      </c>
      <c r="D261" s="173">
        <f t="shared" si="10"/>
        <v>78.5</v>
      </c>
      <c r="E261" s="173">
        <f t="shared" si="11"/>
        <v>0</v>
      </c>
      <c r="H261">
        <v>2019</v>
      </c>
      <c r="I261">
        <v>9</v>
      </c>
      <c r="J261">
        <v>10</v>
      </c>
      <c r="K261">
        <v>90</v>
      </c>
      <c r="L261">
        <v>67</v>
      </c>
    </row>
    <row r="262" spans="1:12" x14ac:dyDescent="0.25">
      <c r="A262" s="70">
        <v>43719</v>
      </c>
      <c r="B262" s="172">
        <v>92</v>
      </c>
      <c r="C262" s="172">
        <v>67</v>
      </c>
      <c r="D262" s="173">
        <f t="shared" si="10"/>
        <v>79.5</v>
      </c>
      <c r="E262" s="173">
        <f t="shared" si="11"/>
        <v>0</v>
      </c>
      <c r="H262">
        <v>2019</v>
      </c>
      <c r="I262">
        <v>9</v>
      </c>
      <c r="J262">
        <v>11</v>
      </c>
      <c r="K262">
        <v>92</v>
      </c>
      <c r="L262">
        <v>67</v>
      </c>
    </row>
    <row r="263" spans="1:12" x14ac:dyDescent="0.25">
      <c r="A263" s="70">
        <v>43720</v>
      </c>
      <c r="B263" s="172">
        <v>93</v>
      </c>
      <c r="C263" s="172">
        <v>68</v>
      </c>
      <c r="D263" s="173">
        <f t="shared" si="10"/>
        <v>80.5</v>
      </c>
      <c r="E263" s="173">
        <f t="shared" si="11"/>
        <v>0</v>
      </c>
      <c r="H263">
        <v>2019</v>
      </c>
      <c r="I263">
        <v>9</v>
      </c>
      <c r="J263">
        <v>12</v>
      </c>
      <c r="K263">
        <v>93</v>
      </c>
      <c r="L263">
        <v>68</v>
      </c>
    </row>
    <row r="264" spans="1:12" x14ac:dyDescent="0.25">
      <c r="A264" s="70">
        <v>43721</v>
      </c>
      <c r="B264" s="172">
        <v>92</v>
      </c>
      <c r="C264" s="172">
        <v>61</v>
      </c>
      <c r="D264" s="173">
        <f t="shared" si="10"/>
        <v>76.5</v>
      </c>
      <c r="E264" s="173">
        <f t="shared" si="11"/>
        <v>0</v>
      </c>
      <c r="H264">
        <v>2019</v>
      </c>
      <c r="I264">
        <v>9</v>
      </c>
      <c r="J264">
        <v>13</v>
      </c>
      <c r="K264">
        <v>92</v>
      </c>
      <c r="L264">
        <v>61</v>
      </c>
    </row>
    <row r="265" spans="1:12" x14ac:dyDescent="0.25">
      <c r="A265" s="70">
        <v>43722</v>
      </c>
      <c r="B265" s="172">
        <v>87</v>
      </c>
      <c r="C265" s="172">
        <v>62</v>
      </c>
      <c r="D265" s="173">
        <f t="shared" si="10"/>
        <v>74.5</v>
      </c>
      <c r="E265" s="173">
        <f t="shared" si="11"/>
        <v>0</v>
      </c>
      <c r="H265">
        <v>2019</v>
      </c>
      <c r="I265">
        <v>9</v>
      </c>
      <c r="J265">
        <v>14</v>
      </c>
      <c r="K265">
        <v>87</v>
      </c>
      <c r="L265">
        <v>62</v>
      </c>
    </row>
    <row r="266" spans="1:12" x14ac:dyDescent="0.25">
      <c r="A266" s="70">
        <v>43723</v>
      </c>
      <c r="B266" s="172">
        <v>95</v>
      </c>
      <c r="C266" s="172">
        <v>60</v>
      </c>
      <c r="D266" s="173">
        <f t="shared" si="10"/>
        <v>77.5</v>
      </c>
      <c r="E266" s="173">
        <f t="shared" si="11"/>
        <v>0</v>
      </c>
      <c r="H266">
        <v>2019</v>
      </c>
      <c r="I266">
        <v>9</v>
      </c>
      <c r="J266">
        <v>15</v>
      </c>
      <c r="K266">
        <v>95</v>
      </c>
      <c r="L266">
        <v>60</v>
      </c>
    </row>
    <row r="267" spans="1:12" x14ac:dyDescent="0.25">
      <c r="A267" s="70">
        <v>43724</v>
      </c>
      <c r="B267" s="172">
        <v>99</v>
      </c>
      <c r="C267" s="172">
        <v>63</v>
      </c>
      <c r="D267" s="173">
        <f t="shared" si="10"/>
        <v>81</v>
      </c>
      <c r="E267" s="173">
        <f t="shared" si="11"/>
        <v>0</v>
      </c>
      <c r="H267">
        <v>2019</v>
      </c>
      <c r="I267">
        <v>9</v>
      </c>
      <c r="J267">
        <v>16</v>
      </c>
      <c r="K267">
        <v>99</v>
      </c>
      <c r="L267">
        <v>63</v>
      </c>
    </row>
    <row r="268" spans="1:12" x14ac:dyDescent="0.25">
      <c r="A268" s="70">
        <v>43725</v>
      </c>
      <c r="B268" s="172">
        <v>96</v>
      </c>
      <c r="C268" s="172">
        <v>68</v>
      </c>
      <c r="D268" s="173">
        <f t="shared" si="10"/>
        <v>82</v>
      </c>
      <c r="E268" s="173">
        <f t="shared" si="11"/>
        <v>0</v>
      </c>
      <c r="H268">
        <v>2019</v>
      </c>
      <c r="I268">
        <v>9</v>
      </c>
      <c r="J268">
        <v>17</v>
      </c>
      <c r="K268">
        <v>96</v>
      </c>
      <c r="L268">
        <v>68</v>
      </c>
    </row>
    <row r="269" spans="1:12" x14ac:dyDescent="0.25">
      <c r="A269" s="70">
        <v>43726</v>
      </c>
      <c r="B269" s="172">
        <v>94</v>
      </c>
      <c r="C269" s="172">
        <v>66</v>
      </c>
      <c r="D269" s="173">
        <f t="shared" si="10"/>
        <v>80</v>
      </c>
      <c r="E269" s="173">
        <f t="shared" si="11"/>
        <v>0</v>
      </c>
      <c r="H269">
        <v>2019</v>
      </c>
      <c r="I269">
        <v>9</v>
      </c>
      <c r="J269">
        <v>18</v>
      </c>
      <c r="K269">
        <v>94</v>
      </c>
      <c r="L269">
        <v>66</v>
      </c>
    </row>
    <row r="270" spans="1:12" x14ac:dyDescent="0.25">
      <c r="A270" s="70">
        <v>43727</v>
      </c>
      <c r="B270" s="172">
        <v>93</v>
      </c>
      <c r="C270" s="172">
        <v>61</v>
      </c>
      <c r="D270" s="173">
        <f t="shared" si="10"/>
        <v>77</v>
      </c>
      <c r="E270" s="173">
        <f t="shared" si="11"/>
        <v>0</v>
      </c>
      <c r="H270">
        <v>2019</v>
      </c>
      <c r="I270">
        <v>9</v>
      </c>
      <c r="J270">
        <v>19</v>
      </c>
      <c r="K270">
        <v>93</v>
      </c>
      <c r="L270">
        <v>61</v>
      </c>
    </row>
    <row r="271" spans="1:12" x14ac:dyDescent="0.25">
      <c r="A271" s="70">
        <v>43728</v>
      </c>
      <c r="B271" s="172">
        <v>87</v>
      </c>
      <c r="C271" s="172">
        <v>69</v>
      </c>
      <c r="D271" s="173">
        <f t="shared" si="10"/>
        <v>78</v>
      </c>
      <c r="E271" s="173">
        <f t="shared" si="11"/>
        <v>0</v>
      </c>
      <c r="H271">
        <v>2019</v>
      </c>
      <c r="I271">
        <v>9</v>
      </c>
      <c r="J271">
        <v>20</v>
      </c>
      <c r="K271">
        <v>87</v>
      </c>
      <c r="L271">
        <v>69</v>
      </c>
    </row>
    <row r="272" spans="1:12" x14ac:dyDescent="0.25">
      <c r="A272" s="70">
        <v>43729</v>
      </c>
      <c r="B272" s="172">
        <v>88</v>
      </c>
      <c r="C272" s="172">
        <v>67</v>
      </c>
      <c r="D272" s="173">
        <f t="shared" si="10"/>
        <v>77.5</v>
      </c>
      <c r="E272" s="173">
        <f t="shared" si="11"/>
        <v>0</v>
      </c>
      <c r="H272">
        <v>2019</v>
      </c>
      <c r="I272">
        <v>9</v>
      </c>
      <c r="J272">
        <v>21</v>
      </c>
      <c r="K272">
        <v>88</v>
      </c>
      <c r="L272">
        <v>67</v>
      </c>
    </row>
    <row r="273" spans="1:12" x14ac:dyDescent="0.25">
      <c r="A273" s="70">
        <v>43730</v>
      </c>
      <c r="B273" s="172">
        <v>88</v>
      </c>
      <c r="C273" s="172">
        <v>68</v>
      </c>
      <c r="D273" s="173">
        <f t="shared" si="10"/>
        <v>78</v>
      </c>
      <c r="E273" s="173">
        <f t="shared" si="11"/>
        <v>0</v>
      </c>
      <c r="H273">
        <v>2019</v>
      </c>
      <c r="I273">
        <v>9</v>
      </c>
      <c r="J273">
        <v>22</v>
      </c>
      <c r="K273">
        <v>88</v>
      </c>
      <c r="L273">
        <v>68</v>
      </c>
    </row>
    <row r="274" spans="1:12" x14ac:dyDescent="0.25">
      <c r="A274" s="70">
        <v>43731</v>
      </c>
      <c r="B274" s="172">
        <v>84</v>
      </c>
      <c r="C274" s="172">
        <v>55</v>
      </c>
      <c r="D274" s="173">
        <f t="shared" si="10"/>
        <v>69.5</v>
      </c>
      <c r="E274" s="173">
        <f t="shared" si="11"/>
        <v>0</v>
      </c>
      <c r="H274">
        <v>2019</v>
      </c>
      <c r="I274">
        <v>9</v>
      </c>
      <c r="J274">
        <v>23</v>
      </c>
      <c r="K274">
        <v>84</v>
      </c>
      <c r="L274">
        <v>55</v>
      </c>
    </row>
    <row r="275" spans="1:12" x14ac:dyDescent="0.25">
      <c r="A275" s="70">
        <v>43732</v>
      </c>
      <c r="B275" s="172">
        <v>78</v>
      </c>
      <c r="C275" s="172">
        <v>52</v>
      </c>
      <c r="D275" s="173">
        <f t="shared" si="10"/>
        <v>65</v>
      </c>
      <c r="E275" s="173">
        <f t="shared" si="11"/>
        <v>0</v>
      </c>
      <c r="H275">
        <v>2019</v>
      </c>
      <c r="I275">
        <v>9</v>
      </c>
      <c r="J275">
        <v>24</v>
      </c>
      <c r="K275">
        <v>78</v>
      </c>
      <c r="L275">
        <v>52</v>
      </c>
    </row>
    <row r="276" spans="1:12" x14ac:dyDescent="0.25">
      <c r="A276" s="70">
        <v>43733</v>
      </c>
      <c r="B276" s="172">
        <v>82</v>
      </c>
      <c r="C276" s="172">
        <v>64</v>
      </c>
      <c r="D276" s="173">
        <f t="shared" si="10"/>
        <v>73</v>
      </c>
      <c r="E276" s="173">
        <f t="shared" si="11"/>
        <v>0</v>
      </c>
      <c r="H276">
        <v>2019</v>
      </c>
      <c r="I276">
        <v>9</v>
      </c>
      <c r="J276">
        <v>25</v>
      </c>
      <c r="K276">
        <v>82</v>
      </c>
      <c r="L276">
        <v>64</v>
      </c>
    </row>
    <row r="277" spans="1:12" x14ac:dyDescent="0.25">
      <c r="A277" s="70">
        <v>43734</v>
      </c>
      <c r="B277" s="172">
        <v>77</v>
      </c>
      <c r="C277" s="172">
        <v>58</v>
      </c>
      <c r="D277" s="173">
        <f t="shared" si="10"/>
        <v>67.5</v>
      </c>
      <c r="E277" s="173">
        <f t="shared" si="11"/>
        <v>0</v>
      </c>
      <c r="H277">
        <v>2019</v>
      </c>
      <c r="I277">
        <v>9</v>
      </c>
      <c r="J277">
        <v>26</v>
      </c>
      <c r="K277">
        <v>77</v>
      </c>
      <c r="L277">
        <v>58</v>
      </c>
    </row>
    <row r="278" spans="1:12" x14ac:dyDescent="0.25">
      <c r="A278" s="70">
        <v>43735</v>
      </c>
      <c r="B278" s="172">
        <v>90</v>
      </c>
      <c r="C278" s="172">
        <v>61</v>
      </c>
      <c r="D278" s="173">
        <f t="shared" si="10"/>
        <v>75.5</v>
      </c>
      <c r="E278" s="173">
        <f t="shared" si="11"/>
        <v>0</v>
      </c>
      <c r="H278">
        <v>2019</v>
      </c>
      <c r="I278">
        <v>9</v>
      </c>
      <c r="J278">
        <v>27</v>
      </c>
      <c r="K278">
        <v>90</v>
      </c>
      <c r="L278">
        <v>61</v>
      </c>
    </row>
    <row r="279" spans="1:12" x14ac:dyDescent="0.25">
      <c r="A279" s="70">
        <v>43736</v>
      </c>
      <c r="B279" s="172">
        <v>88</v>
      </c>
      <c r="C279" s="172">
        <v>65</v>
      </c>
      <c r="D279" s="173">
        <f t="shared" si="10"/>
        <v>76.5</v>
      </c>
      <c r="E279" s="173">
        <f t="shared" si="11"/>
        <v>0</v>
      </c>
      <c r="H279">
        <v>2019</v>
      </c>
      <c r="I279">
        <v>9</v>
      </c>
      <c r="J279">
        <v>28</v>
      </c>
      <c r="K279">
        <v>88</v>
      </c>
      <c r="L279">
        <v>65</v>
      </c>
    </row>
    <row r="280" spans="1:12" x14ac:dyDescent="0.25">
      <c r="A280" s="70">
        <v>43737</v>
      </c>
      <c r="B280" s="172">
        <v>92</v>
      </c>
      <c r="C280" s="172">
        <v>70</v>
      </c>
      <c r="D280" s="173">
        <f t="shared" si="10"/>
        <v>81</v>
      </c>
      <c r="E280" s="173">
        <f t="shared" si="11"/>
        <v>0</v>
      </c>
      <c r="H280">
        <v>2019</v>
      </c>
      <c r="I280">
        <v>9</v>
      </c>
      <c r="J280">
        <v>29</v>
      </c>
      <c r="K280">
        <v>92</v>
      </c>
      <c r="L280">
        <v>70</v>
      </c>
    </row>
    <row r="281" spans="1:12" x14ac:dyDescent="0.25">
      <c r="A281" s="70">
        <v>43738</v>
      </c>
      <c r="B281" s="172">
        <v>94</v>
      </c>
      <c r="C281" s="172">
        <v>68</v>
      </c>
      <c r="D281" s="173">
        <f t="shared" si="10"/>
        <v>81</v>
      </c>
      <c r="E281" s="173">
        <f t="shared" si="11"/>
        <v>0</v>
      </c>
      <c r="H281">
        <v>2019</v>
      </c>
      <c r="I281">
        <v>9</v>
      </c>
      <c r="J281">
        <v>30</v>
      </c>
      <c r="K281">
        <v>94</v>
      </c>
      <c r="L281">
        <v>68</v>
      </c>
    </row>
    <row r="282" spans="1:12" x14ac:dyDescent="0.25">
      <c r="A282" s="70">
        <v>43739</v>
      </c>
      <c r="B282" s="172">
        <v>94</v>
      </c>
      <c r="C282" s="172">
        <v>66</v>
      </c>
      <c r="D282" s="173">
        <f t="shared" si="10"/>
        <v>80</v>
      </c>
      <c r="E282" s="173">
        <f t="shared" si="11"/>
        <v>0</v>
      </c>
      <c r="H282">
        <v>2019</v>
      </c>
      <c r="I282">
        <v>10</v>
      </c>
      <c r="J282">
        <v>1</v>
      </c>
      <c r="K282">
        <v>94</v>
      </c>
      <c r="L282">
        <v>66</v>
      </c>
    </row>
    <row r="283" spans="1:12" x14ac:dyDescent="0.25">
      <c r="A283" s="70">
        <v>43740</v>
      </c>
      <c r="B283" s="172">
        <v>94</v>
      </c>
      <c r="C283" s="172">
        <v>65</v>
      </c>
      <c r="D283" s="173">
        <f t="shared" si="10"/>
        <v>79.5</v>
      </c>
      <c r="E283" s="173">
        <f t="shared" si="11"/>
        <v>0</v>
      </c>
      <c r="H283">
        <v>2019</v>
      </c>
      <c r="I283">
        <v>10</v>
      </c>
      <c r="J283">
        <v>2</v>
      </c>
      <c r="K283">
        <v>94</v>
      </c>
      <c r="L283">
        <v>65</v>
      </c>
    </row>
    <row r="284" spans="1:12" x14ac:dyDescent="0.25">
      <c r="A284" s="70">
        <v>43741</v>
      </c>
      <c r="B284" s="172">
        <v>89</v>
      </c>
      <c r="C284" s="172">
        <v>62</v>
      </c>
      <c r="D284" s="173">
        <f t="shared" si="10"/>
        <v>75.5</v>
      </c>
      <c r="E284" s="173">
        <f t="shared" si="11"/>
        <v>0</v>
      </c>
      <c r="H284">
        <v>2019</v>
      </c>
      <c r="I284">
        <v>10</v>
      </c>
      <c r="J284">
        <v>3</v>
      </c>
      <c r="K284">
        <v>89</v>
      </c>
      <c r="L284">
        <v>62</v>
      </c>
    </row>
    <row r="285" spans="1:12" x14ac:dyDescent="0.25">
      <c r="A285" s="70">
        <v>43742</v>
      </c>
      <c r="B285" s="172">
        <v>76</v>
      </c>
      <c r="C285" s="172">
        <v>55</v>
      </c>
      <c r="D285" s="173">
        <f t="shared" si="10"/>
        <v>65.5</v>
      </c>
      <c r="E285" s="173">
        <f t="shared" si="11"/>
        <v>0</v>
      </c>
      <c r="H285">
        <v>2019</v>
      </c>
      <c r="I285">
        <v>10</v>
      </c>
      <c r="J285">
        <v>4</v>
      </c>
      <c r="K285">
        <v>76</v>
      </c>
      <c r="L285">
        <v>55</v>
      </c>
    </row>
    <row r="286" spans="1:12" x14ac:dyDescent="0.25">
      <c r="A286" s="70">
        <v>43743</v>
      </c>
      <c r="B286" s="172">
        <v>82</v>
      </c>
      <c r="C286" s="172">
        <v>51</v>
      </c>
      <c r="D286" s="173">
        <f t="shared" si="10"/>
        <v>66.5</v>
      </c>
      <c r="E286" s="173">
        <f t="shared" si="11"/>
        <v>0</v>
      </c>
      <c r="H286">
        <v>2019</v>
      </c>
      <c r="I286">
        <v>10</v>
      </c>
      <c r="J286">
        <v>5</v>
      </c>
      <c r="K286">
        <v>82</v>
      </c>
      <c r="L286">
        <v>51</v>
      </c>
    </row>
    <row r="287" spans="1:12" x14ac:dyDescent="0.25">
      <c r="A287" s="70">
        <v>43744</v>
      </c>
      <c r="B287" s="172">
        <v>69</v>
      </c>
      <c r="C287" s="172">
        <v>59</v>
      </c>
      <c r="D287" s="173">
        <f t="shared" si="10"/>
        <v>64</v>
      </c>
      <c r="E287" s="173">
        <f t="shared" si="11"/>
        <v>1</v>
      </c>
      <c r="H287">
        <v>2019</v>
      </c>
      <c r="I287">
        <v>10</v>
      </c>
      <c r="J287">
        <v>6</v>
      </c>
      <c r="K287">
        <v>69</v>
      </c>
      <c r="L287">
        <v>59</v>
      </c>
    </row>
    <row r="288" spans="1:12" x14ac:dyDescent="0.25">
      <c r="A288" s="70">
        <v>43745</v>
      </c>
      <c r="B288" s="172">
        <v>73</v>
      </c>
      <c r="C288" s="172">
        <v>47</v>
      </c>
      <c r="D288" s="173">
        <f t="shared" si="10"/>
        <v>60</v>
      </c>
      <c r="E288" s="173">
        <f t="shared" si="11"/>
        <v>5</v>
      </c>
      <c r="H288">
        <v>2019</v>
      </c>
      <c r="I288">
        <v>10</v>
      </c>
      <c r="J288">
        <v>7</v>
      </c>
      <c r="K288">
        <v>73</v>
      </c>
      <c r="L288">
        <v>47</v>
      </c>
    </row>
    <row r="289" spans="1:12" x14ac:dyDescent="0.25">
      <c r="A289" s="70">
        <v>43746</v>
      </c>
      <c r="B289" s="172">
        <v>74</v>
      </c>
      <c r="C289" s="172">
        <v>43</v>
      </c>
      <c r="D289" s="173">
        <f t="shared" si="10"/>
        <v>58.5</v>
      </c>
      <c r="E289" s="173">
        <f t="shared" si="11"/>
        <v>6.5</v>
      </c>
      <c r="H289">
        <v>2019</v>
      </c>
      <c r="I289">
        <v>10</v>
      </c>
      <c r="J289">
        <v>8</v>
      </c>
      <c r="K289">
        <v>74</v>
      </c>
      <c r="L289">
        <v>43</v>
      </c>
    </row>
    <row r="290" spans="1:12" x14ac:dyDescent="0.25">
      <c r="A290" s="70">
        <v>43747</v>
      </c>
      <c r="B290" s="172">
        <v>80</v>
      </c>
      <c r="C290" s="172">
        <v>42</v>
      </c>
      <c r="D290" s="173">
        <f t="shared" si="10"/>
        <v>61</v>
      </c>
      <c r="E290" s="173">
        <f t="shared" si="11"/>
        <v>4</v>
      </c>
      <c r="H290">
        <v>2019</v>
      </c>
      <c r="I290">
        <v>10</v>
      </c>
      <c r="J290">
        <v>9</v>
      </c>
      <c r="K290">
        <v>80</v>
      </c>
      <c r="L290">
        <v>42</v>
      </c>
    </row>
    <row r="291" spans="1:12" x14ac:dyDescent="0.25">
      <c r="A291" s="70">
        <v>43748</v>
      </c>
      <c r="B291" s="172">
        <v>85</v>
      </c>
      <c r="C291" s="172">
        <v>58</v>
      </c>
      <c r="D291" s="173">
        <f t="shared" si="10"/>
        <v>71.5</v>
      </c>
      <c r="E291" s="173">
        <f t="shared" si="11"/>
        <v>0</v>
      </c>
      <c r="H291">
        <v>2019</v>
      </c>
      <c r="I291">
        <v>10</v>
      </c>
      <c r="J291">
        <v>10</v>
      </c>
      <c r="K291">
        <v>85</v>
      </c>
      <c r="L291">
        <v>58</v>
      </c>
    </row>
    <row r="292" spans="1:12" x14ac:dyDescent="0.25">
      <c r="A292" s="70">
        <v>43749</v>
      </c>
      <c r="B292" s="172">
        <v>74</v>
      </c>
      <c r="C292" s="172">
        <v>37</v>
      </c>
      <c r="D292" s="173">
        <f t="shared" si="10"/>
        <v>55.5</v>
      </c>
      <c r="E292" s="173">
        <f t="shared" si="11"/>
        <v>9.5</v>
      </c>
      <c r="H292">
        <v>2019</v>
      </c>
      <c r="I292">
        <v>10</v>
      </c>
      <c r="J292">
        <v>11</v>
      </c>
      <c r="K292">
        <v>74</v>
      </c>
      <c r="L292">
        <v>37</v>
      </c>
    </row>
    <row r="293" spans="1:12" x14ac:dyDescent="0.25">
      <c r="A293" s="70">
        <v>43750</v>
      </c>
      <c r="B293" s="172">
        <v>59</v>
      </c>
      <c r="C293" s="172">
        <v>34</v>
      </c>
      <c r="D293" s="173">
        <f t="shared" si="10"/>
        <v>46.5</v>
      </c>
      <c r="E293" s="173">
        <f t="shared" si="11"/>
        <v>18.5</v>
      </c>
      <c r="H293">
        <v>2019</v>
      </c>
      <c r="I293">
        <v>10</v>
      </c>
      <c r="J293">
        <v>12</v>
      </c>
      <c r="K293">
        <v>59</v>
      </c>
      <c r="L293">
        <v>34</v>
      </c>
    </row>
    <row r="294" spans="1:12" x14ac:dyDescent="0.25">
      <c r="A294" s="70">
        <v>43751</v>
      </c>
      <c r="B294" s="172">
        <v>70</v>
      </c>
      <c r="C294" s="172">
        <v>35</v>
      </c>
      <c r="D294" s="173">
        <f t="shared" si="10"/>
        <v>52.5</v>
      </c>
      <c r="E294" s="173">
        <f t="shared" si="11"/>
        <v>12.5</v>
      </c>
      <c r="H294">
        <v>2019</v>
      </c>
      <c r="I294">
        <v>10</v>
      </c>
      <c r="J294">
        <v>13</v>
      </c>
      <c r="K294">
        <v>70</v>
      </c>
      <c r="L294">
        <v>35</v>
      </c>
    </row>
    <row r="295" spans="1:12" x14ac:dyDescent="0.25">
      <c r="A295" s="70">
        <v>43752</v>
      </c>
      <c r="B295" s="172">
        <v>75</v>
      </c>
      <c r="C295" s="172">
        <v>39</v>
      </c>
      <c r="D295" s="173">
        <f t="shared" si="10"/>
        <v>57</v>
      </c>
      <c r="E295" s="173">
        <f t="shared" si="11"/>
        <v>8</v>
      </c>
      <c r="H295">
        <v>2019</v>
      </c>
      <c r="I295">
        <v>10</v>
      </c>
      <c r="J295">
        <v>14</v>
      </c>
      <c r="K295">
        <v>75</v>
      </c>
      <c r="L295">
        <v>39</v>
      </c>
    </row>
    <row r="296" spans="1:12" x14ac:dyDescent="0.25">
      <c r="A296" s="70">
        <v>43753</v>
      </c>
      <c r="B296" s="172">
        <v>70</v>
      </c>
      <c r="C296" s="172">
        <v>47</v>
      </c>
      <c r="D296" s="173">
        <f t="shared" si="10"/>
        <v>58.5</v>
      </c>
      <c r="E296" s="173">
        <f t="shared" si="11"/>
        <v>6.5</v>
      </c>
      <c r="H296">
        <v>2019</v>
      </c>
      <c r="I296">
        <v>10</v>
      </c>
      <c r="J296">
        <v>15</v>
      </c>
      <c r="K296">
        <v>70</v>
      </c>
      <c r="L296">
        <v>47</v>
      </c>
    </row>
    <row r="297" spans="1:12" x14ac:dyDescent="0.25">
      <c r="A297" s="70">
        <v>43754</v>
      </c>
      <c r="B297" s="172">
        <v>60</v>
      </c>
      <c r="C297" s="172">
        <v>43</v>
      </c>
      <c r="D297" s="173">
        <f t="shared" si="10"/>
        <v>51.5</v>
      </c>
      <c r="E297" s="173">
        <f t="shared" si="11"/>
        <v>13.5</v>
      </c>
      <c r="H297">
        <v>2019</v>
      </c>
      <c r="I297">
        <v>10</v>
      </c>
      <c r="J297">
        <v>16</v>
      </c>
      <c r="K297">
        <v>60</v>
      </c>
      <c r="L297">
        <v>43</v>
      </c>
    </row>
    <row r="298" spans="1:12" x14ac:dyDescent="0.25">
      <c r="A298" s="70">
        <v>43755</v>
      </c>
      <c r="B298" s="172">
        <v>64</v>
      </c>
      <c r="C298" s="172">
        <v>35</v>
      </c>
      <c r="D298" s="173">
        <f t="shared" si="10"/>
        <v>49.5</v>
      </c>
      <c r="E298" s="173">
        <f t="shared" si="11"/>
        <v>15.5</v>
      </c>
      <c r="H298">
        <v>2019</v>
      </c>
      <c r="I298">
        <v>10</v>
      </c>
      <c r="J298">
        <v>17</v>
      </c>
      <c r="K298">
        <v>64</v>
      </c>
      <c r="L298">
        <v>35</v>
      </c>
    </row>
    <row r="299" spans="1:12" x14ac:dyDescent="0.25">
      <c r="A299" s="70">
        <v>43756</v>
      </c>
      <c r="B299" s="172">
        <v>67</v>
      </c>
      <c r="C299" s="172">
        <v>36</v>
      </c>
      <c r="D299" s="173">
        <f t="shared" si="10"/>
        <v>51.5</v>
      </c>
      <c r="E299" s="173">
        <f t="shared" si="11"/>
        <v>13.5</v>
      </c>
      <c r="H299">
        <v>2019</v>
      </c>
      <c r="I299">
        <v>10</v>
      </c>
      <c r="J299">
        <v>18</v>
      </c>
      <c r="K299">
        <v>67</v>
      </c>
      <c r="L299">
        <v>36</v>
      </c>
    </row>
    <row r="300" spans="1:12" x14ac:dyDescent="0.25">
      <c r="A300" s="70">
        <v>43757</v>
      </c>
      <c r="B300" s="172">
        <v>72</v>
      </c>
      <c r="C300" s="172">
        <v>43</v>
      </c>
      <c r="D300" s="173">
        <f t="shared" si="10"/>
        <v>57.5</v>
      </c>
      <c r="E300" s="173">
        <f t="shared" si="11"/>
        <v>7.5</v>
      </c>
      <c r="H300">
        <v>2019</v>
      </c>
      <c r="I300">
        <v>10</v>
      </c>
      <c r="J300">
        <v>19</v>
      </c>
      <c r="K300">
        <v>72</v>
      </c>
      <c r="L300">
        <v>43</v>
      </c>
    </row>
    <row r="301" spans="1:12" x14ac:dyDescent="0.25">
      <c r="A301" s="70">
        <v>43758</v>
      </c>
      <c r="B301" s="172">
        <v>72</v>
      </c>
      <c r="C301" s="172">
        <v>47</v>
      </c>
      <c r="D301" s="173">
        <f t="shared" si="10"/>
        <v>59.5</v>
      </c>
      <c r="E301" s="173">
        <f t="shared" si="11"/>
        <v>5.5</v>
      </c>
      <c r="H301">
        <v>2019</v>
      </c>
      <c r="I301">
        <v>10</v>
      </c>
      <c r="J301">
        <v>20</v>
      </c>
      <c r="K301">
        <v>72</v>
      </c>
      <c r="L301">
        <v>47</v>
      </c>
    </row>
    <row r="302" spans="1:12" x14ac:dyDescent="0.25">
      <c r="A302" s="70">
        <v>43759</v>
      </c>
      <c r="B302" s="172">
        <v>69</v>
      </c>
      <c r="C302" s="172">
        <v>50</v>
      </c>
      <c r="D302" s="173">
        <f t="shared" si="10"/>
        <v>59.5</v>
      </c>
      <c r="E302" s="173">
        <f t="shared" si="11"/>
        <v>5.5</v>
      </c>
      <c r="H302">
        <v>2019</v>
      </c>
      <c r="I302">
        <v>10</v>
      </c>
      <c r="J302">
        <v>21</v>
      </c>
      <c r="K302">
        <v>69</v>
      </c>
      <c r="L302">
        <v>50</v>
      </c>
    </row>
    <row r="303" spans="1:12" x14ac:dyDescent="0.25">
      <c r="A303" s="70">
        <v>43760</v>
      </c>
      <c r="B303" s="172">
        <v>65</v>
      </c>
      <c r="C303" s="172">
        <v>43</v>
      </c>
      <c r="D303" s="173">
        <f t="shared" si="10"/>
        <v>54</v>
      </c>
      <c r="E303" s="173">
        <f t="shared" si="11"/>
        <v>11</v>
      </c>
      <c r="H303">
        <v>2019</v>
      </c>
      <c r="I303">
        <v>10</v>
      </c>
      <c r="J303">
        <v>22</v>
      </c>
      <c r="K303">
        <v>65</v>
      </c>
      <c r="L303">
        <v>43</v>
      </c>
    </row>
    <row r="304" spans="1:12" x14ac:dyDescent="0.25">
      <c r="A304" s="70">
        <v>43761</v>
      </c>
      <c r="B304" s="172">
        <v>69</v>
      </c>
      <c r="C304" s="172">
        <v>38</v>
      </c>
      <c r="D304" s="173">
        <f t="shared" si="10"/>
        <v>53.5</v>
      </c>
      <c r="E304" s="173">
        <f t="shared" si="11"/>
        <v>11.5</v>
      </c>
      <c r="H304">
        <v>2019</v>
      </c>
      <c r="I304">
        <v>10</v>
      </c>
      <c r="J304">
        <v>23</v>
      </c>
      <c r="K304">
        <v>69</v>
      </c>
      <c r="L304">
        <v>38</v>
      </c>
    </row>
    <row r="305" spans="1:12" x14ac:dyDescent="0.25">
      <c r="A305" s="70">
        <v>43762</v>
      </c>
      <c r="B305" s="172">
        <v>64</v>
      </c>
      <c r="C305" s="172">
        <v>48</v>
      </c>
      <c r="D305" s="173">
        <f t="shared" si="10"/>
        <v>56</v>
      </c>
      <c r="E305" s="173">
        <f t="shared" si="11"/>
        <v>9</v>
      </c>
      <c r="H305">
        <v>2019</v>
      </c>
      <c r="I305">
        <v>10</v>
      </c>
      <c r="J305">
        <v>24</v>
      </c>
      <c r="K305">
        <v>64</v>
      </c>
      <c r="L305">
        <v>48</v>
      </c>
    </row>
    <row r="306" spans="1:12" x14ac:dyDescent="0.25">
      <c r="A306" s="70">
        <v>43763</v>
      </c>
      <c r="B306" s="172">
        <v>57</v>
      </c>
      <c r="C306" s="172">
        <v>48</v>
      </c>
      <c r="D306" s="173">
        <f t="shared" si="10"/>
        <v>52.5</v>
      </c>
      <c r="E306" s="173">
        <f t="shared" si="11"/>
        <v>12.5</v>
      </c>
      <c r="H306">
        <v>2019</v>
      </c>
      <c r="I306">
        <v>10</v>
      </c>
      <c r="J306">
        <v>25</v>
      </c>
      <c r="K306">
        <v>57</v>
      </c>
      <c r="L306">
        <v>48</v>
      </c>
    </row>
    <row r="307" spans="1:12" x14ac:dyDescent="0.25">
      <c r="A307" s="70">
        <v>43764</v>
      </c>
      <c r="B307" s="172">
        <v>56</v>
      </c>
      <c r="C307" s="172">
        <v>52</v>
      </c>
      <c r="D307" s="173">
        <f t="shared" si="10"/>
        <v>54</v>
      </c>
      <c r="E307" s="173">
        <f t="shared" si="11"/>
        <v>11</v>
      </c>
      <c r="H307">
        <v>2019</v>
      </c>
      <c r="I307">
        <v>10</v>
      </c>
      <c r="J307">
        <v>26</v>
      </c>
      <c r="K307">
        <v>56</v>
      </c>
      <c r="L307">
        <v>52</v>
      </c>
    </row>
    <row r="308" spans="1:12" x14ac:dyDescent="0.25">
      <c r="A308" s="70">
        <v>43765</v>
      </c>
      <c r="B308" s="172">
        <v>66</v>
      </c>
      <c r="C308" s="172">
        <v>43</v>
      </c>
      <c r="D308" s="173">
        <f t="shared" si="10"/>
        <v>54.5</v>
      </c>
      <c r="E308" s="173">
        <f t="shared" si="11"/>
        <v>10.5</v>
      </c>
      <c r="H308">
        <v>2019</v>
      </c>
      <c r="I308">
        <v>10</v>
      </c>
      <c r="J308">
        <v>27</v>
      </c>
      <c r="K308">
        <v>66</v>
      </c>
      <c r="L308">
        <v>43</v>
      </c>
    </row>
    <row r="309" spans="1:12" x14ac:dyDescent="0.25">
      <c r="A309" s="70">
        <v>43766</v>
      </c>
      <c r="B309" s="172">
        <v>60</v>
      </c>
      <c r="C309" s="172">
        <v>54</v>
      </c>
      <c r="D309" s="173">
        <f t="shared" si="10"/>
        <v>57</v>
      </c>
      <c r="E309" s="173">
        <f t="shared" si="11"/>
        <v>8</v>
      </c>
      <c r="H309">
        <v>2019</v>
      </c>
      <c r="I309">
        <v>10</v>
      </c>
      <c r="J309">
        <v>28</v>
      </c>
      <c r="K309">
        <v>60</v>
      </c>
      <c r="L309">
        <v>54</v>
      </c>
    </row>
    <row r="310" spans="1:12" x14ac:dyDescent="0.25">
      <c r="A310" s="70">
        <v>43767</v>
      </c>
      <c r="B310" s="172">
        <v>56</v>
      </c>
      <c r="C310" s="172">
        <v>47</v>
      </c>
      <c r="D310" s="173">
        <f t="shared" si="10"/>
        <v>51.5</v>
      </c>
      <c r="E310" s="173">
        <f t="shared" si="11"/>
        <v>13.5</v>
      </c>
      <c r="H310">
        <v>2019</v>
      </c>
      <c r="I310">
        <v>10</v>
      </c>
      <c r="J310">
        <v>29</v>
      </c>
      <c r="K310">
        <v>56</v>
      </c>
      <c r="L310">
        <v>47</v>
      </c>
    </row>
    <row r="311" spans="1:12" x14ac:dyDescent="0.25">
      <c r="A311" s="70">
        <v>43768</v>
      </c>
      <c r="B311" s="172">
        <v>50</v>
      </c>
      <c r="C311" s="172">
        <v>41</v>
      </c>
      <c r="D311" s="173">
        <f t="shared" si="10"/>
        <v>45.5</v>
      </c>
      <c r="E311" s="173">
        <f t="shared" si="11"/>
        <v>19.5</v>
      </c>
      <c r="H311">
        <v>2019</v>
      </c>
      <c r="I311">
        <v>10</v>
      </c>
      <c r="J311">
        <v>30</v>
      </c>
      <c r="K311">
        <v>50</v>
      </c>
      <c r="L311">
        <v>41</v>
      </c>
    </row>
    <row r="312" spans="1:12" x14ac:dyDescent="0.25">
      <c r="A312" s="70">
        <v>43769</v>
      </c>
      <c r="B312" s="172">
        <v>41</v>
      </c>
      <c r="C312" s="172">
        <v>29</v>
      </c>
      <c r="D312" s="173">
        <f t="shared" si="10"/>
        <v>35</v>
      </c>
      <c r="E312" s="173">
        <f t="shared" si="11"/>
        <v>30</v>
      </c>
      <c r="H312">
        <v>2019</v>
      </c>
      <c r="I312">
        <v>10</v>
      </c>
      <c r="J312">
        <v>31</v>
      </c>
      <c r="K312">
        <v>41</v>
      </c>
      <c r="L312">
        <v>29</v>
      </c>
    </row>
    <row r="313" spans="1:12" x14ac:dyDescent="0.25">
      <c r="A313" s="70">
        <v>43770</v>
      </c>
      <c r="B313" s="172">
        <v>50</v>
      </c>
      <c r="C313" s="172">
        <v>27</v>
      </c>
      <c r="D313" s="173">
        <f t="shared" si="10"/>
        <v>38.5</v>
      </c>
      <c r="E313" s="173">
        <f t="shared" si="11"/>
        <v>26.5</v>
      </c>
      <c r="H313">
        <v>2019</v>
      </c>
      <c r="I313">
        <v>11</v>
      </c>
      <c r="J313">
        <v>1</v>
      </c>
      <c r="K313">
        <v>50</v>
      </c>
      <c r="L313">
        <v>27</v>
      </c>
    </row>
    <row r="314" spans="1:12" x14ac:dyDescent="0.25">
      <c r="A314" s="70">
        <v>43771</v>
      </c>
      <c r="B314" s="172">
        <v>57</v>
      </c>
      <c r="C314" s="172">
        <v>31</v>
      </c>
      <c r="D314" s="173">
        <f t="shared" si="10"/>
        <v>44</v>
      </c>
      <c r="E314" s="173">
        <f t="shared" si="11"/>
        <v>21</v>
      </c>
      <c r="H314">
        <v>2019</v>
      </c>
      <c r="I314">
        <v>11</v>
      </c>
      <c r="J314">
        <v>2</v>
      </c>
      <c r="K314">
        <v>57</v>
      </c>
      <c r="L314">
        <v>31</v>
      </c>
    </row>
    <row r="315" spans="1:12" x14ac:dyDescent="0.25">
      <c r="A315" s="70">
        <v>43772</v>
      </c>
      <c r="B315" s="172">
        <v>57</v>
      </c>
      <c r="C315" s="172">
        <v>29</v>
      </c>
      <c r="D315" s="173">
        <f t="shared" si="10"/>
        <v>43</v>
      </c>
      <c r="E315" s="173">
        <f t="shared" si="11"/>
        <v>22</v>
      </c>
      <c r="H315">
        <v>2019</v>
      </c>
      <c r="I315">
        <v>11</v>
      </c>
      <c r="J315">
        <v>3</v>
      </c>
      <c r="K315">
        <v>57</v>
      </c>
      <c r="L315">
        <v>29</v>
      </c>
    </row>
    <row r="316" spans="1:12" x14ac:dyDescent="0.25">
      <c r="A316" s="70">
        <v>43773</v>
      </c>
      <c r="B316" s="172">
        <v>63</v>
      </c>
      <c r="C316" s="172">
        <v>37</v>
      </c>
      <c r="D316" s="173">
        <f t="shared" si="10"/>
        <v>50</v>
      </c>
      <c r="E316" s="173">
        <f t="shared" si="11"/>
        <v>15</v>
      </c>
      <c r="H316">
        <v>2019</v>
      </c>
      <c r="I316">
        <v>11</v>
      </c>
      <c r="J316">
        <v>4</v>
      </c>
      <c r="K316">
        <v>63</v>
      </c>
      <c r="L316">
        <v>37</v>
      </c>
    </row>
    <row r="317" spans="1:12" x14ac:dyDescent="0.25">
      <c r="A317" s="70">
        <v>43774</v>
      </c>
      <c r="B317" s="172">
        <v>57</v>
      </c>
      <c r="C317" s="172">
        <v>37</v>
      </c>
      <c r="D317" s="173">
        <f t="shared" si="10"/>
        <v>47</v>
      </c>
      <c r="E317" s="173">
        <f t="shared" si="11"/>
        <v>18</v>
      </c>
      <c r="H317">
        <v>2019</v>
      </c>
      <c r="I317">
        <v>11</v>
      </c>
      <c r="J317">
        <v>5</v>
      </c>
      <c r="K317">
        <v>57</v>
      </c>
      <c r="L317">
        <v>37</v>
      </c>
    </row>
    <row r="318" spans="1:12" x14ac:dyDescent="0.25">
      <c r="A318" s="70">
        <v>43775</v>
      </c>
      <c r="B318" s="172">
        <v>51</v>
      </c>
      <c r="C318" s="172">
        <v>34</v>
      </c>
      <c r="D318" s="173">
        <f t="shared" ref="D318:D381" si="12">(B318+C318)/2</f>
        <v>42.5</v>
      </c>
      <c r="E318" s="173">
        <f t="shared" ref="E318:E381" si="13">IF(65-D318&gt;0,65-D318,0)</f>
        <v>22.5</v>
      </c>
      <c r="H318">
        <v>2019</v>
      </c>
      <c r="I318">
        <v>11</v>
      </c>
      <c r="J318">
        <v>6</v>
      </c>
      <c r="K318">
        <v>51</v>
      </c>
      <c r="L318">
        <v>34</v>
      </c>
    </row>
    <row r="319" spans="1:12" x14ac:dyDescent="0.25">
      <c r="A319" s="70">
        <v>43776</v>
      </c>
      <c r="B319" s="172">
        <v>51</v>
      </c>
      <c r="C319" s="172">
        <v>30</v>
      </c>
      <c r="D319" s="173">
        <f t="shared" si="12"/>
        <v>40.5</v>
      </c>
      <c r="E319" s="173">
        <f t="shared" si="13"/>
        <v>24.5</v>
      </c>
      <c r="H319">
        <v>2019</v>
      </c>
      <c r="I319">
        <v>11</v>
      </c>
      <c r="J319">
        <v>7</v>
      </c>
      <c r="K319">
        <v>51</v>
      </c>
      <c r="L319">
        <v>30</v>
      </c>
    </row>
    <row r="320" spans="1:12" x14ac:dyDescent="0.25">
      <c r="A320" s="70">
        <v>43777</v>
      </c>
      <c r="B320" s="172">
        <v>41</v>
      </c>
      <c r="C320" s="172">
        <v>26</v>
      </c>
      <c r="D320" s="173">
        <f t="shared" si="12"/>
        <v>33.5</v>
      </c>
      <c r="E320" s="173">
        <f t="shared" si="13"/>
        <v>31.5</v>
      </c>
      <c r="H320">
        <v>2019</v>
      </c>
      <c r="I320">
        <v>11</v>
      </c>
      <c r="J320">
        <v>8</v>
      </c>
      <c r="K320">
        <v>41</v>
      </c>
      <c r="L320">
        <v>26</v>
      </c>
    </row>
    <row r="321" spans="1:12" x14ac:dyDescent="0.25">
      <c r="A321" s="70">
        <v>43778</v>
      </c>
      <c r="B321" s="172">
        <v>52</v>
      </c>
      <c r="C321" s="172">
        <v>26</v>
      </c>
      <c r="D321" s="173">
        <f t="shared" si="12"/>
        <v>39</v>
      </c>
      <c r="E321" s="173">
        <f t="shared" si="13"/>
        <v>26</v>
      </c>
      <c r="H321">
        <v>2019</v>
      </c>
      <c r="I321">
        <v>11</v>
      </c>
      <c r="J321">
        <v>9</v>
      </c>
      <c r="K321">
        <v>52</v>
      </c>
      <c r="L321">
        <v>26</v>
      </c>
    </row>
    <row r="322" spans="1:12" x14ac:dyDescent="0.25">
      <c r="A322" s="70">
        <v>43779</v>
      </c>
      <c r="B322" s="172">
        <v>65</v>
      </c>
      <c r="C322" s="172">
        <v>38</v>
      </c>
      <c r="D322" s="173">
        <f t="shared" si="12"/>
        <v>51.5</v>
      </c>
      <c r="E322" s="173">
        <f t="shared" si="13"/>
        <v>13.5</v>
      </c>
      <c r="H322">
        <v>2019</v>
      </c>
      <c r="I322">
        <v>11</v>
      </c>
      <c r="J322">
        <v>10</v>
      </c>
      <c r="K322">
        <v>65</v>
      </c>
      <c r="L322">
        <v>38</v>
      </c>
    </row>
    <row r="323" spans="1:12" x14ac:dyDescent="0.25">
      <c r="A323" s="70">
        <v>43780</v>
      </c>
      <c r="B323" s="172">
        <v>53</v>
      </c>
      <c r="C323" s="172">
        <v>22</v>
      </c>
      <c r="D323" s="173">
        <f t="shared" si="12"/>
        <v>37.5</v>
      </c>
      <c r="E323" s="173">
        <f t="shared" si="13"/>
        <v>27.5</v>
      </c>
      <c r="H323">
        <v>2019</v>
      </c>
      <c r="I323">
        <v>11</v>
      </c>
      <c r="J323">
        <v>11</v>
      </c>
      <c r="K323">
        <v>53</v>
      </c>
      <c r="L323">
        <v>22</v>
      </c>
    </row>
    <row r="324" spans="1:12" x14ac:dyDescent="0.25">
      <c r="A324" s="70">
        <v>43781</v>
      </c>
      <c r="B324" s="172">
        <v>25</v>
      </c>
      <c r="C324" s="172">
        <v>15</v>
      </c>
      <c r="D324" s="173">
        <f t="shared" si="12"/>
        <v>20</v>
      </c>
      <c r="E324" s="173">
        <f t="shared" si="13"/>
        <v>45</v>
      </c>
      <c r="H324">
        <v>2019</v>
      </c>
      <c r="I324">
        <v>11</v>
      </c>
      <c r="J324">
        <v>12</v>
      </c>
      <c r="K324">
        <v>25</v>
      </c>
      <c r="L324">
        <v>15</v>
      </c>
    </row>
    <row r="325" spans="1:12" x14ac:dyDescent="0.25">
      <c r="A325" s="70">
        <v>43782</v>
      </c>
      <c r="B325" s="172">
        <v>35</v>
      </c>
      <c r="C325" s="172">
        <v>14</v>
      </c>
      <c r="D325" s="173">
        <f t="shared" si="12"/>
        <v>24.5</v>
      </c>
      <c r="E325" s="173">
        <f t="shared" si="13"/>
        <v>40.5</v>
      </c>
      <c r="H325">
        <v>2019</v>
      </c>
      <c r="I325">
        <v>11</v>
      </c>
      <c r="J325">
        <v>13</v>
      </c>
      <c r="K325">
        <v>35</v>
      </c>
      <c r="L325">
        <v>14</v>
      </c>
    </row>
    <row r="326" spans="1:12" x14ac:dyDescent="0.25">
      <c r="A326" s="70">
        <v>43783</v>
      </c>
      <c r="B326" s="172">
        <v>49</v>
      </c>
      <c r="C326" s="172">
        <v>24</v>
      </c>
      <c r="D326" s="173">
        <f t="shared" si="12"/>
        <v>36.5</v>
      </c>
      <c r="E326" s="173">
        <f t="shared" si="13"/>
        <v>28.5</v>
      </c>
      <c r="H326">
        <v>2019</v>
      </c>
      <c r="I326">
        <v>11</v>
      </c>
      <c r="J326">
        <v>14</v>
      </c>
      <c r="K326">
        <v>49</v>
      </c>
      <c r="L326">
        <v>24</v>
      </c>
    </row>
    <row r="327" spans="1:12" x14ac:dyDescent="0.25">
      <c r="A327" s="70">
        <v>43784</v>
      </c>
      <c r="B327" s="172">
        <v>48</v>
      </c>
      <c r="C327" s="172">
        <v>23</v>
      </c>
      <c r="D327" s="173">
        <f t="shared" si="12"/>
        <v>35.5</v>
      </c>
      <c r="E327" s="173">
        <f t="shared" si="13"/>
        <v>29.5</v>
      </c>
      <c r="H327">
        <v>2019</v>
      </c>
      <c r="I327">
        <v>11</v>
      </c>
      <c r="J327">
        <v>15</v>
      </c>
      <c r="K327">
        <v>48</v>
      </c>
      <c r="L327">
        <v>23</v>
      </c>
    </row>
    <row r="328" spans="1:12" x14ac:dyDescent="0.25">
      <c r="A328" s="70">
        <v>43785</v>
      </c>
      <c r="B328" s="172">
        <v>53</v>
      </c>
      <c r="C328" s="172">
        <v>24</v>
      </c>
      <c r="D328" s="173">
        <f t="shared" si="12"/>
        <v>38.5</v>
      </c>
      <c r="E328" s="173">
        <f t="shared" si="13"/>
        <v>26.5</v>
      </c>
      <c r="H328">
        <v>2019</v>
      </c>
      <c r="I328">
        <v>11</v>
      </c>
      <c r="J328">
        <v>16</v>
      </c>
      <c r="K328">
        <v>53</v>
      </c>
      <c r="L328">
        <v>24</v>
      </c>
    </row>
    <row r="329" spans="1:12" x14ac:dyDescent="0.25">
      <c r="A329" s="70">
        <v>43786</v>
      </c>
      <c r="B329" s="172">
        <v>50</v>
      </c>
      <c r="C329" s="172">
        <v>25</v>
      </c>
      <c r="D329" s="173">
        <f t="shared" si="12"/>
        <v>37.5</v>
      </c>
      <c r="E329" s="173">
        <f t="shared" si="13"/>
        <v>27.5</v>
      </c>
      <c r="H329">
        <v>2019</v>
      </c>
      <c r="I329">
        <v>11</v>
      </c>
      <c r="J329">
        <v>17</v>
      </c>
      <c r="K329">
        <v>50</v>
      </c>
      <c r="L329">
        <v>25</v>
      </c>
    </row>
    <row r="330" spans="1:12" x14ac:dyDescent="0.25">
      <c r="A330" s="70">
        <v>43787</v>
      </c>
      <c r="B330" s="172">
        <v>55</v>
      </c>
      <c r="C330" s="172">
        <v>31</v>
      </c>
      <c r="D330" s="173">
        <f t="shared" si="12"/>
        <v>43</v>
      </c>
      <c r="E330" s="173">
        <f t="shared" si="13"/>
        <v>22</v>
      </c>
      <c r="H330">
        <v>2019</v>
      </c>
      <c r="I330">
        <v>11</v>
      </c>
      <c r="J330">
        <v>18</v>
      </c>
      <c r="K330">
        <v>55</v>
      </c>
      <c r="L330">
        <v>31</v>
      </c>
    </row>
    <row r="331" spans="1:12" x14ac:dyDescent="0.25">
      <c r="A331" s="70">
        <v>43788</v>
      </c>
      <c r="B331" s="172">
        <v>63</v>
      </c>
      <c r="C331" s="172">
        <v>34</v>
      </c>
      <c r="D331" s="173">
        <f t="shared" si="12"/>
        <v>48.5</v>
      </c>
      <c r="E331" s="173">
        <f t="shared" si="13"/>
        <v>16.5</v>
      </c>
      <c r="H331">
        <v>2019</v>
      </c>
      <c r="I331">
        <v>11</v>
      </c>
      <c r="J331">
        <v>19</v>
      </c>
      <c r="K331">
        <v>63</v>
      </c>
      <c r="L331">
        <v>34</v>
      </c>
    </row>
    <row r="332" spans="1:12" x14ac:dyDescent="0.25">
      <c r="A332" s="70">
        <v>43789</v>
      </c>
      <c r="B332" s="172">
        <v>63</v>
      </c>
      <c r="C332" s="172">
        <v>32</v>
      </c>
      <c r="D332" s="173">
        <f t="shared" si="12"/>
        <v>47.5</v>
      </c>
      <c r="E332" s="173">
        <f t="shared" si="13"/>
        <v>17.5</v>
      </c>
      <c r="H332">
        <v>2019</v>
      </c>
      <c r="I332">
        <v>11</v>
      </c>
      <c r="J332">
        <v>20</v>
      </c>
      <c r="K332">
        <v>63</v>
      </c>
      <c r="L332">
        <v>32</v>
      </c>
    </row>
    <row r="333" spans="1:12" x14ac:dyDescent="0.25">
      <c r="A333" s="70">
        <v>43790</v>
      </c>
      <c r="B333" s="172">
        <v>56</v>
      </c>
      <c r="C333" s="172">
        <v>49</v>
      </c>
      <c r="D333" s="173">
        <f t="shared" si="12"/>
        <v>52.5</v>
      </c>
      <c r="E333" s="173">
        <f t="shared" si="13"/>
        <v>12.5</v>
      </c>
      <c r="H333">
        <v>2019</v>
      </c>
      <c r="I333">
        <v>11</v>
      </c>
      <c r="J333">
        <v>21</v>
      </c>
      <c r="K333">
        <v>56</v>
      </c>
      <c r="L333">
        <v>49</v>
      </c>
    </row>
    <row r="334" spans="1:12" x14ac:dyDescent="0.25">
      <c r="A334" s="70">
        <v>43791</v>
      </c>
      <c r="B334" s="172">
        <v>49</v>
      </c>
      <c r="C334" s="172">
        <v>41</v>
      </c>
      <c r="D334" s="173">
        <f t="shared" si="12"/>
        <v>45</v>
      </c>
      <c r="E334" s="173">
        <f t="shared" si="13"/>
        <v>20</v>
      </c>
      <c r="H334">
        <v>2019</v>
      </c>
      <c r="I334">
        <v>11</v>
      </c>
      <c r="J334">
        <v>22</v>
      </c>
      <c r="K334">
        <v>49</v>
      </c>
      <c r="L334">
        <v>41</v>
      </c>
    </row>
    <row r="335" spans="1:12" x14ac:dyDescent="0.25">
      <c r="A335" s="70">
        <v>43792</v>
      </c>
      <c r="B335" s="172">
        <v>42</v>
      </c>
      <c r="C335" s="172">
        <v>34</v>
      </c>
      <c r="D335" s="173">
        <f t="shared" si="12"/>
        <v>38</v>
      </c>
      <c r="E335" s="173">
        <f t="shared" si="13"/>
        <v>27</v>
      </c>
      <c r="H335">
        <v>2019</v>
      </c>
      <c r="I335">
        <v>11</v>
      </c>
      <c r="J335">
        <v>23</v>
      </c>
      <c r="K335">
        <v>42</v>
      </c>
      <c r="L335">
        <v>34</v>
      </c>
    </row>
    <row r="336" spans="1:12" x14ac:dyDescent="0.25">
      <c r="A336" s="70">
        <v>43793</v>
      </c>
      <c r="B336" s="172">
        <v>53</v>
      </c>
      <c r="C336" s="172">
        <v>32</v>
      </c>
      <c r="D336" s="173">
        <f t="shared" si="12"/>
        <v>42.5</v>
      </c>
      <c r="E336" s="173">
        <f t="shared" si="13"/>
        <v>22.5</v>
      </c>
      <c r="H336">
        <v>2019</v>
      </c>
      <c r="I336">
        <v>11</v>
      </c>
      <c r="J336">
        <v>24</v>
      </c>
      <c r="K336">
        <v>53</v>
      </c>
      <c r="L336">
        <v>32</v>
      </c>
    </row>
    <row r="337" spans="1:12" x14ac:dyDescent="0.25">
      <c r="A337" s="70">
        <v>43794</v>
      </c>
      <c r="B337" s="172">
        <v>61</v>
      </c>
      <c r="C337" s="172">
        <v>36</v>
      </c>
      <c r="D337" s="173">
        <f t="shared" si="12"/>
        <v>48.5</v>
      </c>
      <c r="E337" s="173">
        <f t="shared" si="13"/>
        <v>16.5</v>
      </c>
      <c r="H337">
        <v>2019</v>
      </c>
      <c r="I337">
        <v>11</v>
      </c>
      <c r="J337">
        <v>25</v>
      </c>
      <c r="K337">
        <v>61</v>
      </c>
      <c r="L337">
        <v>36</v>
      </c>
    </row>
    <row r="338" spans="1:12" x14ac:dyDescent="0.25">
      <c r="A338" s="70">
        <v>43795</v>
      </c>
      <c r="B338" s="172">
        <v>64</v>
      </c>
      <c r="C338" s="172">
        <v>48</v>
      </c>
      <c r="D338" s="173">
        <f t="shared" si="12"/>
        <v>56</v>
      </c>
      <c r="E338" s="173">
        <f t="shared" si="13"/>
        <v>9</v>
      </c>
      <c r="H338">
        <v>2019</v>
      </c>
      <c r="I338">
        <v>11</v>
      </c>
      <c r="J338">
        <v>26</v>
      </c>
      <c r="K338">
        <v>64</v>
      </c>
      <c r="L338">
        <v>48</v>
      </c>
    </row>
    <row r="339" spans="1:12" x14ac:dyDescent="0.25">
      <c r="A339" s="70">
        <v>43796</v>
      </c>
      <c r="B339" s="172">
        <v>65</v>
      </c>
      <c r="C339" s="172">
        <v>35</v>
      </c>
      <c r="D339" s="173">
        <f t="shared" si="12"/>
        <v>50</v>
      </c>
      <c r="E339" s="173">
        <f t="shared" si="13"/>
        <v>15</v>
      </c>
      <c r="H339">
        <v>2019</v>
      </c>
      <c r="I339">
        <v>11</v>
      </c>
      <c r="J339">
        <v>27</v>
      </c>
      <c r="K339">
        <v>65</v>
      </c>
      <c r="L339">
        <v>35</v>
      </c>
    </row>
    <row r="340" spans="1:12" x14ac:dyDescent="0.25">
      <c r="A340" s="70">
        <v>43797</v>
      </c>
      <c r="B340" s="172">
        <v>40</v>
      </c>
      <c r="C340" s="172">
        <v>34</v>
      </c>
      <c r="D340" s="173">
        <f t="shared" si="12"/>
        <v>37</v>
      </c>
      <c r="E340" s="173">
        <f t="shared" si="13"/>
        <v>28</v>
      </c>
      <c r="H340">
        <v>2019</v>
      </c>
      <c r="I340">
        <v>11</v>
      </c>
      <c r="J340">
        <v>28</v>
      </c>
      <c r="K340">
        <v>40</v>
      </c>
      <c r="L340">
        <v>34</v>
      </c>
    </row>
    <row r="341" spans="1:12" x14ac:dyDescent="0.25">
      <c r="A341" s="70">
        <v>43798</v>
      </c>
      <c r="B341" s="172">
        <v>46</v>
      </c>
      <c r="C341" s="172">
        <v>38</v>
      </c>
      <c r="D341" s="173">
        <f t="shared" si="12"/>
        <v>42</v>
      </c>
      <c r="E341" s="173">
        <f t="shared" si="13"/>
        <v>23</v>
      </c>
      <c r="H341">
        <v>2019</v>
      </c>
      <c r="I341">
        <v>11</v>
      </c>
      <c r="J341">
        <v>29</v>
      </c>
      <c r="K341">
        <v>46</v>
      </c>
      <c r="L341">
        <v>38</v>
      </c>
    </row>
    <row r="342" spans="1:12" x14ac:dyDescent="0.25">
      <c r="A342" s="70">
        <v>43799</v>
      </c>
      <c r="B342" s="172">
        <v>63</v>
      </c>
      <c r="C342" s="172">
        <v>46</v>
      </c>
      <c r="D342" s="173">
        <f t="shared" si="12"/>
        <v>54.5</v>
      </c>
      <c r="E342" s="173">
        <f t="shared" si="13"/>
        <v>10.5</v>
      </c>
      <c r="H342">
        <v>2019</v>
      </c>
      <c r="I342">
        <v>11</v>
      </c>
      <c r="J342">
        <v>30</v>
      </c>
      <c r="K342">
        <v>63</v>
      </c>
      <c r="L342">
        <v>46</v>
      </c>
    </row>
    <row r="343" spans="1:12" x14ac:dyDescent="0.25">
      <c r="A343" s="70">
        <v>43800</v>
      </c>
      <c r="B343" s="172">
        <v>52</v>
      </c>
      <c r="C343" s="172">
        <v>37</v>
      </c>
      <c r="D343" s="173">
        <f t="shared" si="12"/>
        <v>44.5</v>
      </c>
      <c r="E343" s="173">
        <f t="shared" si="13"/>
        <v>20.5</v>
      </c>
      <c r="H343">
        <v>2019</v>
      </c>
      <c r="I343">
        <v>12</v>
      </c>
      <c r="J343">
        <v>1</v>
      </c>
      <c r="K343">
        <v>52</v>
      </c>
      <c r="L343">
        <v>37</v>
      </c>
    </row>
    <row r="344" spans="1:12" x14ac:dyDescent="0.25">
      <c r="A344" s="70">
        <v>43801</v>
      </c>
      <c r="B344" s="172">
        <v>40</v>
      </c>
      <c r="C344" s="172">
        <v>28</v>
      </c>
      <c r="D344" s="173">
        <f t="shared" si="12"/>
        <v>34</v>
      </c>
      <c r="E344" s="173">
        <f t="shared" si="13"/>
        <v>31</v>
      </c>
      <c r="H344">
        <v>2019</v>
      </c>
      <c r="I344">
        <v>12</v>
      </c>
      <c r="J344">
        <v>2</v>
      </c>
      <c r="K344">
        <v>40</v>
      </c>
      <c r="L344">
        <v>28</v>
      </c>
    </row>
    <row r="345" spans="1:12" x14ac:dyDescent="0.25">
      <c r="A345" s="70">
        <v>43802</v>
      </c>
      <c r="B345" s="172">
        <v>48</v>
      </c>
      <c r="C345" s="172">
        <v>27</v>
      </c>
      <c r="D345" s="173">
        <f t="shared" si="12"/>
        <v>37.5</v>
      </c>
      <c r="E345" s="173">
        <f t="shared" si="13"/>
        <v>27.5</v>
      </c>
      <c r="H345">
        <v>2019</v>
      </c>
      <c r="I345">
        <v>12</v>
      </c>
      <c r="J345">
        <v>3</v>
      </c>
      <c r="K345">
        <v>48</v>
      </c>
      <c r="L345">
        <v>27</v>
      </c>
    </row>
    <row r="346" spans="1:12" x14ac:dyDescent="0.25">
      <c r="A346" s="70">
        <v>43803</v>
      </c>
      <c r="B346" s="172">
        <v>60</v>
      </c>
      <c r="C346" s="172">
        <v>31</v>
      </c>
      <c r="D346" s="173">
        <f t="shared" si="12"/>
        <v>45.5</v>
      </c>
      <c r="E346" s="173">
        <f t="shared" si="13"/>
        <v>19.5</v>
      </c>
      <c r="H346">
        <v>2019</v>
      </c>
      <c r="I346">
        <v>12</v>
      </c>
      <c r="J346">
        <v>4</v>
      </c>
      <c r="K346">
        <v>60</v>
      </c>
      <c r="L346">
        <v>31</v>
      </c>
    </row>
    <row r="347" spans="1:12" x14ac:dyDescent="0.25">
      <c r="A347" s="70">
        <v>43804</v>
      </c>
      <c r="B347" s="172">
        <v>61</v>
      </c>
      <c r="C347" s="172">
        <v>31</v>
      </c>
      <c r="D347" s="173">
        <f t="shared" si="12"/>
        <v>46</v>
      </c>
      <c r="E347" s="173">
        <f t="shared" si="13"/>
        <v>19</v>
      </c>
      <c r="H347">
        <v>2019</v>
      </c>
      <c r="I347">
        <v>12</v>
      </c>
      <c r="J347">
        <v>5</v>
      </c>
      <c r="K347">
        <v>61</v>
      </c>
      <c r="L347">
        <v>31</v>
      </c>
    </row>
    <row r="348" spans="1:12" x14ac:dyDescent="0.25">
      <c r="A348" s="70">
        <v>43805</v>
      </c>
      <c r="B348" s="172">
        <v>58</v>
      </c>
      <c r="C348" s="172">
        <v>34</v>
      </c>
      <c r="D348" s="173">
        <f t="shared" si="12"/>
        <v>46</v>
      </c>
      <c r="E348" s="173">
        <f t="shared" si="13"/>
        <v>19</v>
      </c>
      <c r="H348">
        <v>2019</v>
      </c>
      <c r="I348">
        <v>12</v>
      </c>
      <c r="J348">
        <v>6</v>
      </c>
      <c r="K348">
        <v>58</v>
      </c>
      <c r="L348">
        <v>34</v>
      </c>
    </row>
    <row r="349" spans="1:12" x14ac:dyDescent="0.25">
      <c r="A349" s="70">
        <v>43806</v>
      </c>
      <c r="B349" s="172">
        <v>51</v>
      </c>
      <c r="C349" s="172">
        <v>32</v>
      </c>
      <c r="D349" s="173">
        <f t="shared" si="12"/>
        <v>41.5</v>
      </c>
      <c r="E349" s="173">
        <f t="shared" si="13"/>
        <v>23.5</v>
      </c>
      <c r="H349">
        <v>2019</v>
      </c>
      <c r="I349">
        <v>12</v>
      </c>
      <c r="J349">
        <v>7</v>
      </c>
      <c r="K349">
        <v>51</v>
      </c>
      <c r="L349">
        <v>32</v>
      </c>
    </row>
    <row r="350" spans="1:12" x14ac:dyDescent="0.25">
      <c r="A350" s="70">
        <v>43807</v>
      </c>
      <c r="B350" s="172">
        <v>53</v>
      </c>
      <c r="C350" s="172">
        <v>30</v>
      </c>
      <c r="D350" s="173">
        <f t="shared" si="12"/>
        <v>41.5</v>
      </c>
      <c r="E350" s="173">
        <f t="shared" si="13"/>
        <v>23.5</v>
      </c>
      <c r="H350">
        <v>2019</v>
      </c>
      <c r="I350">
        <v>12</v>
      </c>
      <c r="J350">
        <v>8</v>
      </c>
      <c r="K350">
        <v>53</v>
      </c>
      <c r="L350">
        <v>30</v>
      </c>
    </row>
    <row r="351" spans="1:12" x14ac:dyDescent="0.25">
      <c r="A351" s="70">
        <v>43808</v>
      </c>
      <c r="B351" s="172">
        <v>61</v>
      </c>
      <c r="C351" s="172">
        <v>38</v>
      </c>
      <c r="D351" s="173">
        <f t="shared" si="12"/>
        <v>49.5</v>
      </c>
      <c r="E351" s="173">
        <f t="shared" si="13"/>
        <v>15.5</v>
      </c>
      <c r="H351">
        <v>2019</v>
      </c>
      <c r="I351">
        <v>12</v>
      </c>
      <c r="J351">
        <v>9</v>
      </c>
      <c r="K351">
        <v>61</v>
      </c>
      <c r="L351">
        <v>38</v>
      </c>
    </row>
    <row r="352" spans="1:12" x14ac:dyDescent="0.25">
      <c r="A352" s="70">
        <v>43809</v>
      </c>
      <c r="B352" s="172">
        <v>38</v>
      </c>
      <c r="C352" s="172">
        <v>25</v>
      </c>
      <c r="D352" s="173">
        <f t="shared" si="12"/>
        <v>31.5</v>
      </c>
      <c r="E352" s="173">
        <f t="shared" si="13"/>
        <v>33.5</v>
      </c>
      <c r="H352">
        <v>2019</v>
      </c>
      <c r="I352">
        <v>12</v>
      </c>
      <c r="J352">
        <v>10</v>
      </c>
      <c r="K352">
        <v>38</v>
      </c>
      <c r="L352">
        <v>25</v>
      </c>
    </row>
    <row r="353" spans="1:12" x14ac:dyDescent="0.25">
      <c r="A353" s="70">
        <v>43810</v>
      </c>
      <c r="B353" s="172">
        <v>47</v>
      </c>
      <c r="C353" s="172">
        <v>22</v>
      </c>
      <c r="D353" s="173">
        <f t="shared" si="12"/>
        <v>34.5</v>
      </c>
      <c r="E353" s="173">
        <f t="shared" si="13"/>
        <v>30.5</v>
      </c>
      <c r="H353">
        <v>2019</v>
      </c>
      <c r="I353">
        <v>12</v>
      </c>
      <c r="J353">
        <v>11</v>
      </c>
      <c r="K353">
        <v>47</v>
      </c>
      <c r="L353">
        <v>22</v>
      </c>
    </row>
    <row r="354" spans="1:12" x14ac:dyDescent="0.25">
      <c r="A354" s="70">
        <v>43811</v>
      </c>
      <c r="B354" s="172">
        <v>51</v>
      </c>
      <c r="C354" s="172">
        <v>28</v>
      </c>
      <c r="D354" s="173">
        <f t="shared" si="12"/>
        <v>39.5</v>
      </c>
      <c r="E354" s="173">
        <f t="shared" si="13"/>
        <v>25.5</v>
      </c>
      <c r="H354">
        <v>2019</v>
      </c>
      <c r="I354">
        <v>12</v>
      </c>
      <c r="J354">
        <v>12</v>
      </c>
      <c r="K354">
        <v>51</v>
      </c>
      <c r="L354">
        <v>28</v>
      </c>
    </row>
    <row r="355" spans="1:12" x14ac:dyDescent="0.25">
      <c r="A355" s="70">
        <v>43812</v>
      </c>
      <c r="B355" s="172">
        <v>45</v>
      </c>
      <c r="C355" s="172">
        <v>30</v>
      </c>
      <c r="D355" s="173">
        <f t="shared" si="12"/>
        <v>37.5</v>
      </c>
      <c r="E355" s="173">
        <f t="shared" si="13"/>
        <v>27.5</v>
      </c>
      <c r="H355">
        <v>2019</v>
      </c>
      <c r="I355">
        <v>12</v>
      </c>
      <c r="J355">
        <v>13</v>
      </c>
      <c r="K355">
        <v>45</v>
      </c>
      <c r="L355">
        <v>30</v>
      </c>
    </row>
    <row r="356" spans="1:12" x14ac:dyDescent="0.25">
      <c r="A356" s="70">
        <v>43813</v>
      </c>
      <c r="B356" s="172">
        <v>44</v>
      </c>
      <c r="C356" s="172">
        <v>31</v>
      </c>
      <c r="D356" s="173">
        <f t="shared" si="12"/>
        <v>37.5</v>
      </c>
      <c r="E356" s="173">
        <f t="shared" si="13"/>
        <v>27.5</v>
      </c>
      <c r="H356">
        <v>2019</v>
      </c>
      <c r="I356">
        <v>12</v>
      </c>
      <c r="J356">
        <v>14</v>
      </c>
      <c r="K356">
        <v>44</v>
      </c>
      <c r="L356">
        <v>31</v>
      </c>
    </row>
    <row r="357" spans="1:12" x14ac:dyDescent="0.25">
      <c r="A357" s="70">
        <v>43814</v>
      </c>
      <c r="B357" s="172">
        <v>38</v>
      </c>
      <c r="C357" s="172">
        <v>32</v>
      </c>
      <c r="D357" s="173">
        <f t="shared" si="12"/>
        <v>35</v>
      </c>
      <c r="E357" s="173">
        <f t="shared" si="13"/>
        <v>30</v>
      </c>
      <c r="H357">
        <v>2019</v>
      </c>
      <c r="I357">
        <v>12</v>
      </c>
      <c r="J357">
        <v>15</v>
      </c>
      <c r="K357">
        <v>38</v>
      </c>
      <c r="L357">
        <v>32</v>
      </c>
    </row>
    <row r="358" spans="1:12" x14ac:dyDescent="0.25">
      <c r="A358" s="70">
        <v>43815</v>
      </c>
      <c r="B358" s="172">
        <v>36</v>
      </c>
      <c r="C358" s="172">
        <v>32</v>
      </c>
      <c r="D358" s="173">
        <f t="shared" si="12"/>
        <v>34</v>
      </c>
      <c r="E358" s="173">
        <f t="shared" si="13"/>
        <v>31</v>
      </c>
      <c r="H358">
        <v>2019</v>
      </c>
      <c r="I358">
        <v>12</v>
      </c>
      <c r="J358">
        <v>16</v>
      </c>
      <c r="K358">
        <v>36</v>
      </c>
      <c r="L358">
        <v>32</v>
      </c>
    </row>
    <row r="359" spans="1:12" x14ac:dyDescent="0.25">
      <c r="A359" s="70">
        <v>43816</v>
      </c>
      <c r="B359" s="172">
        <v>37</v>
      </c>
      <c r="C359" s="172">
        <v>28</v>
      </c>
      <c r="D359" s="173">
        <f t="shared" si="12"/>
        <v>32.5</v>
      </c>
      <c r="E359" s="173">
        <f t="shared" si="13"/>
        <v>32.5</v>
      </c>
      <c r="H359">
        <v>2019</v>
      </c>
      <c r="I359">
        <v>12</v>
      </c>
      <c r="J359">
        <v>17</v>
      </c>
      <c r="K359">
        <v>37</v>
      </c>
      <c r="L359">
        <v>28</v>
      </c>
    </row>
    <row r="360" spans="1:12" x14ac:dyDescent="0.25">
      <c r="A360" s="70">
        <v>43817</v>
      </c>
      <c r="B360" s="172">
        <v>32</v>
      </c>
      <c r="C360" s="172">
        <v>22</v>
      </c>
      <c r="D360" s="173">
        <f t="shared" si="12"/>
        <v>27</v>
      </c>
      <c r="E360" s="173">
        <f t="shared" si="13"/>
        <v>38</v>
      </c>
      <c r="H360">
        <v>2019</v>
      </c>
      <c r="I360">
        <v>12</v>
      </c>
      <c r="J360">
        <v>18</v>
      </c>
      <c r="K360">
        <v>32</v>
      </c>
      <c r="L360">
        <v>22</v>
      </c>
    </row>
    <row r="361" spans="1:12" x14ac:dyDescent="0.25">
      <c r="A361" s="70">
        <v>43818</v>
      </c>
      <c r="B361" s="172">
        <v>42</v>
      </c>
      <c r="C361" s="172">
        <v>24</v>
      </c>
      <c r="D361" s="173">
        <f t="shared" si="12"/>
        <v>33</v>
      </c>
      <c r="E361" s="173">
        <f t="shared" si="13"/>
        <v>32</v>
      </c>
      <c r="H361">
        <v>2019</v>
      </c>
      <c r="I361">
        <v>12</v>
      </c>
      <c r="J361">
        <v>19</v>
      </c>
      <c r="K361">
        <v>42</v>
      </c>
      <c r="L361">
        <v>24</v>
      </c>
    </row>
    <row r="362" spans="1:12" x14ac:dyDescent="0.25">
      <c r="A362" s="70">
        <v>43819</v>
      </c>
      <c r="B362" s="172">
        <v>47</v>
      </c>
      <c r="C362" s="172">
        <v>24</v>
      </c>
      <c r="D362" s="173">
        <f t="shared" si="12"/>
        <v>35.5</v>
      </c>
      <c r="E362" s="173">
        <f t="shared" si="13"/>
        <v>29.5</v>
      </c>
      <c r="H362">
        <v>2019</v>
      </c>
      <c r="I362">
        <v>12</v>
      </c>
      <c r="J362">
        <v>20</v>
      </c>
      <c r="K362">
        <v>47</v>
      </c>
      <c r="L362">
        <v>24</v>
      </c>
    </row>
    <row r="363" spans="1:12" x14ac:dyDescent="0.25">
      <c r="A363" s="70">
        <v>43820</v>
      </c>
      <c r="B363" s="172">
        <v>53</v>
      </c>
      <c r="C363" s="172">
        <v>28</v>
      </c>
      <c r="D363" s="173">
        <f t="shared" si="12"/>
        <v>40.5</v>
      </c>
      <c r="E363" s="173">
        <f t="shared" si="13"/>
        <v>24.5</v>
      </c>
      <c r="H363">
        <v>2019</v>
      </c>
      <c r="I363">
        <v>12</v>
      </c>
      <c r="J363">
        <v>21</v>
      </c>
      <c r="K363">
        <v>53</v>
      </c>
      <c r="L363">
        <v>28</v>
      </c>
    </row>
    <row r="364" spans="1:12" x14ac:dyDescent="0.25">
      <c r="A364" s="70">
        <v>43821</v>
      </c>
      <c r="B364" s="172">
        <v>54</v>
      </c>
      <c r="C364" s="172">
        <v>31</v>
      </c>
      <c r="D364" s="173">
        <f t="shared" si="12"/>
        <v>42.5</v>
      </c>
      <c r="E364" s="173">
        <f t="shared" si="13"/>
        <v>22.5</v>
      </c>
      <c r="H364">
        <v>2019</v>
      </c>
      <c r="I364">
        <v>12</v>
      </c>
      <c r="J364">
        <v>22</v>
      </c>
      <c r="K364">
        <v>54</v>
      </c>
      <c r="L364">
        <v>31</v>
      </c>
    </row>
    <row r="365" spans="1:12" x14ac:dyDescent="0.25">
      <c r="A365" s="70">
        <v>43822</v>
      </c>
      <c r="B365" s="172">
        <v>63</v>
      </c>
      <c r="C365" s="172">
        <v>30</v>
      </c>
      <c r="D365" s="173">
        <f t="shared" si="12"/>
        <v>46.5</v>
      </c>
      <c r="E365" s="173">
        <f t="shared" si="13"/>
        <v>18.5</v>
      </c>
      <c r="H365">
        <v>2019</v>
      </c>
      <c r="I365">
        <v>12</v>
      </c>
      <c r="J365">
        <v>23</v>
      </c>
      <c r="K365">
        <v>63</v>
      </c>
      <c r="L365">
        <v>30</v>
      </c>
    </row>
    <row r="366" spans="1:12" x14ac:dyDescent="0.25">
      <c r="A366" s="70">
        <v>43823</v>
      </c>
      <c r="B366" s="172">
        <v>61</v>
      </c>
      <c r="C366" s="172">
        <v>30</v>
      </c>
      <c r="D366" s="173">
        <f t="shared" si="12"/>
        <v>45.5</v>
      </c>
      <c r="E366" s="173">
        <f t="shared" si="13"/>
        <v>19.5</v>
      </c>
      <c r="H366">
        <v>2019</v>
      </c>
      <c r="I366">
        <v>12</v>
      </c>
      <c r="J366">
        <v>24</v>
      </c>
      <c r="K366">
        <v>61</v>
      </c>
      <c r="L366">
        <v>30</v>
      </c>
    </row>
    <row r="367" spans="1:12" x14ac:dyDescent="0.25">
      <c r="A367" s="70">
        <v>43824</v>
      </c>
      <c r="B367" s="172">
        <v>67</v>
      </c>
      <c r="C367" s="172">
        <v>33</v>
      </c>
      <c r="D367" s="173">
        <f t="shared" si="12"/>
        <v>50</v>
      </c>
      <c r="E367" s="173">
        <f t="shared" si="13"/>
        <v>15</v>
      </c>
      <c r="H367">
        <v>2019</v>
      </c>
      <c r="I367">
        <v>12</v>
      </c>
      <c r="J367">
        <v>25</v>
      </c>
      <c r="K367">
        <v>67</v>
      </c>
      <c r="L367">
        <v>33</v>
      </c>
    </row>
    <row r="368" spans="1:12" x14ac:dyDescent="0.25">
      <c r="A368" s="70">
        <v>43825</v>
      </c>
      <c r="B368" s="172">
        <v>68</v>
      </c>
      <c r="C368" s="172">
        <v>55</v>
      </c>
      <c r="D368" s="173">
        <f t="shared" si="12"/>
        <v>61.5</v>
      </c>
      <c r="E368" s="173">
        <f t="shared" si="13"/>
        <v>3.5</v>
      </c>
      <c r="H368">
        <v>2019</v>
      </c>
      <c r="I368">
        <v>12</v>
      </c>
      <c r="J368">
        <v>26</v>
      </c>
      <c r="K368">
        <v>68</v>
      </c>
      <c r="L368">
        <v>55</v>
      </c>
    </row>
    <row r="369" spans="1:12" x14ac:dyDescent="0.25">
      <c r="A369" s="70">
        <v>43826</v>
      </c>
      <c r="B369" s="172">
        <v>58</v>
      </c>
      <c r="C369" s="172">
        <v>47</v>
      </c>
      <c r="D369" s="173">
        <f t="shared" si="12"/>
        <v>52.5</v>
      </c>
      <c r="E369" s="173">
        <f t="shared" si="13"/>
        <v>12.5</v>
      </c>
      <c r="H369">
        <v>2019</v>
      </c>
      <c r="I369">
        <v>12</v>
      </c>
      <c r="J369">
        <v>27</v>
      </c>
      <c r="K369">
        <v>58</v>
      </c>
      <c r="L369">
        <v>47</v>
      </c>
    </row>
    <row r="370" spans="1:12" x14ac:dyDescent="0.25">
      <c r="A370" s="70">
        <v>43827</v>
      </c>
      <c r="B370" s="172">
        <v>65</v>
      </c>
      <c r="C370" s="172">
        <v>46</v>
      </c>
      <c r="D370" s="173">
        <f t="shared" si="12"/>
        <v>55.5</v>
      </c>
      <c r="E370" s="173">
        <f t="shared" si="13"/>
        <v>9.5</v>
      </c>
      <c r="H370">
        <v>2019</v>
      </c>
      <c r="I370">
        <v>12</v>
      </c>
      <c r="J370">
        <v>28</v>
      </c>
      <c r="K370">
        <v>65</v>
      </c>
      <c r="L370">
        <v>46</v>
      </c>
    </row>
    <row r="371" spans="1:12" x14ac:dyDescent="0.25">
      <c r="A371" s="70">
        <v>43828</v>
      </c>
      <c r="B371" s="172">
        <v>65</v>
      </c>
      <c r="C371" s="172">
        <v>44</v>
      </c>
      <c r="D371" s="173">
        <f t="shared" si="12"/>
        <v>54.5</v>
      </c>
      <c r="E371" s="173">
        <f t="shared" si="13"/>
        <v>10.5</v>
      </c>
      <c r="H371">
        <v>2019</v>
      </c>
      <c r="I371">
        <v>12</v>
      </c>
      <c r="J371">
        <v>29</v>
      </c>
      <c r="K371">
        <v>65</v>
      </c>
      <c r="L371">
        <v>44</v>
      </c>
    </row>
    <row r="372" spans="1:12" x14ac:dyDescent="0.25">
      <c r="A372" s="70">
        <v>43829</v>
      </c>
      <c r="B372" s="172">
        <v>46</v>
      </c>
      <c r="C372" s="172">
        <v>39</v>
      </c>
      <c r="D372" s="173">
        <f t="shared" si="12"/>
        <v>42.5</v>
      </c>
      <c r="E372" s="173">
        <f t="shared" si="13"/>
        <v>22.5</v>
      </c>
      <c r="H372">
        <v>2019</v>
      </c>
      <c r="I372">
        <v>12</v>
      </c>
      <c r="J372">
        <v>30</v>
      </c>
      <c r="K372">
        <v>46</v>
      </c>
      <c r="L372">
        <v>39</v>
      </c>
    </row>
    <row r="373" spans="1:12" x14ac:dyDescent="0.25">
      <c r="A373" s="70">
        <v>43830</v>
      </c>
      <c r="B373" s="172">
        <v>49</v>
      </c>
      <c r="C373" s="172">
        <v>34</v>
      </c>
      <c r="D373" s="173">
        <f t="shared" si="12"/>
        <v>41.5</v>
      </c>
      <c r="E373" s="173">
        <f t="shared" si="13"/>
        <v>23.5</v>
      </c>
      <c r="H373">
        <v>2019</v>
      </c>
      <c r="I373">
        <v>12</v>
      </c>
      <c r="J373">
        <v>31</v>
      </c>
      <c r="K373">
        <v>49</v>
      </c>
      <c r="L373">
        <v>34</v>
      </c>
    </row>
    <row r="374" spans="1:12" x14ac:dyDescent="0.25">
      <c r="A374" s="70">
        <v>43831</v>
      </c>
      <c r="B374" s="172">
        <v>53</v>
      </c>
      <c r="C374" s="172">
        <v>29</v>
      </c>
      <c r="D374" s="173">
        <f t="shared" si="12"/>
        <v>41</v>
      </c>
      <c r="E374" s="173">
        <f t="shared" si="13"/>
        <v>24</v>
      </c>
      <c r="H374">
        <v>2020</v>
      </c>
      <c r="I374">
        <v>1</v>
      </c>
      <c r="J374">
        <v>1</v>
      </c>
      <c r="K374">
        <v>53</v>
      </c>
      <c r="L374">
        <v>29</v>
      </c>
    </row>
    <row r="375" spans="1:12" x14ac:dyDescent="0.25">
      <c r="A375" s="70">
        <v>43832</v>
      </c>
      <c r="B375" s="172">
        <v>50</v>
      </c>
      <c r="C375" s="172">
        <v>46</v>
      </c>
      <c r="D375" s="173">
        <f t="shared" si="12"/>
        <v>48</v>
      </c>
      <c r="E375" s="173">
        <f t="shared" si="13"/>
        <v>17</v>
      </c>
      <c r="H375">
        <v>2020</v>
      </c>
      <c r="I375">
        <v>1</v>
      </c>
      <c r="J375">
        <v>2</v>
      </c>
      <c r="K375">
        <v>50</v>
      </c>
      <c r="L375">
        <v>46</v>
      </c>
    </row>
    <row r="376" spans="1:12" x14ac:dyDescent="0.25">
      <c r="A376" s="70">
        <v>43833</v>
      </c>
      <c r="B376" s="172">
        <v>53</v>
      </c>
      <c r="C376" s="172">
        <v>38</v>
      </c>
      <c r="D376" s="173">
        <f t="shared" si="12"/>
        <v>45.5</v>
      </c>
      <c r="E376" s="173">
        <f t="shared" si="13"/>
        <v>19.5</v>
      </c>
      <c r="H376">
        <v>2020</v>
      </c>
      <c r="I376">
        <v>1</v>
      </c>
      <c r="J376">
        <v>3</v>
      </c>
      <c r="K376">
        <v>53</v>
      </c>
      <c r="L376">
        <v>38</v>
      </c>
    </row>
    <row r="377" spans="1:12" x14ac:dyDescent="0.25">
      <c r="A377" s="70">
        <v>43834</v>
      </c>
      <c r="B377" s="172">
        <v>44</v>
      </c>
      <c r="C377" s="172">
        <v>29</v>
      </c>
      <c r="D377" s="173">
        <f t="shared" si="12"/>
        <v>36.5</v>
      </c>
      <c r="E377" s="173">
        <f t="shared" si="13"/>
        <v>28.5</v>
      </c>
      <c r="H377">
        <v>2020</v>
      </c>
      <c r="I377">
        <v>1</v>
      </c>
      <c r="J377">
        <v>4</v>
      </c>
      <c r="K377">
        <v>44</v>
      </c>
      <c r="L377">
        <v>29</v>
      </c>
    </row>
    <row r="378" spans="1:12" x14ac:dyDescent="0.25">
      <c r="A378" s="70">
        <v>43835</v>
      </c>
      <c r="B378" s="172">
        <v>54</v>
      </c>
      <c r="C378" s="172">
        <v>27</v>
      </c>
      <c r="D378" s="173">
        <f t="shared" si="12"/>
        <v>40.5</v>
      </c>
      <c r="E378" s="173">
        <f t="shared" si="13"/>
        <v>24.5</v>
      </c>
      <c r="H378">
        <v>2020</v>
      </c>
      <c r="I378">
        <v>1</v>
      </c>
      <c r="J378">
        <v>5</v>
      </c>
      <c r="K378">
        <v>54</v>
      </c>
      <c r="L378">
        <v>27</v>
      </c>
    </row>
    <row r="379" spans="1:12" x14ac:dyDescent="0.25">
      <c r="A379" s="70">
        <v>43836</v>
      </c>
      <c r="B379" s="172">
        <v>51</v>
      </c>
      <c r="C379" s="172">
        <v>28</v>
      </c>
      <c r="D379" s="173">
        <f t="shared" si="12"/>
        <v>39.5</v>
      </c>
      <c r="E379" s="173">
        <f t="shared" si="13"/>
        <v>25.5</v>
      </c>
      <c r="H379">
        <v>2020</v>
      </c>
      <c r="I379">
        <v>1</v>
      </c>
      <c r="J379">
        <v>6</v>
      </c>
      <c r="K379">
        <v>51</v>
      </c>
      <c r="L379">
        <v>28</v>
      </c>
    </row>
    <row r="380" spans="1:12" x14ac:dyDescent="0.25">
      <c r="A380" s="70">
        <v>43837</v>
      </c>
      <c r="B380" s="172">
        <v>52</v>
      </c>
      <c r="C380" s="172">
        <v>29</v>
      </c>
      <c r="D380" s="173">
        <f t="shared" si="12"/>
        <v>40.5</v>
      </c>
      <c r="E380" s="173">
        <f t="shared" si="13"/>
        <v>24.5</v>
      </c>
      <c r="H380">
        <v>2020</v>
      </c>
      <c r="I380">
        <v>1</v>
      </c>
      <c r="J380">
        <v>7</v>
      </c>
      <c r="K380">
        <v>52</v>
      </c>
      <c r="L380">
        <v>29</v>
      </c>
    </row>
    <row r="381" spans="1:12" x14ac:dyDescent="0.25">
      <c r="A381" s="70">
        <v>43838</v>
      </c>
      <c r="B381" s="172">
        <v>52</v>
      </c>
      <c r="C381" s="172">
        <v>29</v>
      </c>
      <c r="D381" s="173">
        <f t="shared" si="12"/>
        <v>40.5</v>
      </c>
      <c r="E381" s="173">
        <f t="shared" si="13"/>
        <v>24.5</v>
      </c>
      <c r="H381">
        <v>2020</v>
      </c>
      <c r="I381">
        <v>1</v>
      </c>
      <c r="J381">
        <v>8</v>
      </c>
      <c r="K381">
        <v>52</v>
      </c>
      <c r="L381">
        <v>29</v>
      </c>
    </row>
    <row r="382" spans="1:12" x14ac:dyDescent="0.25">
      <c r="A382" s="70">
        <v>43839</v>
      </c>
      <c r="B382" s="172">
        <v>59</v>
      </c>
      <c r="C382" s="172">
        <v>42</v>
      </c>
      <c r="D382" s="173">
        <f t="shared" ref="D382:D404" si="14">(B382+C382)/2</f>
        <v>50.5</v>
      </c>
      <c r="E382" s="173">
        <f t="shared" ref="E382:E404" si="15">IF(65-D382&gt;0,65-D382,0)</f>
        <v>14.5</v>
      </c>
      <c r="H382">
        <v>2020</v>
      </c>
      <c r="I382">
        <v>1</v>
      </c>
      <c r="J382">
        <v>9</v>
      </c>
      <c r="K382">
        <v>59</v>
      </c>
      <c r="L382">
        <v>42</v>
      </c>
    </row>
    <row r="383" spans="1:12" x14ac:dyDescent="0.25">
      <c r="A383" s="70">
        <v>43840</v>
      </c>
      <c r="B383" s="172">
        <v>63</v>
      </c>
      <c r="C383" s="172">
        <v>54</v>
      </c>
      <c r="D383" s="173">
        <f t="shared" si="14"/>
        <v>58.5</v>
      </c>
      <c r="E383" s="173">
        <f t="shared" si="15"/>
        <v>6.5</v>
      </c>
      <c r="H383">
        <v>2020</v>
      </c>
      <c r="I383">
        <v>1</v>
      </c>
      <c r="J383">
        <v>10</v>
      </c>
      <c r="K383">
        <v>63</v>
      </c>
      <c r="L383">
        <v>54</v>
      </c>
    </row>
    <row r="384" spans="1:12" x14ac:dyDescent="0.25">
      <c r="A384" s="70">
        <v>43841</v>
      </c>
      <c r="B384" s="172">
        <v>66</v>
      </c>
      <c r="C384" s="172">
        <v>35</v>
      </c>
      <c r="D384" s="173">
        <f t="shared" si="14"/>
        <v>50.5</v>
      </c>
      <c r="E384" s="173">
        <f t="shared" si="15"/>
        <v>14.5</v>
      </c>
      <c r="H384">
        <v>2020</v>
      </c>
      <c r="I384">
        <v>1</v>
      </c>
      <c r="J384">
        <v>11</v>
      </c>
      <c r="K384">
        <v>66</v>
      </c>
      <c r="L384">
        <v>35</v>
      </c>
    </row>
    <row r="385" spans="1:12" x14ac:dyDescent="0.25">
      <c r="A385" s="70">
        <v>43842</v>
      </c>
      <c r="B385" s="172">
        <v>38</v>
      </c>
      <c r="C385" s="172">
        <v>32</v>
      </c>
      <c r="D385" s="173">
        <f t="shared" si="14"/>
        <v>35</v>
      </c>
      <c r="E385" s="173">
        <f t="shared" si="15"/>
        <v>30</v>
      </c>
      <c r="H385">
        <v>2020</v>
      </c>
      <c r="I385">
        <v>1</v>
      </c>
      <c r="J385">
        <v>12</v>
      </c>
      <c r="K385">
        <v>38</v>
      </c>
      <c r="L385">
        <v>32</v>
      </c>
    </row>
    <row r="386" spans="1:12" x14ac:dyDescent="0.25">
      <c r="A386" s="70">
        <v>43843</v>
      </c>
      <c r="B386" s="172">
        <v>47</v>
      </c>
      <c r="C386" s="172">
        <v>36</v>
      </c>
      <c r="D386" s="173">
        <f t="shared" si="14"/>
        <v>41.5</v>
      </c>
      <c r="E386" s="173">
        <f t="shared" si="15"/>
        <v>23.5</v>
      </c>
      <c r="H386">
        <v>2020</v>
      </c>
      <c r="I386">
        <v>1</v>
      </c>
      <c r="J386">
        <v>13</v>
      </c>
      <c r="K386">
        <v>47</v>
      </c>
      <c r="L386">
        <v>36</v>
      </c>
    </row>
    <row r="387" spans="1:12" x14ac:dyDescent="0.25">
      <c r="A387" s="70">
        <v>43844</v>
      </c>
      <c r="B387" s="172">
        <v>49</v>
      </c>
      <c r="C387" s="172">
        <v>33</v>
      </c>
      <c r="D387" s="173">
        <f t="shared" si="14"/>
        <v>41</v>
      </c>
      <c r="E387" s="173">
        <f t="shared" si="15"/>
        <v>24</v>
      </c>
      <c r="H387">
        <v>2020</v>
      </c>
      <c r="I387">
        <v>1</v>
      </c>
      <c r="J387">
        <v>14</v>
      </c>
      <c r="K387">
        <v>49</v>
      </c>
      <c r="L387">
        <v>33</v>
      </c>
    </row>
    <row r="388" spans="1:12" x14ac:dyDescent="0.25">
      <c r="A388" s="70">
        <v>43845</v>
      </c>
      <c r="B388" s="172">
        <v>58</v>
      </c>
      <c r="C388" s="172">
        <v>43</v>
      </c>
      <c r="D388" s="173">
        <f t="shared" si="14"/>
        <v>50.5</v>
      </c>
      <c r="E388" s="173">
        <f t="shared" si="15"/>
        <v>14.5</v>
      </c>
      <c r="H388">
        <v>2020</v>
      </c>
      <c r="I388">
        <v>1</v>
      </c>
      <c r="J388">
        <v>15</v>
      </c>
      <c r="K388">
        <v>58</v>
      </c>
      <c r="L388">
        <v>43</v>
      </c>
    </row>
    <row r="389" spans="1:12" x14ac:dyDescent="0.25">
      <c r="A389" s="70">
        <v>43846</v>
      </c>
      <c r="B389" s="172">
        <v>48</v>
      </c>
      <c r="C389" s="172">
        <v>30</v>
      </c>
      <c r="D389" s="173">
        <f t="shared" si="14"/>
        <v>39</v>
      </c>
      <c r="E389" s="173">
        <f t="shared" si="15"/>
        <v>26</v>
      </c>
      <c r="H389">
        <v>2020</v>
      </c>
      <c r="I389">
        <v>1</v>
      </c>
      <c r="J389">
        <v>16</v>
      </c>
      <c r="K389">
        <v>48</v>
      </c>
      <c r="L389">
        <v>30</v>
      </c>
    </row>
    <row r="390" spans="1:12" x14ac:dyDescent="0.25">
      <c r="A390" s="70">
        <v>43847</v>
      </c>
      <c r="B390" s="172">
        <v>40</v>
      </c>
      <c r="C390" s="172">
        <v>29</v>
      </c>
      <c r="D390" s="173">
        <f t="shared" si="14"/>
        <v>34.5</v>
      </c>
      <c r="E390" s="173">
        <f t="shared" si="15"/>
        <v>30.5</v>
      </c>
      <c r="H390">
        <v>2020</v>
      </c>
      <c r="I390">
        <v>1</v>
      </c>
      <c r="J390">
        <v>17</v>
      </c>
      <c r="K390">
        <v>40</v>
      </c>
      <c r="L390">
        <v>29</v>
      </c>
    </row>
    <row r="391" spans="1:12" x14ac:dyDescent="0.25">
      <c r="A391" s="70">
        <v>43848</v>
      </c>
      <c r="B391" s="172">
        <v>60</v>
      </c>
      <c r="C391" s="172">
        <v>32</v>
      </c>
      <c r="D391" s="173">
        <f t="shared" si="14"/>
        <v>46</v>
      </c>
      <c r="E391" s="173">
        <f t="shared" si="15"/>
        <v>19</v>
      </c>
      <c r="H391">
        <v>2020</v>
      </c>
      <c r="I391">
        <v>1</v>
      </c>
      <c r="J391">
        <v>18</v>
      </c>
      <c r="K391">
        <v>60</v>
      </c>
      <c r="L391">
        <v>32</v>
      </c>
    </row>
    <row r="392" spans="1:12" x14ac:dyDescent="0.25">
      <c r="A392" s="70">
        <v>43849</v>
      </c>
      <c r="B392" s="172">
        <v>32</v>
      </c>
      <c r="C392" s="172">
        <v>20</v>
      </c>
      <c r="D392" s="173">
        <f t="shared" si="14"/>
        <v>26</v>
      </c>
      <c r="E392" s="173">
        <f t="shared" si="15"/>
        <v>39</v>
      </c>
      <c r="H392">
        <v>2020</v>
      </c>
      <c r="I392">
        <v>1</v>
      </c>
      <c r="J392">
        <v>19</v>
      </c>
      <c r="K392">
        <v>32</v>
      </c>
      <c r="L392">
        <v>20</v>
      </c>
    </row>
    <row r="393" spans="1:12" x14ac:dyDescent="0.25">
      <c r="A393" s="70">
        <v>43850</v>
      </c>
      <c r="B393" s="172">
        <v>27</v>
      </c>
      <c r="C393" s="172">
        <v>18</v>
      </c>
      <c r="D393" s="173">
        <f t="shared" si="14"/>
        <v>22.5</v>
      </c>
      <c r="E393" s="173">
        <f t="shared" si="15"/>
        <v>42.5</v>
      </c>
      <c r="H393">
        <v>2020</v>
      </c>
      <c r="I393">
        <v>1</v>
      </c>
      <c r="J393">
        <v>20</v>
      </c>
      <c r="K393">
        <v>27</v>
      </c>
      <c r="L393">
        <v>18</v>
      </c>
    </row>
    <row r="394" spans="1:12" x14ac:dyDescent="0.25">
      <c r="A394" s="70">
        <v>43851</v>
      </c>
      <c r="B394" s="172">
        <v>31</v>
      </c>
      <c r="C394" s="172">
        <v>20</v>
      </c>
      <c r="D394" s="173">
        <f t="shared" si="14"/>
        <v>25.5</v>
      </c>
      <c r="E394" s="173">
        <f t="shared" si="15"/>
        <v>39.5</v>
      </c>
      <c r="H394">
        <v>2020</v>
      </c>
      <c r="I394">
        <v>1</v>
      </c>
      <c r="J394">
        <v>21</v>
      </c>
      <c r="K394">
        <v>31</v>
      </c>
      <c r="L394">
        <v>20</v>
      </c>
    </row>
    <row r="395" spans="1:12" x14ac:dyDescent="0.25">
      <c r="A395" s="70">
        <v>43852</v>
      </c>
      <c r="B395" s="172">
        <v>35</v>
      </c>
      <c r="C395" s="172">
        <v>21</v>
      </c>
      <c r="D395" s="173">
        <f t="shared" si="14"/>
        <v>28</v>
      </c>
      <c r="E395" s="173">
        <f t="shared" si="15"/>
        <v>37</v>
      </c>
      <c r="H395">
        <v>2020</v>
      </c>
      <c r="I395">
        <v>1</v>
      </c>
      <c r="J395">
        <v>22</v>
      </c>
      <c r="K395">
        <v>35</v>
      </c>
      <c r="L395">
        <v>21</v>
      </c>
    </row>
    <row r="396" spans="1:12" x14ac:dyDescent="0.25">
      <c r="A396" s="70">
        <v>43853</v>
      </c>
      <c r="B396" s="172">
        <v>39</v>
      </c>
      <c r="C396" s="172">
        <v>33</v>
      </c>
      <c r="D396" s="173">
        <f t="shared" si="14"/>
        <v>36</v>
      </c>
      <c r="E396" s="173">
        <f t="shared" si="15"/>
        <v>29</v>
      </c>
      <c r="H396">
        <v>2020</v>
      </c>
      <c r="I396">
        <v>1</v>
      </c>
      <c r="J396">
        <v>23</v>
      </c>
      <c r="K396">
        <v>39</v>
      </c>
      <c r="L396">
        <v>33</v>
      </c>
    </row>
    <row r="397" spans="1:12" x14ac:dyDescent="0.25">
      <c r="A397" s="70">
        <v>43854</v>
      </c>
      <c r="B397" s="172">
        <v>41</v>
      </c>
      <c r="C397" s="172">
        <v>36</v>
      </c>
      <c r="D397" s="173">
        <f t="shared" si="14"/>
        <v>38.5</v>
      </c>
      <c r="E397" s="173">
        <f t="shared" si="15"/>
        <v>26.5</v>
      </c>
      <c r="H397">
        <v>2020</v>
      </c>
      <c r="I397">
        <v>1</v>
      </c>
      <c r="J397">
        <v>24</v>
      </c>
      <c r="K397">
        <v>41</v>
      </c>
      <c r="L397">
        <v>36</v>
      </c>
    </row>
    <row r="398" spans="1:12" x14ac:dyDescent="0.25">
      <c r="A398" s="70">
        <v>43855</v>
      </c>
      <c r="B398" s="172">
        <v>42</v>
      </c>
      <c r="C398" s="172">
        <v>30</v>
      </c>
      <c r="D398" s="173">
        <f t="shared" si="14"/>
        <v>36</v>
      </c>
      <c r="E398" s="173">
        <f t="shared" si="15"/>
        <v>29</v>
      </c>
      <c r="H398">
        <v>2020</v>
      </c>
      <c r="I398">
        <v>1</v>
      </c>
      <c r="J398">
        <v>25</v>
      </c>
      <c r="K398">
        <v>42</v>
      </c>
      <c r="L398">
        <v>30</v>
      </c>
    </row>
    <row r="399" spans="1:12" x14ac:dyDescent="0.25">
      <c r="A399" s="70">
        <v>43856</v>
      </c>
      <c r="B399" s="172">
        <v>53</v>
      </c>
      <c r="C399" s="172">
        <v>32</v>
      </c>
      <c r="D399" s="173">
        <f t="shared" si="14"/>
        <v>42.5</v>
      </c>
      <c r="E399" s="173">
        <f t="shared" si="15"/>
        <v>22.5</v>
      </c>
      <c r="H399">
        <v>2020</v>
      </c>
      <c r="I399">
        <v>1</v>
      </c>
      <c r="J399">
        <v>26</v>
      </c>
      <c r="K399">
        <v>53</v>
      </c>
      <c r="L399">
        <v>32</v>
      </c>
    </row>
    <row r="400" spans="1:12" x14ac:dyDescent="0.25">
      <c r="A400" s="70">
        <v>43857</v>
      </c>
      <c r="B400" s="172">
        <v>43</v>
      </c>
      <c r="C400" s="172">
        <v>32</v>
      </c>
      <c r="D400" s="173">
        <f t="shared" si="14"/>
        <v>37.5</v>
      </c>
      <c r="E400" s="173">
        <f t="shared" si="15"/>
        <v>27.5</v>
      </c>
      <c r="H400">
        <v>2020</v>
      </c>
      <c r="I400">
        <v>1</v>
      </c>
      <c r="J400">
        <v>27</v>
      </c>
      <c r="K400">
        <v>43</v>
      </c>
      <c r="L400">
        <v>32</v>
      </c>
    </row>
    <row r="401" spans="1:12" x14ac:dyDescent="0.25">
      <c r="A401" s="70">
        <v>43858</v>
      </c>
      <c r="B401" s="172">
        <v>35</v>
      </c>
      <c r="C401" s="172">
        <v>31</v>
      </c>
      <c r="D401" s="173">
        <f t="shared" si="14"/>
        <v>33</v>
      </c>
      <c r="E401" s="173">
        <f t="shared" si="15"/>
        <v>32</v>
      </c>
      <c r="H401">
        <v>2020</v>
      </c>
      <c r="I401">
        <v>1</v>
      </c>
      <c r="J401">
        <v>28</v>
      </c>
      <c r="K401">
        <v>35</v>
      </c>
      <c r="L401">
        <v>31</v>
      </c>
    </row>
    <row r="402" spans="1:12" x14ac:dyDescent="0.25">
      <c r="A402" s="70">
        <v>43859</v>
      </c>
      <c r="B402" s="172">
        <v>37</v>
      </c>
      <c r="C402" s="172">
        <v>33</v>
      </c>
      <c r="D402" s="173">
        <f t="shared" si="14"/>
        <v>35</v>
      </c>
      <c r="E402" s="173">
        <f t="shared" si="15"/>
        <v>30</v>
      </c>
      <c r="H402">
        <v>2020</v>
      </c>
      <c r="I402">
        <v>1</v>
      </c>
      <c r="J402">
        <v>29</v>
      </c>
      <c r="K402">
        <v>37</v>
      </c>
      <c r="L402">
        <v>33</v>
      </c>
    </row>
    <row r="403" spans="1:12" x14ac:dyDescent="0.25">
      <c r="A403" s="70">
        <v>43860</v>
      </c>
      <c r="B403" s="172">
        <v>42</v>
      </c>
      <c r="C403" s="172">
        <v>34</v>
      </c>
      <c r="D403" s="173">
        <f t="shared" si="14"/>
        <v>38</v>
      </c>
      <c r="E403" s="173">
        <f t="shared" si="15"/>
        <v>27</v>
      </c>
      <c r="H403">
        <v>2020</v>
      </c>
      <c r="I403">
        <v>1</v>
      </c>
      <c r="J403">
        <v>30</v>
      </c>
      <c r="K403">
        <v>42</v>
      </c>
      <c r="L403">
        <v>34</v>
      </c>
    </row>
    <row r="404" spans="1:12" x14ac:dyDescent="0.25">
      <c r="A404" s="70">
        <v>43861</v>
      </c>
      <c r="B404" s="172">
        <v>46</v>
      </c>
      <c r="C404" s="172">
        <v>38</v>
      </c>
      <c r="D404" s="173">
        <f t="shared" si="14"/>
        <v>42</v>
      </c>
      <c r="E404" s="173">
        <f t="shared" si="15"/>
        <v>23</v>
      </c>
      <c r="H404">
        <v>2020</v>
      </c>
      <c r="I404">
        <v>1</v>
      </c>
      <c r="J404">
        <v>31</v>
      </c>
      <c r="K404">
        <v>46</v>
      </c>
      <c r="L404">
        <v>38</v>
      </c>
    </row>
  </sheetData>
  <hyperlinks>
    <hyperlink ref="A7" r:id="rId1"/>
  </hyperlinks>
  <pageMargins left="0.45" right="0.45" top="0.75" bottom="0.5" header="0.3" footer="0.3"/>
  <pageSetup scale="75" orientation="portrait" horizontalDpi="72" verticalDpi="72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G507"/>
  <sheetViews>
    <sheetView topLeftCell="AJ1" zoomScale="85" zoomScaleNormal="85" workbookViewId="0">
      <selection activeCell="AV4" sqref="AV4"/>
    </sheetView>
  </sheetViews>
  <sheetFormatPr defaultColWidth="12.7109375" defaultRowHeight="15" x14ac:dyDescent="0.2"/>
  <cols>
    <col min="1" max="1" width="12.7109375" style="31"/>
    <col min="2" max="2" width="12.7109375" style="31" hidden="1" customWidth="1"/>
    <col min="3" max="3" width="19.5703125" style="31" hidden="1" customWidth="1"/>
    <col min="4" max="9" width="12.7109375" style="31" hidden="1" customWidth="1"/>
    <col min="10" max="10" width="16.85546875" style="31" hidden="1" customWidth="1"/>
    <col min="11" max="15" width="12.7109375" style="31" hidden="1" customWidth="1"/>
    <col min="16" max="17" width="0" style="31" hidden="1" customWidth="1"/>
    <col min="18" max="53" width="12.7109375" style="31"/>
    <col min="54" max="54" width="21.5703125" style="31" customWidth="1"/>
    <col min="55" max="16384" width="12.7109375" style="31"/>
  </cols>
  <sheetData>
    <row r="1" spans="1:59" s="36" customFormat="1" ht="15" customHeight="1" x14ac:dyDescent="0.3">
      <c r="A1" s="35" t="s">
        <v>45</v>
      </c>
    </row>
    <row r="2" spans="1:59" s="36" customFormat="1" ht="15" customHeight="1" x14ac:dyDescent="0.25">
      <c r="A2" s="37"/>
    </row>
    <row r="3" spans="1:59" s="36" customFormat="1" ht="15" customHeight="1" x14ac:dyDescent="0.25">
      <c r="A3" s="38" t="s">
        <v>46</v>
      </c>
    </row>
    <row r="4" spans="1:59" s="36" customFormat="1" ht="15" customHeight="1" x14ac:dyDescent="0.25">
      <c r="A4" s="38"/>
      <c r="B4" s="39" t="str">
        <f t="shared" ref="B4:W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>IF(ISERROR(MONTH(DATEVALUE("01/" &amp; X$7 &amp; "/" &amp; X8)))=FALSE,MONTH(DATEVALUE("01/" &amp; X$7 &amp; "/" &amp; X8))&amp;X8,0)</f>
        <v>122018</v>
      </c>
      <c r="Y4" s="39">
        <f>IF(ISERROR(MONTH(DATEVALUE("01/" &amp; Y$7 &amp; "/" &amp; Y8)))=FALSE,MONTH(DATEVALUE("01/" &amp; Y$7 &amp; "/" &amp; Y8))&amp;Y8,0)</f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ref="AA4:AS4" si="1">IF(ISERROR(MONTH(DATEVALUE("01/" &amp; AA$7 &amp; "/" &amp; AA8)))=FALSE,MONTH(DATEVALUE("01/" &amp; AA$7 &amp; "/" &amp; AA8))&amp;AA8,0)</f>
        <v>0</v>
      </c>
      <c r="AB4" s="39" t="str">
        <f t="shared" si="1"/>
        <v>22019</v>
      </c>
      <c r="AC4" s="39">
        <f t="shared" si="1"/>
        <v>0</v>
      </c>
      <c r="AD4" s="39" t="str">
        <f t="shared" si="1"/>
        <v>32019</v>
      </c>
      <c r="AE4" s="39">
        <f t="shared" si="1"/>
        <v>0</v>
      </c>
      <c r="AF4" s="39" t="str">
        <f t="shared" si="1"/>
        <v>42019</v>
      </c>
      <c r="AG4" s="39">
        <f t="shared" si="1"/>
        <v>0</v>
      </c>
      <c r="AH4" s="39" t="str">
        <f t="shared" si="1"/>
        <v>52019</v>
      </c>
      <c r="AI4" s="39">
        <f t="shared" si="1"/>
        <v>0</v>
      </c>
      <c r="AJ4" s="39" t="str">
        <f t="shared" si="1"/>
        <v>62019</v>
      </c>
      <c r="AK4" s="39">
        <f t="shared" si="1"/>
        <v>0</v>
      </c>
      <c r="AL4" s="39" t="str">
        <f t="shared" si="1"/>
        <v>72019</v>
      </c>
      <c r="AM4" s="39">
        <f t="shared" si="1"/>
        <v>0</v>
      </c>
      <c r="AN4" s="39" t="str">
        <f t="shared" si="1"/>
        <v>82019</v>
      </c>
      <c r="AO4" s="39">
        <f t="shared" si="1"/>
        <v>0</v>
      </c>
      <c r="AP4" s="39" t="str">
        <f t="shared" si="1"/>
        <v>92019</v>
      </c>
      <c r="AQ4" s="39">
        <f t="shared" si="1"/>
        <v>0</v>
      </c>
      <c r="AR4" s="39" t="str">
        <f t="shared" si="1"/>
        <v>102019</v>
      </c>
      <c r="AS4" s="39">
        <f t="shared" si="1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289" t="s">
        <v>213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  <c r="AY4" s="36">
        <v>0</v>
      </c>
      <c r="AZ4" s="36" t="s">
        <v>212</v>
      </c>
    </row>
    <row r="5" spans="1:59" s="36" customFormat="1" ht="15" customHeight="1" x14ac:dyDescent="0.25">
      <c r="A5" s="40"/>
      <c r="B5" s="36">
        <f t="shared" ref="B5:X5" si="2">C4</f>
        <v>0</v>
      </c>
      <c r="C5" s="36" t="str">
        <f t="shared" si="2"/>
        <v>22018</v>
      </c>
      <c r="D5" s="36">
        <f t="shared" si="2"/>
        <v>0</v>
      </c>
      <c r="E5" s="36" t="str">
        <f t="shared" si="2"/>
        <v>32018</v>
      </c>
      <c r="F5" s="36">
        <f t="shared" si="2"/>
        <v>0</v>
      </c>
      <c r="G5" s="36" t="str">
        <f t="shared" si="2"/>
        <v>42018</v>
      </c>
      <c r="H5" s="36">
        <f t="shared" si="2"/>
        <v>0</v>
      </c>
      <c r="I5" s="36" t="str">
        <f t="shared" si="2"/>
        <v>52018</v>
      </c>
      <c r="J5" s="36">
        <f t="shared" si="2"/>
        <v>0</v>
      </c>
      <c r="K5" s="36" t="str">
        <f t="shared" si="2"/>
        <v>62018</v>
      </c>
      <c r="L5" s="36">
        <f t="shared" si="2"/>
        <v>0</v>
      </c>
      <c r="M5" s="36" t="str">
        <f t="shared" si="2"/>
        <v>72018</v>
      </c>
      <c r="N5" s="36">
        <f t="shared" si="2"/>
        <v>0</v>
      </c>
      <c r="O5" s="36" t="str">
        <f t="shared" si="2"/>
        <v>82018</v>
      </c>
      <c r="P5" s="36">
        <f t="shared" si="2"/>
        <v>0</v>
      </c>
      <c r="Q5" s="36" t="str">
        <f t="shared" si="2"/>
        <v>92018</v>
      </c>
      <c r="R5" s="36">
        <f t="shared" si="2"/>
        <v>0</v>
      </c>
      <c r="S5" s="36" t="str">
        <f t="shared" si="2"/>
        <v>102018</v>
      </c>
      <c r="T5" s="36">
        <f t="shared" si="2"/>
        <v>0</v>
      </c>
      <c r="U5" s="36" t="str">
        <f t="shared" si="2"/>
        <v>112018</v>
      </c>
      <c r="V5" s="36">
        <f t="shared" si="2"/>
        <v>0</v>
      </c>
      <c r="W5" s="36">
        <v>122018</v>
      </c>
      <c r="X5" s="36">
        <f t="shared" si="2"/>
        <v>0</v>
      </c>
      <c r="Y5" s="36" t="str">
        <f>Z4</f>
        <v>12019</v>
      </c>
      <c r="Z5" s="36">
        <f t="shared" ref="Z5:AX5" si="3">AA4</f>
        <v>0</v>
      </c>
      <c r="AA5" s="36" t="str">
        <f t="shared" si="3"/>
        <v>22019</v>
      </c>
      <c r="AB5" s="36">
        <f t="shared" si="3"/>
        <v>0</v>
      </c>
      <c r="AC5" s="36" t="str">
        <f t="shared" si="3"/>
        <v>32019</v>
      </c>
      <c r="AD5" s="36">
        <f t="shared" si="3"/>
        <v>0</v>
      </c>
      <c r="AE5" s="36" t="str">
        <f t="shared" si="3"/>
        <v>42019</v>
      </c>
      <c r="AF5" s="36">
        <f t="shared" si="3"/>
        <v>0</v>
      </c>
      <c r="AG5" s="36" t="str">
        <f t="shared" si="3"/>
        <v>52019</v>
      </c>
      <c r="AH5" s="36">
        <f t="shared" si="3"/>
        <v>0</v>
      </c>
      <c r="AI5" s="36" t="str">
        <f t="shared" si="3"/>
        <v>62019</v>
      </c>
      <c r="AJ5" s="36">
        <f t="shared" si="3"/>
        <v>0</v>
      </c>
      <c r="AK5" s="36" t="str">
        <f t="shared" si="3"/>
        <v>72019</v>
      </c>
      <c r="AL5" s="36">
        <f t="shared" si="3"/>
        <v>0</v>
      </c>
      <c r="AM5" s="36" t="str">
        <f t="shared" si="3"/>
        <v>82019</v>
      </c>
      <c r="AN5" s="36">
        <f t="shared" si="3"/>
        <v>0</v>
      </c>
      <c r="AO5" s="36" t="str">
        <f t="shared" si="3"/>
        <v>92019</v>
      </c>
      <c r="AP5" s="36">
        <f t="shared" si="3"/>
        <v>0</v>
      </c>
      <c r="AQ5" s="36" t="str">
        <f t="shared" si="3"/>
        <v>102019</v>
      </c>
      <c r="AR5" s="36">
        <f t="shared" si="3"/>
        <v>0</v>
      </c>
      <c r="AS5" s="36" t="str">
        <f t="shared" si="3"/>
        <v>112019</v>
      </c>
      <c r="AT5" s="36">
        <f t="shared" si="3"/>
        <v>0</v>
      </c>
      <c r="AU5" s="36" t="str">
        <f t="shared" si="3"/>
        <v>122019</v>
      </c>
      <c r="AV5" s="36">
        <f t="shared" si="3"/>
        <v>0</v>
      </c>
      <c r="AW5" s="36" t="str">
        <f t="shared" si="3"/>
        <v>12020</v>
      </c>
      <c r="AX5" s="36">
        <f t="shared" si="3"/>
        <v>0</v>
      </c>
      <c r="AY5" s="36" t="s">
        <v>212</v>
      </c>
      <c r="AZ5" s="36">
        <v>0</v>
      </c>
    </row>
    <row r="6" spans="1:59" s="36" customFormat="1" ht="9.9499999999999993" customHeight="1" x14ac:dyDescent="0.25">
      <c r="A6" s="40"/>
    </row>
    <row r="7" spans="1:59" s="36" customFormat="1" ht="21.95" customHeight="1" x14ac:dyDescent="0.25">
      <c r="A7" s="41" t="s">
        <v>47</v>
      </c>
      <c r="B7" s="42" t="s">
        <v>49</v>
      </c>
      <c r="C7" s="42"/>
      <c r="D7" s="42" t="s">
        <v>50</v>
      </c>
      <c r="E7" s="42"/>
      <c r="F7" s="42" t="s">
        <v>51</v>
      </c>
      <c r="G7" s="42"/>
      <c r="H7" s="42" t="s">
        <v>52</v>
      </c>
      <c r="I7" s="42"/>
      <c r="J7" s="43" t="s">
        <v>53</v>
      </c>
      <c r="K7" s="43"/>
      <c r="L7" s="43" t="s">
        <v>54</v>
      </c>
      <c r="M7" s="43"/>
      <c r="N7" s="43" t="s">
        <v>55</v>
      </c>
      <c r="O7" s="43"/>
      <c r="P7" s="43" t="s">
        <v>56</v>
      </c>
      <c r="Q7" s="43"/>
      <c r="R7" s="264" t="s">
        <v>57</v>
      </c>
      <c r="S7" s="264"/>
      <c r="T7" s="264" t="s">
        <v>58</v>
      </c>
      <c r="U7" s="264"/>
      <c r="V7" s="264" t="s">
        <v>59</v>
      </c>
      <c r="W7" s="264"/>
      <c r="X7" s="264" t="s">
        <v>48</v>
      </c>
      <c r="Y7" s="264"/>
      <c r="Z7" s="265" t="s">
        <v>49</v>
      </c>
      <c r="AA7" s="265"/>
      <c r="AB7" s="265" t="s">
        <v>50</v>
      </c>
      <c r="AC7" s="265"/>
      <c r="AD7" s="265" t="s">
        <v>51</v>
      </c>
      <c r="AE7" s="265"/>
      <c r="AF7" s="265" t="s">
        <v>52</v>
      </c>
      <c r="AG7" s="265"/>
      <c r="AH7" s="265" t="s">
        <v>53</v>
      </c>
      <c r="AI7" s="265"/>
      <c r="AJ7" s="265" t="s">
        <v>54</v>
      </c>
      <c r="AK7" s="265"/>
      <c r="AL7" s="265" t="s">
        <v>55</v>
      </c>
      <c r="AM7" s="265"/>
      <c r="AN7" s="265" t="s">
        <v>56</v>
      </c>
      <c r="AO7" s="265"/>
      <c r="AP7" s="265" t="s">
        <v>57</v>
      </c>
      <c r="AQ7" s="265"/>
      <c r="AR7" s="265" t="s">
        <v>58</v>
      </c>
      <c r="AS7" s="265"/>
      <c r="AT7" s="265" t="s">
        <v>59</v>
      </c>
      <c r="AU7" s="265"/>
      <c r="AV7" s="265" t="s">
        <v>60</v>
      </c>
      <c r="AW7" s="265"/>
      <c r="AX7" s="265" t="s">
        <v>49</v>
      </c>
      <c r="AY7" s="265"/>
      <c r="AZ7" s="265" t="s">
        <v>50</v>
      </c>
      <c r="BA7" s="284"/>
      <c r="BB7" s="268" t="s">
        <v>200</v>
      </c>
      <c r="BD7" s="323" t="s">
        <v>199</v>
      </c>
      <c r="BE7" s="323"/>
      <c r="BF7" s="323"/>
      <c r="BG7" s="323"/>
    </row>
    <row r="8" spans="1:59" s="36" customFormat="1" ht="21.95" customHeight="1" x14ac:dyDescent="0.25">
      <c r="A8" s="44"/>
      <c r="B8" s="45">
        <v>2018</v>
      </c>
      <c r="C8" s="45"/>
      <c r="D8" s="45">
        <v>2018</v>
      </c>
      <c r="E8" s="45"/>
      <c r="F8" s="45">
        <v>2018</v>
      </c>
      <c r="G8" s="45" t="s">
        <v>46</v>
      </c>
      <c r="H8" s="45">
        <v>2018</v>
      </c>
      <c r="I8" s="45" t="s">
        <v>46</v>
      </c>
      <c r="J8" s="46">
        <v>2018</v>
      </c>
      <c r="K8" s="46" t="s">
        <v>46</v>
      </c>
      <c r="L8" s="46">
        <v>2018</v>
      </c>
      <c r="M8" s="46" t="s">
        <v>46</v>
      </c>
      <c r="N8" s="46">
        <v>2018</v>
      </c>
      <c r="O8" s="46" t="s">
        <v>46</v>
      </c>
      <c r="P8" s="46">
        <v>2018</v>
      </c>
      <c r="Q8" s="46" t="s">
        <v>46</v>
      </c>
      <c r="R8" s="266">
        <v>2018</v>
      </c>
      <c r="S8" s="266" t="s">
        <v>46</v>
      </c>
      <c r="T8" s="266">
        <v>2018</v>
      </c>
      <c r="U8" s="266" t="s">
        <v>46</v>
      </c>
      <c r="V8" s="266">
        <v>2018</v>
      </c>
      <c r="W8" s="266" t="s">
        <v>46</v>
      </c>
      <c r="X8" s="266">
        <v>2018</v>
      </c>
      <c r="Y8" s="266"/>
      <c r="Z8" s="267">
        <v>2019</v>
      </c>
      <c r="AA8" s="267"/>
      <c r="AB8" s="267">
        <v>2019</v>
      </c>
      <c r="AC8" s="267"/>
      <c r="AD8" s="267">
        <v>2019</v>
      </c>
      <c r="AE8" s="267" t="s">
        <v>46</v>
      </c>
      <c r="AF8" s="267">
        <v>2019</v>
      </c>
      <c r="AG8" s="267" t="s">
        <v>46</v>
      </c>
      <c r="AH8" s="267">
        <v>2019</v>
      </c>
      <c r="AI8" s="267" t="s">
        <v>46</v>
      </c>
      <c r="AJ8" s="267">
        <v>2019</v>
      </c>
      <c r="AK8" s="267" t="s">
        <v>46</v>
      </c>
      <c r="AL8" s="267">
        <v>2019</v>
      </c>
      <c r="AM8" s="267" t="s">
        <v>46</v>
      </c>
      <c r="AN8" s="267">
        <v>2019</v>
      </c>
      <c r="AO8" s="267" t="s">
        <v>46</v>
      </c>
      <c r="AP8" s="267">
        <v>2019</v>
      </c>
      <c r="AQ8" s="267" t="s">
        <v>46</v>
      </c>
      <c r="AR8" s="267">
        <v>2019</v>
      </c>
      <c r="AS8" s="267" t="s">
        <v>46</v>
      </c>
      <c r="AT8" s="267">
        <v>2019</v>
      </c>
      <c r="AU8" s="267" t="s">
        <v>46</v>
      </c>
      <c r="AV8" s="267">
        <v>2019</v>
      </c>
      <c r="AW8" s="267"/>
      <c r="AX8" s="267">
        <v>2020</v>
      </c>
      <c r="AY8" s="267"/>
      <c r="AZ8" s="267">
        <v>2020</v>
      </c>
      <c r="BA8" s="285"/>
      <c r="BD8" s="323"/>
      <c r="BE8" s="323"/>
      <c r="BF8" s="323"/>
      <c r="BG8" s="323"/>
    </row>
    <row r="9" spans="1:59" s="36" customFormat="1" ht="21.95" customHeight="1" x14ac:dyDescent="0.25">
      <c r="A9" s="47" t="s">
        <v>46</v>
      </c>
      <c r="B9" s="48"/>
      <c r="C9" s="48"/>
      <c r="D9" s="48"/>
      <c r="E9" s="49"/>
      <c r="F9" s="48"/>
      <c r="G9" s="48"/>
      <c r="H9" s="48"/>
      <c r="I9" s="4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288"/>
      <c r="AZ9" s="286"/>
      <c r="BA9" s="286"/>
      <c r="BD9" s="323"/>
      <c r="BE9" s="323"/>
      <c r="BF9" s="323"/>
      <c r="BG9" s="323"/>
    </row>
    <row r="10" spans="1:59" s="36" customFormat="1" ht="21.95" customHeight="1" x14ac:dyDescent="0.25">
      <c r="A10" s="31">
        <v>1</v>
      </c>
      <c r="B10" s="51">
        <v>43102</v>
      </c>
      <c r="C10" s="52">
        <f t="shared" ref="C10:C28" si="4">D10-B10</f>
        <v>29</v>
      </c>
      <c r="D10" s="53">
        <v>43131</v>
      </c>
      <c r="E10" s="52">
        <f t="shared" ref="E10:E28" si="5">F10-D10</f>
        <v>28</v>
      </c>
      <c r="F10" s="53">
        <v>43159</v>
      </c>
      <c r="G10" s="52">
        <f t="shared" ref="G10:G28" si="6">H10-F10</f>
        <v>29</v>
      </c>
      <c r="H10" s="53">
        <v>43188</v>
      </c>
      <c r="I10" s="52">
        <f t="shared" ref="I10:I28" si="7">J10-H10</f>
        <v>31</v>
      </c>
      <c r="J10" s="54">
        <v>43219</v>
      </c>
      <c r="K10" s="55">
        <f t="shared" ref="K10:K28" si="8">L10-J10</f>
        <v>32</v>
      </c>
      <c r="L10" s="56">
        <v>43251</v>
      </c>
      <c r="M10" s="55">
        <f t="shared" ref="M10:M28" si="9">N10-L10</f>
        <v>29</v>
      </c>
      <c r="N10" s="114">
        <v>43280</v>
      </c>
      <c r="O10" s="57">
        <f t="shared" ref="O10:O28" si="10">P10-N10</f>
        <v>32</v>
      </c>
      <c r="P10" s="115">
        <v>43312</v>
      </c>
      <c r="Q10" s="57">
        <f t="shared" ref="Q10:Q28" si="11">R10-P10</f>
        <v>34</v>
      </c>
      <c r="R10" s="116">
        <v>43346</v>
      </c>
      <c r="S10" s="57">
        <f t="shared" ref="S10:S28" si="12">T10-R10</f>
        <v>29</v>
      </c>
      <c r="T10" s="117">
        <v>43375</v>
      </c>
      <c r="U10" s="57">
        <f t="shared" ref="U10:U28" si="13">V10-T10</f>
        <v>28</v>
      </c>
      <c r="V10" s="118">
        <v>43403</v>
      </c>
      <c r="W10" s="57">
        <f t="shared" ref="W10:W28" si="14">X10-V10</f>
        <v>30</v>
      </c>
      <c r="X10" s="119">
        <v>43433</v>
      </c>
      <c r="Y10" s="57">
        <f>Z10-X10</f>
        <v>29</v>
      </c>
      <c r="Z10" s="174">
        <v>43462</v>
      </c>
      <c r="AA10" s="87">
        <f t="shared" ref="AA10:AA28" si="15">AB10-Z10</f>
        <v>29</v>
      </c>
      <c r="AB10" s="174">
        <v>43491</v>
      </c>
      <c r="AC10" s="87">
        <f t="shared" ref="AC10:AC28" si="16">AD10-AB10</f>
        <v>28</v>
      </c>
      <c r="AD10" s="174">
        <v>43519</v>
      </c>
      <c r="AE10" s="87">
        <f t="shared" ref="AE10:AE28" si="17">AF10-AD10</f>
        <v>30</v>
      </c>
      <c r="AF10" s="174">
        <v>43549</v>
      </c>
      <c r="AG10" s="87">
        <f t="shared" ref="AG10:AG28" si="18">AH10-AF10</f>
        <v>31</v>
      </c>
      <c r="AH10" s="174">
        <v>43580</v>
      </c>
      <c r="AI10" s="87">
        <f t="shared" ref="AI10:AI28" si="19">AJ10-AH10</f>
        <v>36</v>
      </c>
      <c r="AJ10" s="174">
        <v>43616</v>
      </c>
      <c r="AK10" s="87">
        <f t="shared" ref="AK10:AK28" si="20">AL10-AJ10</f>
        <v>30</v>
      </c>
      <c r="AL10" s="174">
        <v>43646</v>
      </c>
      <c r="AM10" s="87">
        <f t="shared" ref="AM10:AM28" si="21">AN10-AL10</f>
        <v>25</v>
      </c>
      <c r="AN10" s="174">
        <v>43671</v>
      </c>
      <c r="AO10" s="87">
        <f t="shared" ref="AO10:AO28" si="22">AP10-AN10</f>
        <v>31</v>
      </c>
      <c r="AP10" s="174">
        <v>43702</v>
      </c>
      <c r="AQ10" s="87">
        <f t="shared" ref="AQ10:AQ28" si="23">AR10-AP10</f>
        <v>31</v>
      </c>
      <c r="AR10" s="174">
        <v>43733</v>
      </c>
      <c r="AS10" s="87">
        <f t="shared" ref="AS10:AS28" si="24">AT10-AR10</f>
        <v>30</v>
      </c>
      <c r="AT10" s="174">
        <v>43763</v>
      </c>
      <c r="AU10" s="87">
        <f t="shared" ref="AU10:AU28" si="25">AV10-AT10</f>
        <v>31</v>
      </c>
      <c r="AV10" s="174">
        <v>43794</v>
      </c>
      <c r="AW10" s="87">
        <f>AX10-AV10</f>
        <v>30</v>
      </c>
      <c r="AX10" s="174">
        <v>43824</v>
      </c>
      <c r="AY10" s="87">
        <v>31</v>
      </c>
      <c r="AZ10" s="174">
        <v>43861</v>
      </c>
      <c r="BA10" s="287"/>
    </row>
    <row r="11" spans="1:59" s="36" customFormat="1" ht="21.95" customHeight="1" x14ac:dyDescent="0.25">
      <c r="A11" s="31">
        <v>2</v>
      </c>
      <c r="B11" s="51">
        <v>43103</v>
      </c>
      <c r="C11" s="52">
        <f t="shared" si="4"/>
        <v>29</v>
      </c>
      <c r="D11" s="53">
        <v>43132</v>
      </c>
      <c r="E11" s="52">
        <f t="shared" si="5"/>
        <v>29</v>
      </c>
      <c r="F11" s="51">
        <v>43161</v>
      </c>
      <c r="G11" s="52">
        <f t="shared" si="6"/>
        <v>31</v>
      </c>
      <c r="H11" s="51">
        <v>43192</v>
      </c>
      <c r="I11" s="52">
        <f t="shared" si="7"/>
        <v>30</v>
      </c>
      <c r="J11" s="54">
        <v>43222</v>
      </c>
      <c r="K11" s="55">
        <f t="shared" si="8"/>
        <v>30</v>
      </c>
      <c r="L11" s="54">
        <v>43252</v>
      </c>
      <c r="M11" s="55">
        <f t="shared" si="9"/>
        <v>31</v>
      </c>
      <c r="N11" s="114">
        <v>43283</v>
      </c>
      <c r="O11" s="57">
        <f t="shared" si="10"/>
        <v>30</v>
      </c>
      <c r="P11" s="115">
        <v>43313</v>
      </c>
      <c r="Q11" s="57">
        <f t="shared" si="11"/>
        <v>33</v>
      </c>
      <c r="R11" s="116">
        <v>43346</v>
      </c>
      <c r="S11" s="57">
        <f t="shared" si="12"/>
        <v>29</v>
      </c>
      <c r="T11" s="117">
        <v>43375</v>
      </c>
      <c r="U11" s="57">
        <f t="shared" si="13"/>
        <v>28</v>
      </c>
      <c r="V11" s="118">
        <v>43403</v>
      </c>
      <c r="W11" s="57">
        <f t="shared" si="14"/>
        <v>30</v>
      </c>
      <c r="X11" s="119">
        <v>43433</v>
      </c>
      <c r="Y11" s="57">
        <f t="shared" ref="Y11:Y28" si="26">Z11-X11</f>
        <v>29</v>
      </c>
      <c r="Z11" s="174">
        <v>43462</v>
      </c>
      <c r="AA11" s="87">
        <f t="shared" si="15"/>
        <v>29</v>
      </c>
      <c r="AB11" s="174">
        <v>43491</v>
      </c>
      <c r="AC11" s="87">
        <f t="shared" si="16"/>
        <v>28</v>
      </c>
      <c r="AD11" s="174">
        <v>43519</v>
      </c>
      <c r="AE11" s="87">
        <f t="shared" si="17"/>
        <v>30</v>
      </c>
      <c r="AF11" s="174">
        <v>43549</v>
      </c>
      <c r="AG11" s="87">
        <f t="shared" si="18"/>
        <v>31</v>
      </c>
      <c r="AH11" s="174">
        <v>43580</v>
      </c>
      <c r="AI11" s="87">
        <f t="shared" si="19"/>
        <v>36</v>
      </c>
      <c r="AJ11" s="174">
        <v>43616</v>
      </c>
      <c r="AK11" s="87">
        <f t="shared" si="20"/>
        <v>30</v>
      </c>
      <c r="AL11" s="174">
        <v>43646</v>
      </c>
      <c r="AM11" s="87">
        <f t="shared" si="21"/>
        <v>25</v>
      </c>
      <c r="AN11" s="174">
        <v>43671</v>
      </c>
      <c r="AO11" s="87">
        <f t="shared" si="22"/>
        <v>31</v>
      </c>
      <c r="AP11" s="174">
        <v>43702</v>
      </c>
      <c r="AQ11" s="87">
        <f t="shared" si="23"/>
        <v>31</v>
      </c>
      <c r="AR11" s="174">
        <v>43733</v>
      </c>
      <c r="AS11" s="87">
        <f t="shared" si="24"/>
        <v>30</v>
      </c>
      <c r="AT11" s="174">
        <v>43763</v>
      </c>
      <c r="AU11" s="87">
        <f t="shared" si="25"/>
        <v>31</v>
      </c>
      <c r="AV11" s="174">
        <v>43794</v>
      </c>
      <c r="AW11" s="87">
        <f t="shared" ref="AW11:AW28" si="27">AX11-AV11</f>
        <v>30</v>
      </c>
      <c r="AX11" s="174">
        <v>43824</v>
      </c>
      <c r="AY11" s="87">
        <v>31</v>
      </c>
      <c r="AZ11" s="174">
        <v>43861</v>
      </c>
      <c r="BA11" s="287"/>
    </row>
    <row r="12" spans="1:59" s="36" customFormat="1" ht="21.95" customHeight="1" x14ac:dyDescent="0.25">
      <c r="A12" s="31">
        <v>3</v>
      </c>
      <c r="B12" s="51">
        <v>43104</v>
      </c>
      <c r="C12" s="52">
        <f t="shared" si="4"/>
        <v>29</v>
      </c>
      <c r="D12" s="53">
        <v>43133</v>
      </c>
      <c r="E12" s="52">
        <f t="shared" si="5"/>
        <v>29</v>
      </c>
      <c r="F12" s="51">
        <v>43162</v>
      </c>
      <c r="G12" s="52">
        <f t="shared" si="6"/>
        <v>31</v>
      </c>
      <c r="H12" s="51">
        <v>43193</v>
      </c>
      <c r="I12" s="52">
        <f t="shared" si="7"/>
        <v>30</v>
      </c>
      <c r="J12" s="54">
        <v>43223</v>
      </c>
      <c r="K12" s="55">
        <f t="shared" si="8"/>
        <v>32</v>
      </c>
      <c r="L12" s="54">
        <v>43255</v>
      </c>
      <c r="M12" s="55">
        <f t="shared" si="9"/>
        <v>29</v>
      </c>
      <c r="N12" s="114">
        <v>43284</v>
      </c>
      <c r="O12" s="57">
        <f t="shared" si="10"/>
        <v>30</v>
      </c>
      <c r="P12" s="115">
        <v>43314</v>
      </c>
      <c r="Q12" s="57">
        <f t="shared" si="11"/>
        <v>32</v>
      </c>
      <c r="R12" s="116">
        <v>43346</v>
      </c>
      <c r="S12" s="57">
        <f t="shared" si="12"/>
        <v>29</v>
      </c>
      <c r="T12" s="117">
        <v>43375</v>
      </c>
      <c r="U12" s="57">
        <f t="shared" si="13"/>
        <v>28</v>
      </c>
      <c r="V12" s="118">
        <v>43403</v>
      </c>
      <c r="W12" s="57">
        <f t="shared" si="14"/>
        <v>30</v>
      </c>
      <c r="X12" s="119">
        <v>43433</v>
      </c>
      <c r="Y12" s="57">
        <f t="shared" si="26"/>
        <v>29</v>
      </c>
      <c r="Z12" s="174">
        <v>43462</v>
      </c>
      <c r="AA12" s="87">
        <f t="shared" si="15"/>
        <v>29</v>
      </c>
      <c r="AB12" s="174">
        <v>43491</v>
      </c>
      <c r="AC12" s="87">
        <f t="shared" si="16"/>
        <v>28</v>
      </c>
      <c r="AD12" s="174">
        <v>43519</v>
      </c>
      <c r="AE12" s="87">
        <f t="shared" si="17"/>
        <v>30</v>
      </c>
      <c r="AF12" s="174">
        <v>43549</v>
      </c>
      <c r="AG12" s="87">
        <f t="shared" si="18"/>
        <v>31</v>
      </c>
      <c r="AH12" s="174">
        <v>43580</v>
      </c>
      <c r="AI12" s="87">
        <f t="shared" si="19"/>
        <v>36</v>
      </c>
      <c r="AJ12" s="174">
        <v>43616</v>
      </c>
      <c r="AK12" s="87">
        <f t="shared" si="20"/>
        <v>30</v>
      </c>
      <c r="AL12" s="174">
        <v>43646</v>
      </c>
      <c r="AM12" s="87">
        <f t="shared" si="21"/>
        <v>25</v>
      </c>
      <c r="AN12" s="174">
        <v>43671</v>
      </c>
      <c r="AO12" s="87">
        <f t="shared" si="22"/>
        <v>31</v>
      </c>
      <c r="AP12" s="174">
        <v>43702</v>
      </c>
      <c r="AQ12" s="87">
        <f t="shared" si="23"/>
        <v>31</v>
      </c>
      <c r="AR12" s="174">
        <v>43733</v>
      </c>
      <c r="AS12" s="87">
        <f t="shared" si="24"/>
        <v>30</v>
      </c>
      <c r="AT12" s="174">
        <v>43763</v>
      </c>
      <c r="AU12" s="87">
        <f t="shared" si="25"/>
        <v>31</v>
      </c>
      <c r="AV12" s="174">
        <v>43794</v>
      </c>
      <c r="AW12" s="87">
        <f t="shared" si="27"/>
        <v>30</v>
      </c>
      <c r="AX12" s="174">
        <v>43824</v>
      </c>
      <c r="AY12" s="87">
        <v>31</v>
      </c>
      <c r="AZ12" s="174">
        <v>43861</v>
      </c>
      <c r="BA12" s="287"/>
    </row>
    <row r="13" spans="1:59" s="36" customFormat="1" ht="21.95" customHeight="1" x14ac:dyDescent="0.25">
      <c r="A13" s="31">
        <v>4</v>
      </c>
      <c r="B13" s="51">
        <v>43105</v>
      </c>
      <c r="C13" s="52">
        <f t="shared" si="4"/>
        <v>31</v>
      </c>
      <c r="D13" s="53">
        <v>43136</v>
      </c>
      <c r="E13" s="52">
        <f t="shared" si="5"/>
        <v>29</v>
      </c>
      <c r="F13" s="51">
        <v>43165</v>
      </c>
      <c r="G13" s="52">
        <f t="shared" si="6"/>
        <v>29</v>
      </c>
      <c r="H13" s="51">
        <v>43194</v>
      </c>
      <c r="I13" s="52">
        <f t="shared" si="7"/>
        <v>30</v>
      </c>
      <c r="J13" s="54">
        <v>43224</v>
      </c>
      <c r="K13" s="55">
        <f t="shared" si="8"/>
        <v>32</v>
      </c>
      <c r="L13" s="54">
        <v>43256</v>
      </c>
      <c r="M13" s="55">
        <f t="shared" si="9"/>
        <v>30</v>
      </c>
      <c r="N13" s="114">
        <v>43286</v>
      </c>
      <c r="O13" s="57">
        <f t="shared" si="10"/>
        <v>29</v>
      </c>
      <c r="P13" s="115">
        <v>43315</v>
      </c>
      <c r="Q13" s="57">
        <f t="shared" si="11"/>
        <v>31</v>
      </c>
      <c r="R13" s="116">
        <v>43346</v>
      </c>
      <c r="S13" s="57">
        <f t="shared" si="12"/>
        <v>29</v>
      </c>
      <c r="T13" s="117">
        <v>43375</v>
      </c>
      <c r="U13" s="57">
        <f t="shared" si="13"/>
        <v>28</v>
      </c>
      <c r="V13" s="118">
        <v>43403</v>
      </c>
      <c r="W13" s="57">
        <f t="shared" si="14"/>
        <v>30</v>
      </c>
      <c r="X13" s="119">
        <v>43433</v>
      </c>
      <c r="Y13" s="57">
        <f t="shared" si="26"/>
        <v>29</v>
      </c>
      <c r="Z13" s="174">
        <v>43462</v>
      </c>
      <c r="AA13" s="87">
        <f t="shared" si="15"/>
        <v>29</v>
      </c>
      <c r="AB13" s="174">
        <v>43491</v>
      </c>
      <c r="AC13" s="87">
        <f t="shared" si="16"/>
        <v>28</v>
      </c>
      <c r="AD13" s="174">
        <v>43519</v>
      </c>
      <c r="AE13" s="87">
        <f t="shared" si="17"/>
        <v>30</v>
      </c>
      <c r="AF13" s="174">
        <v>43549</v>
      </c>
      <c r="AG13" s="87">
        <f t="shared" si="18"/>
        <v>31</v>
      </c>
      <c r="AH13" s="174">
        <v>43580</v>
      </c>
      <c r="AI13" s="87">
        <f t="shared" si="19"/>
        <v>36</v>
      </c>
      <c r="AJ13" s="174">
        <v>43616</v>
      </c>
      <c r="AK13" s="87">
        <f t="shared" si="20"/>
        <v>30</v>
      </c>
      <c r="AL13" s="174">
        <v>43646</v>
      </c>
      <c r="AM13" s="87">
        <f t="shared" si="21"/>
        <v>25</v>
      </c>
      <c r="AN13" s="174">
        <v>43671</v>
      </c>
      <c r="AO13" s="87">
        <f t="shared" si="22"/>
        <v>31</v>
      </c>
      <c r="AP13" s="174">
        <v>43702</v>
      </c>
      <c r="AQ13" s="87">
        <f t="shared" si="23"/>
        <v>31</v>
      </c>
      <c r="AR13" s="174">
        <v>43733</v>
      </c>
      <c r="AS13" s="87">
        <f t="shared" si="24"/>
        <v>30</v>
      </c>
      <c r="AT13" s="174">
        <v>43763</v>
      </c>
      <c r="AU13" s="87">
        <f t="shared" si="25"/>
        <v>31</v>
      </c>
      <c r="AV13" s="174">
        <v>43794</v>
      </c>
      <c r="AW13" s="87">
        <f t="shared" si="27"/>
        <v>30</v>
      </c>
      <c r="AX13" s="174">
        <v>43824</v>
      </c>
      <c r="AY13" s="87">
        <v>31</v>
      </c>
      <c r="AZ13" s="174">
        <v>43861</v>
      </c>
      <c r="BA13" s="287"/>
    </row>
    <row r="14" spans="1:59" s="36" customFormat="1" ht="21.95" customHeight="1" x14ac:dyDescent="0.25">
      <c r="A14" s="31">
        <v>5</v>
      </c>
      <c r="B14" s="51">
        <v>43108</v>
      </c>
      <c r="C14" s="52">
        <f t="shared" si="4"/>
        <v>29</v>
      </c>
      <c r="D14" s="53">
        <v>43137</v>
      </c>
      <c r="E14" s="52">
        <f t="shared" si="5"/>
        <v>29</v>
      </c>
      <c r="F14" s="51">
        <v>43166</v>
      </c>
      <c r="G14" s="52">
        <f t="shared" si="6"/>
        <v>29</v>
      </c>
      <c r="H14" s="51">
        <v>43195</v>
      </c>
      <c r="I14" s="52">
        <f t="shared" si="7"/>
        <v>30</v>
      </c>
      <c r="J14" s="54">
        <v>43225</v>
      </c>
      <c r="K14" s="55">
        <f t="shared" si="8"/>
        <v>32</v>
      </c>
      <c r="L14" s="54">
        <v>43257</v>
      </c>
      <c r="M14" s="55">
        <f t="shared" si="9"/>
        <v>30</v>
      </c>
      <c r="N14" s="114">
        <v>43287</v>
      </c>
      <c r="O14" s="57">
        <f t="shared" si="10"/>
        <v>31</v>
      </c>
      <c r="P14" s="115">
        <v>43318</v>
      </c>
      <c r="Q14" s="57">
        <f t="shared" si="11"/>
        <v>28</v>
      </c>
      <c r="R14" s="116">
        <v>43346</v>
      </c>
      <c r="S14" s="57">
        <f t="shared" si="12"/>
        <v>29</v>
      </c>
      <c r="T14" s="117">
        <v>43375</v>
      </c>
      <c r="U14" s="57">
        <f t="shared" si="13"/>
        <v>28</v>
      </c>
      <c r="V14" s="118">
        <v>43403</v>
      </c>
      <c r="W14" s="57">
        <f t="shared" si="14"/>
        <v>30</v>
      </c>
      <c r="X14" s="119">
        <v>43433</v>
      </c>
      <c r="Y14" s="57">
        <f t="shared" si="26"/>
        <v>29</v>
      </c>
      <c r="Z14" s="174">
        <v>43462</v>
      </c>
      <c r="AA14" s="87">
        <f t="shared" si="15"/>
        <v>29</v>
      </c>
      <c r="AB14" s="174">
        <v>43491</v>
      </c>
      <c r="AC14" s="87">
        <f t="shared" si="16"/>
        <v>28</v>
      </c>
      <c r="AD14" s="174">
        <v>43519</v>
      </c>
      <c r="AE14" s="87">
        <f t="shared" si="17"/>
        <v>30</v>
      </c>
      <c r="AF14" s="174">
        <v>43549</v>
      </c>
      <c r="AG14" s="87">
        <f t="shared" si="18"/>
        <v>31</v>
      </c>
      <c r="AH14" s="174">
        <v>43580</v>
      </c>
      <c r="AI14" s="87">
        <f t="shared" si="19"/>
        <v>36</v>
      </c>
      <c r="AJ14" s="174">
        <v>43616</v>
      </c>
      <c r="AK14" s="87">
        <f t="shared" si="20"/>
        <v>30</v>
      </c>
      <c r="AL14" s="174">
        <v>43646</v>
      </c>
      <c r="AM14" s="87">
        <f t="shared" si="21"/>
        <v>25</v>
      </c>
      <c r="AN14" s="174">
        <v>43671</v>
      </c>
      <c r="AO14" s="87">
        <f t="shared" si="22"/>
        <v>31</v>
      </c>
      <c r="AP14" s="174">
        <v>43702</v>
      </c>
      <c r="AQ14" s="87">
        <f t="shared" si="23"/>
        <v>31</v>
      </c>
      <c r="AR14" s="174">
        <v>43733</v>
      </c>
      <c r="AS14" s="87">
        <f t="shared" si="24"/>
        <v>30</v>
      </c>
      <c r="AT14" s="174">
        <v>43763</v>
      </c>
      <c r="AU14" s="87">
        <f t="shared" si="25"/>
        <v>31</v>
      </c>
      <c r="AV14" s="174">
        <v>43794</v>
      </c>
      <c r="AW14" s="87">
        <f t="shared" si="27"/>
        <v>30</v>
      </c>
      <c r="AX14" s="174">
        <v>43824</v>
      </c>
      <c r="AY14" s="87">
        <v>31</v>
      </c>
      <c r="AZ14" s="174">
        <v>43861</v>
      </c>
      <c r="BA14" s="287"/>
    </row>
    <row r="15" spans="1:59" s="36" customFormat="1" ht="21.95" customHeight="1" x14ac:dyDescent="0.25">
      <c r="A15" s="31">
        <v>6</v>
      </c>
      <c r="B15" s="51">
        <v>43109</v>
      </c>
      <c r="C15" s="52">
        <f t="shared" si="4"/>
        <v>29</v>
      </c>
      <c r="D15" s="53">
        <v>43138</v>
      </c>
      <c r="E15" s="52">
        <f t="shared" si="5"/>
        <v>29</v>
      </c>
      <c r="F15" s="51">
        <v>43167</v>
      </c>
      <c r="G15" s="52">
        <f t="shared" si="6"/>
        <v>29</v>
      </c>
      <c r="H15" s="51">
        <v>43196</v>
      </c>
      <c r="I15" s="52">
        <f t="shared" si="7"/>
        <v>30</v>
      </c>
      <c r="J15" s="54">
        <v>43226</v>
      </c>
      <c r="K15" s="55">
        <f t="shared" si="8"/>
        <v>32</v>
      </c>
      <c r="L15" s="54">
        <v>43258</v>
      </c>
      <c r="M15" s="55">
        <f t="shared" si="9"/>
        <v>32</v>
      </c>
      <c r="N15" s="114">
        <v>43290</v>
      </c>
      <c r="O15" s="57">
        <f t="shared" si="10"/>
        <v>29</v>
      </c>
      <c r="P15" s="115">
        <v>43319</v>
      </c>
      <c r="Q15" s="57">
        <f t="shared" si="11"/>
        <v>27</v>
      </c>
      <c r="R15" s="116">
        <v>43346</v>
      </c>
      <c r="S15" s="57">
        <f t="shared" si="12"/>
        <v>29</v>
      </c>
      <c r="T15" s="117">
        <v>43375</v>
      </c>
      <c r="U15" s="57">
        <f t="shared" si="13"/>
        <v>28</v>
      </c>
      <c r="V15" s="118">
        <v>43403</v>
      </c>
      <c r="W15" s="57">
        <f t="shared" si="14"/>
        <v>30</v>
      </c>
      <c r="X15" s="119">
        <v>43433</v>
      </c>
      <c r="Y15" s="57">
        <f t="shared" si="26"/>
        <v>29</v>
      </c>
      <c r="Z15" s="174">
        <v>43462</v>
      </c>
      <c r="AA15" s="87">
        <f t="shared" si="15"/>
        <v>29</v>
      </c>
      <c r="AB15" s="174">
        <v>43491</v>
      </c>
      <c r="AC15" s="87">
        <f t="shared" si="16"/>
        <v>28</v>
      </c>
      <c r="AD15" s="174">
        <v>43519</v>
      </c>
      <c r="AE15" s="87">
        <f t="shared" si="17"/>
        <v>30</v>
      </c>
      <c r="AF15" s="174">
        <v>43549</v>
      </c>
      <c r="AG15" s="87">
        <f t="shared" si="18"/>
        <v>31</v>
      </c>
      <c r="AH15" s="174">
        <v>43580</v>
      </c>
      <c r="AI15" s="87">
        <f t="shared" si="19"/>
        <v>36</v>
      </c>
      <c r="AJ15" s="174">
        <v>43616</v>
      </c>
      <c r="AK15" s="87">
        <f t="shared" si="20"/>
        <v>30</v>
      </c>
      <c r="AL15" s="174">
        <v>43646</v>
      </c>
      <c r="AM15" s="87">
        <f t="shared" si="21"/>
        <v>25</v>
      </c>
      <c r="AN15" s="174">
        <v>43671</v>
      </c>
      <c r="AO15" s="87">
        <f t="shared" si="22"/>
        <v>31</v>
      </c>
      <c r="AP15" s="174">
        <v>43702</v>
      </c>
      <c r="AQ15" s="87">
        <f t="shared" si="23"/>
        <v>31</v>
      </c>
      <c r="AR15" s="174">
        <v>43733</v>
      </c>
      <c r="AS15" s="87">
        <f t="shared" si="24"/>
        <v>30</v>
      </c>
      <c r="AT15" s="174">
        <v>43763</v>
      </c>
      <c r="AU15" s="87">
        <f t="shared" si="25"/>
        <v>31</v>
      </c>
      <c r="AV15" s="174">
        <v>43794</v>
      </c>
      <c r="AW15" s="87">
        <f t="shared" si="27"/>
        <v>30</v>
      </c>
      <c r="AX15" s="174">
        <v>43824</v>
      </c>
      <c r="AY15" s="87">
        <v>31</v>
      </c>
      <c r="AZ15" s="174">
        <v>43861</v>
      </c>
      <c r="BA15" s="287"/>
    </row>
    <row r="16" spans="1:59" s="36" customFormat="1" ht="21.95" customHeight="1" x14ac:dyDescent="0.25">
      <c r="A16" s="31">
        <v>7</v>
      </c>
      <c r="B16" s="51">
        <v>43110</v>
      </c>
      <c r="C16" s="52">
        <f t="shared" si="4"/>
        <v>29</v>
      </c>
      <c r="D16" s="53">
        <v>43139</v>
      </c>
      <c r="E16" s="52">
        <f t="shared" si="5"/>
        <v>29</v>
      </c>
      <c r="F16" s="51">
        <v>43168</v>
      </c>
      <c r="G16" s="52">
        <f t="shared" si="6"/>
        <v>31</v>
      </c>
      <c r="H16" s="51">
        <v>43199</v>
      </c>
      <c r="I16" s="52">
        <f t="shared" si="7"/>
        <v>30</v>
      </c>
      <c r="J16" s="54">
        <v>43229</v>
      </c>
      <c r="K16" s="55">
        <f t="shared" si="8"/>
        <v>30</v>
      </c>
      <c r="L16" s="54">
        <v>43259</v>
      </c>
      <c r="M16" s="55">
        <f t="shared" si="9"/>
        <v>32</v>
      </c>
      <c r="N16" s="114">
        <v>43291</v>
      </c>
      <c r="O16" s="57">
        <f t="shared" si="10"/>
        <v>29</v>
      </c>
      <c r="P16" s="115">
        <v>43320</v>
      </c>
      <c r="Q16" s="57">
        <f t="shared" si="11"/>
        <v>26</v>
      </c>
      <c r="R16" s="116">
        <v>43346</v>
      </c>
      <c r="S16" s="57">
        <f t="shared" si="12"/>
        <v>29</v>
      </c>
      <c r="T16" s="117">
        <v>43375</v>
      </c>
      <c r="U16" s="57">
        <f t="shared" si="13"/>
        <v>28</v>
      </c>
      <c r="V16" s="118">
        <v>43403</v>
      </c>
      <c r="W16" s="57">
        <f t="shared" si="14"/>
        <v>30</v>
      </c>
      <c r="X16" s="119">
        <v>43433</v>
      </c>
      <c r="Y16" s="57">
        <f t="shared" si="26"/>
        <v>29</v>
      </c>
      <c r="Z16" s="174">
        <v>43462</v>
      </c>
      <c r="AA16" s="87">
        <f t="shared" si="15"/>
        <v>29</v>
      </c>
      <c r="AB16" s="174">
        <v>43491</v>
      </c>
      <c r="AC16" s="87">
        <f t="shared" si="16"/>
        <v>28</v>
      </c>
      <c r="AD16" s="174">
        <v>43519</v>
      </c>
      <c r="AE16" s="87">
        <f t="shared" si="17"/>
        <v>30</v>
      </c>
      <c r="AF16" s="174">
        <v>43549</v>
      </c>
      <c r="AG16" s="87">
        <f t="shared" si="18"/>
        <v>31</v>
      </c>
      <c r="AH16" s="174">
        <v>43580</v>
      </c>
      <c r="AI16" s="87">
        <f t="shared" si="19"/>
        <v>36</v>
      </c>
      <c r="AJ16" s="174">
        <v>43616</v>
      </c>
      <c r="AK16" s="87">
        <f t="shared" si="20"/>
        <v>30</v>
      </c>
      <c r="AL16" s="174">
        <v>43646</v>
      </c>
      <c r="AM16" s="87">
        <f t="shared" si="21"/>
        <v>25</v>
      </c>
      <c r="AN16" s="174">
        <v>43671</v>
      </c>
      <c r="AO16" s="87">
        <f t="shared" si="22"/>
        <v>31</v>
      </c>
      <c r="AP16" s="174">
        <v>43702</v>
      </c>
      <c r="AQ16" s="87">
        <f t="shared" si="23"/>
        <v>31</v>
      </c>
      <c r="AR16" s="174">
        <v>43733</v>
      </c>
      <c r="AS16" s="87">
        <f t="shared" si="24"/>
        <v>30</v>
      </c>
      <c r="AT16" s="174">
        <v>43763</v>
      </c>
      <c r="AU16" s="87">
        <f t="shared" si="25"/>
        <v>31</v>
      </c>
      <c r="AV16" s="174">
        <v>43794</v>
      </c>
      <c r="AW16" s="87">
        <f t="shared" si="27"/>
        <v>30</v>
      </c>
      <c r="AX16" s="174">
        <v>43824</v>
      </c>
      <c r="AY16" s="87">
        <v>31</v>
      </c>
      <c r="AZ16" s="174">
        <v>43861</v>
      </c>
      <c r="BA16" s="287"/>
    </row>
    <row r="17" spans="1:53" s="36" customFormat="1" ht="21.95" customHeight="1" x14ac:dyDescent="0.25">
      <c r="A17" s="31">
        <v>8</v>
      </c>
      <c r="B17" s="51">
        <v>43111</v>
      </c>
      <c r="C17" s="52">
        <f t="shared" si="4"/>
        <v>29</v>
      </c>
      <c r="D17" s="53">
        <v>43140</v>
      </c>
      <c r="E17" s="52">
        <f t="shared" si="5"/>
        <v>29</v>
      </c>
      <c r="F17" s="51">
        <v>43169</v>
      </c>
      <c r="G17" s="52">
        <f t="shared" si="6"/>
        <v>31</v>
      </c>
      <c r="H17" s="51">
        <v>43200</v>
      </c>
      <c r="I17" s="52">
        <f t="shared" si="7"/>
        <v>30</v>
      </c>
      <c r="J17" s="54">
        <v>43230</v>
      </c>
      <c r="K17" s="55">
        <f t="shared" si="8"/>
        <v>32</v>
      </c>
      <c r="L17" s="54">
        <v>43262</v>
      </c>
      <c r="M17" s="55">
        <f t="shared" si="9"/>
        <v>30</v>
      </c>
      <c r="N17" s="114">
        <v>43292</v>
      </c>
      <c r="O17" s="57">
        <f t="shared" si="10"/>
        <v>29</v>
      </c>
      <c r="P17" s="115">
        <v>43321</v>
      </c>
      <c r="Q17" s="57">
        <f t="shared" si="11"/>
        <v>25</v>
      </c>
      <c r="R17" s="116">
        <v>43346</v>
      </c>
      <c r="S17" s="57">
        <f t="shared" si="12"/>
        <v>29</v>
      </c>
      <c r="T17" s="117">
        <v>43375</v>
      </c>
      <c r="U17" s="57">
        <f t="shared" si="13"/>
        <v>28</v>
      </c>
      <c r="V17" s="118">
        <v>43403</v>
      </c>
      <c r="W17" s="57">
        <f t="shared" si="14"/>
        <v>30</v>
      </c>
      <c r="X17" s="119">
        <v>43433</v>
      </c>
      <c r="Y17" s="57">
        <f t="shared" si="26"/>
        <v>29</v>
      </c>
      <c r="Z17" s="174">
        <v>43462</v>
      </c>
      <c r="AA17" s="87">
        <f t="shared" si="15"/>
        <v>29</v>
      </c>
      <c r="AB17" s="174">
        <v>43491</v>
      </c>
      <c r="AC17" s="87">
        <f t="shared" si="16"/>
        <v>28</v>
      </c>
      <c r="AD17" s="174">
        <v>43519</v>
      </c>
      <c r="AE17" s="87">
        <f t="shared" si="17"/>
        <v>30</v>
      </c>
      <c r="AF17" s="174">
        <v>43549</v>
      </c>
      <c r="AG17" s="87">
        <f t="shared" si="18"/>
        <v>31</v>
      </c>
      <c r="AH17" s="174">
        <v>43580</v>
      </c>
      <c r="AI17" s="87">
        <f t="shared" si="19"/>
        <v>36</v>
      </c>
      <c r="AJ17" s="174">
        <v>43616</v>
      </c>
      <c r="AK17" s="87">
        <f t="shared" si="20"/>
        <v>30</v>
      </c>
      <c r="AL17" s="174">
        <v>43646</v>
      </c>
      <c r="AM17" s="87">
        <f t="shared" si="21"/>
        <v>25</v>
      </c>
      <c r="AN17" s="174">
        <v>43671</v>
      </c>
      <c r="AO17" s="87">
        <f t="shared" si="22"/>
        <v>31</v>
      </c>
      <c r="AP17" s="174">
        <v>43702</v>
      </c>
      <c r="AQ17" s="87">
        <f t="shared" si="23"/>
        <v>31</v>
      </c>
      <c r="AR17" s="174">
        <v>43733</v>
      </c>
      <c r="AS17" s="87">
        <f t="shared" si="24"/>
        <v>30</v>
      </c>
      <c r="AT17" s="174">
        <v>43763</v>
      </c>
      <c r="AU17" s="87">
        <f t="shared" si="25"/>
        <v>31</v>
      </c>
      <c r="AV17" s="174">
        <v>43794</v>
      </c>
      <c r="AW17" s="87">
        <f t="shared" si="27"/>
        <v>30</v>
      </c>
      <c r="AX17" s="174">
        <v>43824</v>
      </c>
      <c r="AY17" s="87">
        <v>31</v>
      </c>
      <c r="AZ17" s="174">
        <v>43861</v>
      </c>
      <c r="BA17" s="287"/>
    </row>
    <row r="18" spans="1:53" s="36" customFormat="1" ht="21.95" customHeight="1" x14ac:dyDescent="0.25">
      <c r="A18" s="31">
        <v>9</v>
      </c>
      <c r="B18" s="51">
        <v>43112</v>
      </c>
      <c r="C18" s="52">
        <f t="shared" si="4"/>
        <v>31</v>
      </c>
      <c r="D18" s="53">
        <v>43143</v>
      </c>
      <c r="E18" s="52">
        <f t="shared" si="5"/>
        <v>29</v>
      </c>
      <c r="F18" s="51">
        <v>43172</v>
      </c>
      <c r="G18" s="52">
        <f t="shared" si="6"/>
        <v>29</v>
      </c>
      <c r="H18" s="51">
        <v>43201</v>
      </c>
      <c r="I18" s="52">
        <f t="shared" si="7"/>
        <v>30</v>
      </c>
      <c r="J18" s="54">
        <v>43231</v>
      </c>
      <c r="K18" s="55">
        <f t="shared" si="8"/>
        <v>32</v>
      </c>
      <c r="L18" s="54">
        <v>43263</v>
      </c>
      <c r="M18" s="55">
        <f t="shared" si="9"/>
        <v>30</v>
      </c>
      <c r="N18" s="114">
        <v>43293</v>
      </c>
      <c r="O18" s="57">
        <f t="shared" si="10"/>
        <v>29</v>
      </c>
      <c r="P18" s="115">
        <v>43322</v>
      </c>
      <c r="Q18" s="57">
        <f t="shared" si="11"/>
        <v>24</v>
      </c>
      <c r="R18" s="116">
        <v>43346</v>
      </c>
      <c r="S18" s="57">
        <f t="shared" si="12"/>
        <v>29</v>
      </c>
      <c r="T18" s="117">
        <v>43375</v>
      </c>
      <c r="U18" s="57">
        <f t="shared" si="13"/>
        <v>28</v>
      </c>
      <c r="V18" s="118">
        <v>43403</v>
      </c>
      <c r="W18" s="57">
        <f t="shared" si="14"/>
        <v>30</v>
      </c>
      <c r="X18" s="119">
        <v>43433</v>
      </c>
      <c r="Y18" s="57">
        <f t="shared" si="26"/>
        <v>29</v>
      </c>
      <c r="Z18" s="174">
        <v>43462</v>
      </c>
      <c r="AA18" s="87">
        <f t="shared" si="15"/>
        <v>29</v>
      </c>
      <c r="AB18" s="174">
        <v>43491</v>
      </c>
      <c r="AC18" s="87">
        <f t="shared" si="16"/>
        <v>28</v>
      </c>
      <c r="AD18" s="174">
        <v>43519</v>
      </c>
      <c r="AE18" s="87">
        <f t="shared" si="17"/>
        <v>30</v>
      </c>
      <c r="AF18" s="174">
        <v>43549</v>
      </c>
      <c r="AG18" s="87">
        <f t="shared" si="18"/>
        <v>31</v>
      </c>
      <c r="AH18" s="174">
        <v>43580</v>
      </c>
      <c r="AI18" s="87">
        <f t="shared" si="19"/>
        <v>36</v>
      </c>
      <c r="AJ18" s="174">
        <v>43616</v>
      </c>
      <c r="AK18" s="87">
        <f t="shared" si="20"/>
        <v>30</v>
      </c>
      <c r="AL18" s="174">
        <v>43646</v>
      </c>
      <c r="AM18" s="87">
        <f t="shared" si="21"/>
        <v>25</v>
      </c>
      <c r="AN18" s="174">
        <v>43671</v>
      </c>
      <c r="AO18" s="87">
        <f t="shared" si="22"/>
        <v>31</v>
      </c>
      <c r="AP18" s="174">
        <v>43702</v>
      </c>
      <c r="AQ18" s="87">
        <f t="shared" si="23"/>
        <v>31</v>
      </c>
      <c r="AR18" s="174">
        <v>43733</v>
      </c>
      <c r="AS18" s="87">
        <f t="shared" si="24"/>
        <v>30</v>
      </c>
      <c r="AT18" s="174">
        <v>43763</v>
      </c>
      <c r="AU18" s="87">
        <f t="shared" si="25"/>
        <v>31</v>
      </c>
      <c r="AV18" s="174">
        <v>43794</v>
      </c>
      <c r="AW18" s="87">
        <f t="shared" si="27"/>
        <v>30</v>
      </c>
      <c r="AX18" s="174">
        <v>43824</v>
      </c>
      <c r="AY18" s="87">
        <v>31</v>
      </c>
      <c r="AZ18" s="174">
        <v>43861</v>
      </c>
      <c r="BA18" s="287"/>
    </row>
    <row r="19" spans="1:53" s="36" customFormat="1" ht="21.95" customHeight="1" x14ac:dyDescent="0.25">
      <c r="A19" s="31">
        <v>10</v>
      </c>
      <c r="B19" s="51">
        <v>43115</v>
      </c>
      <c r="C19" s="52">
        <f t="shared" si="4"/>
        <v>29</v>
      </c>
      <c r="D19" s="53">
        <v>43144</v>
      </c>
      <c r="E19" s="52">
        <f t="shared" si="5"/>
        <v>29</v>
      </c>
      <c r="F19" s="51">
        <v>43173</v>
      </c>
      <c r="G19" s="52">
        <f t="shared" si="6"/>
        <v>29</v>
      </c>
      <c r="H19" s="51">
        <v>43202</v>
      </c>
      <c r="I19" s="52">
        <f t="shared" si="7"/>
        <v>30</v>
      </c>
      <c r="J19" s="54">
        <v>43232</v>
      </c>
      <c r="K19" s="55">
        <f t="shared" si="8"/>
        <v>32</v>
      </c>
      <c r="L19" s="54">
        <v>43264</v>
      </c>
      <c r="M19" s="55">
        <f t="shared" si="9"/>
        <v>30</v>
      </c>
      <c r="N19" s="114">
        <v>43294</v>
      </c>
      <c r="O19" s="57">
        <f t="shared" si="10"/>
        <v>31</v>
      </c>
      <c r="P19" s="115">
        <v>43325</v>
      </c>
      <c r="Q19" s="57">
        <f t="shared" si="11"/>
        <v>21</v>
      </c>
      <c r="R19" s="116">
        <v>43346</v>
      </c>
      <c r="S19" s="57">
        <f t="shared" si="12"/>
        <v>29</v>
      </c>
      <c r="T19" s="117">
        <v>43375</v>
      </c>
      <c r="U19" s="57">
        <f t="shared" si="13"/>
        <v>28</v>
      </c>
      <c r="V19" s="118">
        <v>43403</v>
      </c>
      <c r="W19" s="57">
        <f t="shared" si="14"/>
        <v>30</v>
      </c>
      <c r="X19" s="119">
        <v>43433</v>
      </c>
      <c r="Y19" s="57">
        <f t="shared" si="26"/>
        <v>29</v>
      </c>
      <c r="Z19" s="174">
        <v>43462</v>
      </c>
      <c r="AA19" s="87">
        <f t="shared" si="15"/>
        <v>29</v>
      </c>
      <c r="AB19" s="174">
        <v>43491</v>
      </c>
      <c r="AC19" s="87">
        <f t="shared" si="16"/>
        <v>28</v>
      </c>
      <c r="AD19" s="174">
        <v>43519</v>
      </c>
      <c r="AE19" s="87">
        <f t="shared" si="17"/>
        <v>30</v>
      </c>
      <c r="AF19" s="174">
        <v>43549</v>
      </c>
      <c r="AG19" s="87">
        <f t="shared" si="18"/>
        <v>31</v>
      </c>
      <c r="AH19" s="174">
        <v>43580</v>
      </c>
      <c r="AI19" s="87">
        <f t="shared" si="19"/>
        <v>36</v>
      </c>
      <c r="AJ19" s="174">
        <v>43616</v>
      </c>
      <c r="AK19" s="87">
        <f t="shared" si="20"/>
        <v>30</v>
      </c>
      <c r="AL19" s="174">
        <v>43646</v>
      </c>
      <c r="AM19" s="87">
        <f t="shared" si="21"/>
        <v>25</v>
      </c>
      <c r="AN19" s="174">
        <v>43671</v>
      </c>
      <c r="AO19" s="87">
        <f t="shared" si="22"/>
        <v>31</v>
      </c>
      <c r="AP19" s="174">
        <v>43702</v>
      </c>
      <c r="AQ19" s="87">
        <f t="shared" si="23"/>
        <v>31</v>
      </c>
      <c r="AR19" s="174">
        <v>43733</v>
      </c>
      <c r="AS19" s="87">
        <f t="shared" si="24"/>
        <v>30</v>
      </c>
      <c r="AT19" s="174">
        <v>43763</v>
      </c>
      <c r="AU19" s="87">
        <f t="shared" si="25"/>
        <v>31</v>
      </c>
      <c r="AV19" s="174">
        <v>43794</v>
      </c>
      <c r="AW19" s="87">
        <f t="shared" si="27"/>
        <v>30</v>
      </c>
      <c r="AX19" s="174">
        <v>43824</v>
      </c>
      <c r="AY19" s="87">
        <v>31</v>
      </c>
      <c r="AZ19" s="174">
        <v>43861</v>
      </c>
      <c r="BA19" s="287"/>
    </row>
    <row r="20" spans="1:53" s="36" customFormat="1" ht="21.95" customHeight="1" x14ac:dyDescent="0.25">
      <c r="A20" s="31">
        <v>11</v>
      </c>
      <c r="B20" s="51">
        <v>43116</v>
      </c>
      <c r="C20" s="52">
        <f t="shared" si="4"/>
        <v>29</v>
      </c>
      <c r="D20" s="53">
        <v>43145</v>
      </c>
      <c r="E20" s="52">
        <f t="shared" si="5"/>
        <v>29</v>
      </c>
      <c r="F20" s="51">
        <v>43174</v>
      </c>
      <c r="G20" s="52">
        <f t="shared" si="6"/>
        <v>29</v>
      </c>
      <c r="H20" s="51">
        <v>43203</v>
      </c>
      <c r="I20" s="52">
        <f t="shared" si="7"/>
        <v>30</v>
      </c>
      <c r="J20" s="54">
        <v>43233</v>
      </c>
      <c r="K20" s="55">
        <f t="shared" si="8"/>
        <v>32</v>
      </c>
      <c r="L20" s="54">
        <v>43265</v>
      </c>
      <c r="M20" s="55">
        <f t="shared" si="9"/>
        <v>32</v>
      </c>
      <c r="N20" s="114">
        <v>43297</v>
      </c>
      <c r="O20" s="57">
        <f t="shared" si="10"/>
        <v>29</v>
      </c>
      <c r="P20" s="115">
        <v>43326</v>
      </c>
      <c r="Q20" s="57">
        <f t="shared" si="11"/>
        <v>20</v>
      </c>
      <c r="R20" s="116">
        <v>43346</v>
      </c>
      <c r="S20" s="57">
        <f t="shared" si="12"/>
        <v>29</v>
      </c>
      <c r="T20" s="117">
        <v>43375</v>
      </c>
      <c r="U20" s="57">
        <f t="shared" si="13"/>
        <v>28</v>
      </c>
      <c r="V20" s="118">
        <v>43403</v>
      </c>
      <c r="W20" s="57">
        <f t="shared" si="14"/>
        <v>30</v>
      </c>
      <c r="X20" s="119">
        <v>43433</v>
      </c>
      <c r="Y20" s="57">
        <f t="shared" si="26"/>
        <v>29</v>
      </c>
      <c r="Z20" s="174">
        <v>43462</v>
      </c>
      <c r="AA20" s="87">
        <f t="shared" si="15"/>
        <v>29</v>
      </c>
      <c r="AB20" s="174">
        <v>43491</v>
      </c>
      <c r="AC20" s="87">
        <f t="shared" si="16"/>
        <v>28</v>
      </c>
      <c r="AD20" s="174">
        <v>43519</v>
      </c>
      <c r="AE20" s="87">
        <f t="shared" si="17"/>
        <v>30</v>
      </c>
      <c r="AF20" s="174">
        <v>43549</v>
      </c>
      <c r="AG20" s="87">
        <f t="shared" si="18"/>
        <v>31</v>
      </c>
      <c r="AH20" s="174">
        <v>43580</v>
      </c>
      <c r="AI20" s="87">
        <f t="shared" si="19"/>
        <v>36</v>
      </c>
      <c r="AJ20" s="174">
        <v>43616</v>
      </c>
      <c r="AK20" s="87">
        <f t="shared" si="20"/>
        <v>30</v>
      </c>
      <c r="AL20" s="174">
        <v>43646</v>
      </c>
      <c r="AM20" s="87">
        <f t="shared" si="21"/>
        <v>25</v>
      </c>
      <c r="AN20" s="174">
        <v>43671</v>
      </c>
      <c r="AO20" s="87">
        <f t="shared" si="22"/>
        <v>31</v>
      </c>
      <c r="AP20" s="174">
        <v>43702</v>
      </c>
      <c r="AQ20" s="87">
        <f t="shared" si="23"/>
        <v>31</v>
      </c>
      <c r="AR20" s="174">
        <v>43733</v>
      </c>
      <c r="AS20" s="87">
        <f t="shared" si="24"/>
        <v>30</v>
      </c>
      <c r="AT20" s="174">
        <v>43763</v>
      </c>
      <c r="AU20" s="87">
        <f t="shared" si="25"/>
        <v>31</v>
      </c>
      <c r="AV20" s="174">
        <v>43794</v>
      </c>
      <c r="AW20" s="87">
        <f t="shared" si="27"/>
        <v>30</v>
      </c>
      <c r="AX20" s="174">
        <v>43824</v>
      </c>
      <c r="AY20" s="87">
        <v>31</v>
      </c>
      <c r="AZ20" s="174">
        <v>43861</v>
      </c>
      <c r="BA20" s="287"/>
    </row>
    <row r="21" spans="1:53" s="36" customFormat="1" ht="21.95" customHeight="1" x14ac:dyDescent="0.25">
      <c r="A21" s="31">
        <v>12</v>
      </c>
      <c r="B21" s="51">
        <v>43117</v>
      </c>
      <c r="C21" s="52">
        <f t="shared" si="4"/>
        <v>29</v>
      </c>
      <c r="D21" s="53">
        <v>43146</v>
      </c>
      <c r="E21" s="52">
        <f t="shared" si="5"/>
        <v>29</v>
      </c>
      <c r="F21" s="51">
        <v>43175</v>
      </c>
      <c r="G21" s="52">
        <f t="shared" si="6"/>
        <v>31</v>
      </c>
      <c r="H21" s="51">
        <v>43206</v>
      </c>
      <c r="I21" s="52">
        <f t="shared" si="7"/>
        <v>30</v>
      </c>
      <c r="J21" s="54">
        <v>43236</v>
      </c>
      <c r="K21" s="55">
        <f t="shared" si="8"/>
        <v>30</v>
      </c>
      <c r="L21" s="54">
        <v>43266</v>
      </c>
      <c r="M21" s="55">
        <f t="shared" si="9"/>
        <v>32</v>
      </c>
      <c r="N21" s="114">
        <v>43298</v>
      </c>
      <c r="O21" s="57">
        <f t="shared" si="10"/>
        <v>29</v>
      </c>
      <c r="P21" s="115">
        <v>43327</v>
      </c>
      <c r="Q21" s="57">
        <f t="shared" si="11"/>
        <v>19</v>
      </c>
      <c r="R21" s="116">
        <v>43346</v>
      </c>
      <c r="S21" s="57">
        <f t="shared" si="12"/>
        <v>29</v>
      </c>
      <c r="T21" s="117">
        <v>43375</v>
      </c>
      <c r="U21" s="57">
        <f t="shared" si="13"/>
        <v>28</v>
      </c>
      <c r="V21" s="118">
        <v>43403</v>
      </c>
      <c r="W21" s="57">
        <f t="shared" si="14"/>
        <v>30</v>
      </c>
      <c r="X21" s="119">
        <v>43433</v>
      </c>
      <c r="Y21" s="57">
        <f t="shared" si="26"/>
        <v>29</v>
      </c>
      <c r="Z21" s="174">
        <v>43462</v>
      </c>
      <c r="AA21" s="87">
        <f t="shared" si="15"/>
        <v>29</v>
      </c>
      <c r="AB21" s="174">
        <v>43491</v>
      </c>
      <c r="AC21" s="87">
        <f t="shared" si="16"/>
        <v>28</v>
      </c>
      <c r="AD21" s="174">
        <v>43519</v>
      </c>
      <c r="AE21" s="87">
        <f t="shared" si="17"/>
        <v>30</v>
      </c>
      <c r="AF21" s="174">
        <v>43549</v>
      </c>
      <c r="AG21" s="87">
        <f t="shared" si="18"/>
        <v>31</v>
      </c>
      <c r="AH21" s="174">
        <v>43580</v>
      </c>
      <c r="AI21" s="87">
        <f t="shared" si="19"/>
        <v>36</v>
      </c>
      <c r="AJ21" s="174">
        <v>43616</v>
      </c>
      <c r="AK21" s="87">
        <f t="shared" si="20"/>
        <v>30</v>
      </c>
      <c r="AL21" s="174">
        <v>43646</v>
      </c>
      <c r="AM21" s="87">
        <f t="shared" si="21"/>
        <v>25</v>
      </c>
      <c r="AN21" s="174">
        <v>43671</v>
      </c>
      <c r="AO21" s="87">
        <f t="shared" si="22"/>
        <v>31</v>
      </c>
      <c r="AP21" s="174">
        <v>43702</v>
      </c>
      <c r="AQ21" s="87">
        <f t="shared" si="23"/>
        <v>31</v>
      </c>
      <c r="AR21" s="174">
        <v>43733</v>
      </c>
      <c r="AS21" s="87">
        <f t="shared" si="24"/>
        <v>30</v>
      </c>
      <c r="AT21" s="174">
        <v>43763</v>
      </c>
      <c r="AU21" s="87">
        <f t="shared" si="25"/>
        <v>31</v>
      </c>
      <c r="AV21" s="174">
        <v>43794</v>
      </c>
      <c r="AW21" s="87">
        <f t="shared" si="27"/>
        <v>30</v>
      </c>
      <c r="AX21" s="174">
        <v>43824</v>
      </c>
      <c r="AY21" s="87">
        <v>31</v>
      </c>
      <c r="AZ21" s="174">
        <v>43861</v>
      </c>
      <c r="BA21" s="287"/>
    </row>
    <row r="22" spans="1:53" s="36" customFormat="1" ht="21.95" customHeight="1" x14ac:dyDescent="0.25">
      <c r="A22" s="31">
        <v>13</v>
      </c>
      <c r="B22" s="51">
        <v>43118</v>
      </c>
      <c r="C22" s="52">
        <f t="shared" si="4"/>
        <v>29</v>
      </c>
      <c r="D22" s="53">
        <v>43147</v>
      </c>
      <c r="E22" s="52">
        <f t="shared" si="5"/>
        <v>29</v>
      </c>
      <c r="F22" s="51">
        <v>43176</v>
      </c>
      <c r="G22" s="52">
        <f t="shared" si="6"/>
        <v>31</v>
      </c>
      <c r="H22" s="51">
        <v>43207</v>
      </c>
      <c r="I22" s="52">
        <f t="shared" si="7"/>
        <v>30</v>
      </c>
      <c r="J22" s="54">
        <v>43237</v>
      </c>
      <c r="K22" s="55">
        <f t="shared" si="8"/>
        <v>32</v>
      </c>
      <c r="L22" s="54">
        <v>43269</v>
      </c>
      <c r="M22" s="55">
        <f t="shared" si="9"/>
        <v>30</v>
      </c>
      <c r="N22" s="114">
        <v>43299</v>
      </c>
      <c r="O22" s="57">
        <f t="shared" si="10"/>
        <v>29</v>
      </c>
      <c r="P22" s="115">
        <v>43328</v>
      </c>
      <c r="Q22" s="57">
        <f t="shared" si="11"/>
        <v>18</v>
      </c>
      <c r="R22" s="116">
        <v>43346</v>
      </c>
      <c r="S22" s="57">
        <f t="shared" si="12"/>
        <v>29</v>
      </c>
      <c r="T22" s="117">
        <v>43375</v>
      </c>
      <c r="U22" s="57">
        <f t="shared" si="13"/>
        <v>28</v>
      </c>
      <c r="V22" s="118">
        <v>43403</v>
      </c>
      <c r="W22" s="57">
        <f t="shared" si="14"/>
        <v>30</v>
      </c>
      <c r="X22" s="119">
        <v>43433</v>
      </c>
      <c r="Y22" s="57">
        <f t="shared" si="26"/>
        <v>29</v>
      </c>
      <c r="Z22" s="174">
        <v>43462</v>
      </c>
      <c r="AA22" s="87">
        <f t="shared" si="15"/>
        <v>29</v>
      </c>
      <c r="AB22" s="174">
        <v>43491</v>
      </c>
      <c r="AC22" s="87">
        <f t="shared" si="16"/>
        <v>28</v>
      </c>
      <c r="AD22" s="174">
        <v>43519</v>
      </c>
      <c r="AE22" s="87">
        <f t="shared" si="17"/>
        <v>30</v>
      </c>
      <c r="AF22" s="174">
        <v>43549</v>
      </c>
      <c r="AG22" s="87">
        <f t="shared" si="18"/>
        <v>31</v>
      </c>
      <c r="AH22" s="174">
        <v>43580</v>
      </c>
      <c r="AI22" s="87">
        <f t="shared" si="19"/>
        <v>36</v>
      </c>
      <c r="AJ22" s="174">
        <v>43616</v>
      </c>
      <c r="AK22" s="87">
        <f t="shared" si="20"/>
        <v>30</v>
      </c>
      <c r="AL22" s="174">
        <v>43646</v>
      </c>
      <c r="AM22" s="87">
        <f t="shared" si="21"/>
        <v>25</v>
      </c>
      <c r="AN22" s="174">
        <v>43671</v>
      </c>
      <c r="AO22" s="87">
        <f t="shared" si="22"/>
        <v>31</v>
      </c>
      <c r="AP22" s="174">
        <v>43702</v>
      </c>
      <c r="AQ22" s="87">
        <f t="shared" si="23"/>
        <v>31</v>
      </c>
      <c r="AR22" s="174">
        <v>43733</v>
      </c>
      <c r="AS22" s="87">
        <f t="shared" si="24"/>
        <v>30</v>
      </c>
      <c r="AT22" s="174">
        <v>43763</v>
      </c>
      <c r="AU22" s="87">
        <f t="shared" si="25"/>
        <v>31</v>
      </c>
      <c r="AV22" s="174">
        <v>43794</v>
      </c>
      <c r="AW22" s="87">
        <f t="shared" si="27"/>
        <v>30</v>
      </c>
      <c r="AX22" s="174">
        <v>43824</v>
      </c>
      <c r="AY22" s="87">
        <v>31</v>
      </c>
      <c r="AZ22" s="174">
        <v>43861</v>
      </c>
      <c r="BA22" s="287"/>
    </row>
    <row r="23" spans="1:53" s="36" customFormat="1" ht="21.95" customHeight="1" x14ac:dyDescent="0.25">
      <c r="A23" s="31">
        <v>14</v>
      </c>
      <c r="B23" s="51">
        <v>43119</v>
      </c>
      <c r="C23" s="52">
        <f t="shared" si="4"/>
        <v>31</v>
      </c>
      <c r="D23" s="53">
        <v>43150</v>
      </c>
      <c r="E23" s="52">
        <f t="shared" si="5"/>
        <v>29</v>
      </c>
      <c r="F23" s="51">
        <v>43179</v>
      </c>
      <c r="G23" s="52">
        <f t="shared" si="6"/>
        <v>29</v>
      </c>
      <c r="H23" s="51">
        <v>43208</v>
      </c>
      <c r="I23" s="52">
        <f t="shared" si="7"/>
        <v>30</v>
      </c>
      <c r="J23" s="54">
        <v>43238</v>
      </c>
      <c r="K23" s="55">
        <f t="shared" si="8"/>
        <v>32</v>
      </c>
      <c r="L23" s="54">
        <v>43270</v>
      </c>
      <c r="M23" s="55">
        <f t="shared" si="9"/>
        <v>30</v>
      </c>
      <c r="N23" s="114">
        <v>43300</v>
      </c>
      <c r="O23" s="57">
        <f t="shared" si="10"/>
        <v>29</v>
      </c>
      <c r="P23" s="115">
        <v>43329</v>
      </c>
      <c r="Q23" s="57">
        <f t="shared" si="11"/>
        <v>17</v>
      </c>
      <c r="R23" s="116">
        <v>43346</v>
      </c>
      <c r="S23" s="57">
        <f t="shared" si="12"/>
        <v>29</v>
      </c>
      <c r="T23" s="117">
        <v>43375</v>
      </c>
      <c r="U23" s="57">
        <f t="shared" si="13"/>
        <v>28</v>
      </c>
      <c r="V23" s="118">
        <v>43403</v>
      </c>
      <c r="W23" s="57">
        <f t="shared" si="14"/>
        <v>30</v>
      </c>
      <c r="X23" s="119">
        <v>43433</v>
      </c>
      <c r="Y23" s="57">
        <f t="shared" si="26"/>
        <v>29</v>
      </c>
      <c r="Z23" s="174">
        <v>43462</v>
      </c>
      <c r="AA23" s="87">
        <f t="shared" si="15"/>
        <v>29</v>
      </c>
      <c r="AB23" s="174">
        <v>43491</v>
      </c>
      <c r="AC23" s="87">
        <f t="shared" si="16"/>
        <v>28</v>
      </c>
      <c r="AD23" s="174">
        <v>43519</v>
      </c>
      <c r="AE23" s="87">
        <f t="shared" si="17"/>
        <v>30</v>
      </c>
      <c r="AF23" s="174">
        <v>43549</v>
      </c>
      <c r="AG23" s="87">
        <f t="shared" si="18"/>
        <v>31</v>
      </c>
      <c r="AH23" s="174">
        <v>43580</v>
      </c>
      <c r="AI23" s="87">
        <f t="shared" si="19"/>
        <v>36</v>
      </c>
      <c r="AJ23" s="174">
        <v>43616</v>
      </c>
      <c r="AK23" s="87">
        <f t="shared" si="20"/>
        <v>30</v>
      </c>
      <c r="AL23" s="174">
        <v>43646</v>
      </c>
      <c r="AM23" s="87">
        <f t="shared" si="21"/>
        <v>25</v>
      </c>
      <c r="AN23" s="174">
        <v>43671</v>
      </c>
      <c r="AO23" s="87">
        <f t="shared" si="22"/>
        <v>31</v>
      </c>
      <c r="AP23" s="174">
        <v>43702</v>
      </c>
      <c r="AQ23" s="87">
        <f t="shared" si="23"/>
        <v>31</v>
      </c>
      <c r="AR23" s="174">
        <v>43733</v>
      </c>
      <c r="AS23" s="87">
        <f t="shared" si="24"/>
        <v>30</v>
      </c>
      <c r="AT23" s="174">
        <v>43763</v>
      </c>
      <c r="AU23" s="87">
        <f t="shared" si="25"/>
        <v>31</v>
      </c>
      <c r="AV23" s="174">
        <v>43794</v>
      </c>
      <c r="AW23" s="87">
        <f t="shared" si="27"/>
        <v>30</v>
      </c>
      <c r="AX23" s="174">
        <v>43824</v>
      </c>
      <c r="AY23" s="87">
        <v>31</v>
      </c>
      <c r="AZ23" s="174">
        <v>43861</v>
      </c>
      <c r="BA23" s="287"/>
    </row>
    <row r="24" spans="1:53" s="36" customFormat="1" ht="21.95" customHeight="1" x14ac:dyDescent="0.25">
      <c r="A24" s="31">
        <v>15</v>
      </c>
      <c r="B24" s="51">
        <v>43122</v>
      </c>
      <c r="C24" s="52">
        <f t="shared" si="4"/>
        <v>29</v>
      </c>
      <c r="D24" s="53">
        <v>43151</v>
      </c>
      <c r="E24" s="52">
        <f t="shared" si="5"/>
        <v>29</v>
      </c>
      <c r="F24" s="51">
        <v>43180</v>
      </c>
      <c r="G24" s="52">
        <f t="shared" si="6"/>
        <v>29</v>
      </c>
      <c r="H24" s="51">
        <v>43209</v>
      </c>
      <c r="I24" s="52">
        <f t="shared" si="7"/>
        <v>30</v>
      </c>
      <c r="J24" s="54">
        <v>43239</v>
      </c>
      <c r="K24" s="55">
        <f t="shared" si="8"/>
        <v>32</v>
      </c>
      <c r="L24" s="54">
        <v>43271</v>
      </c>
      <c r="M24" s="55">
        <f t="shared" si="9"/>
        <v>30</v>
      </c>
      <c r="N24" s="114">
        <v>43301</v>
      </c>
      <c r="O24" s="57">
        <f t="shared" si="10"/>
        <v>31</v>
      </c>
      <c r="P24" s="115">
        <v>43332</v>
      </c>
      <c r="Q24" s="57">
        <f t="shared" si="11"/>
        <v>14</v>
      </c>
      <c r="R24" s="116">
        <v>43346</v>
      </c>
      <c r="S24" s="57">
        <f t="shared" si="12"/>
        <v>29</v>
      </c>
      <c r="T24" s="117">
        <v>43375</v>
      </c>
      <c r="U24" s="57">
        <f t="shared" si="13"/>
        <v>28</v>
      </c>
      <c r="V24" s="118">
        <v>43403</v>
      </c>
      <c r="W24" s="57">
        <f t="shared" si="14"/>
        <v>30</v>
      </c>
      <c r="X24" s="119">
        <v>43433</v>
      </c>
      <c r="Y24" s="57">
        <f t="shared" si="26"/>
        <v>29</v>
      </c>
      <c r="Z24" s="174">
        <v>43462</v>
      </c>
      <c r="AA24" s="87">
        <f t="shared" si="15"/>
        <v>29</v>
      </c>
      <c r="AB24" s="174">
        <v>43491</v>
      </c>
      <c r="AC24" s="87">
        <f t="shared" si="16"/>
        <v>28</v>
      </c>
      <c r="AD24" s="174">
        <v>43519</v>
      </c>
      <c r="AE24" s="87">
        <f t="shared" si="17"/>
        <v>30</v>
      </c>
      <c r="AF24" s="174">
        <v>43549</v>
      </c>
      <c r="AG24" s="87">
        <f t="shared" si="18"/>
        <v>31</v>
      </c>
      <c r="AH24" s="174">
        <v>43580</v>
      </c>
      <c r="AI24" s="87">
        <f t="shared" si="19"/>
        <v>36</v>
      </c>
      <c r="AJ24" s="174">
        <v>43616</v>
      </c>
      <c r="AK24" s="87">
        <f t="shared" si="20"/>
        <v>30</v>
      </c>
      <c r="AL24" s="174">
        <v>43646</v>
      </c>
      <c r="AM24" s="87">
        <f t="shared" si="21"/>
        <v>25</v>
      </c>
      <c r="AN24" s="174">
        <v>43671</v>
      </c>
      <c r="AO24" s="87">
        <f t="shared" si="22"/>
        <v>31</v>
      </c>
      <c r="AP24" s="174">
        <v>43702</v>
      </c>
      <c r="AQ24" s="87">
        <f t="shared" si="23"/>
        <v>31</v>
      </c>
      <c r="AR24" s="174">
        <v>43733</v>
      </c>
      <c r="AS24" s="87">
        <f t="shared" si="24"/>
        <v>30</v>
      </c>
      <c r="AT24" s="174">
        <v>43763</v>
      </c>
      <c r="AU24" s="87">
        <f t="shared" si="25"/>
        <v>31</v>
      </c>
      <c r="AV24" s="174">
        <v>43794</v>
      </c>
      <c r="AW24" s="87">
        <f t="shared" si="27"/>
        <v>30</v>
      </c>
      <c r="AX24" s="174">
        <v>43824</v>
      </c>
      <c r="AY24" s="87">
        <v>31</v>
      </c>
      <c r="AZ24" s="174">
        <v>43861</v>
      </c>
      <c r="BA24" s="287"/>
    </row>
    <row r="25" spans="1:53" s="36" customFormat="1" ht="21.95" customHeight="1" x14ac:dyDescent="0.25">
      <c r="A25" s="31">
        <v>16</v>
      </c>
      <c r="B25" s="51">
        <v>43123</v>
      </c>
      <c r="C25" s="52">
        <f t="shared" si="4"/>
        <v>29</v>
      </c>
      <c r="D25" s="53">
        <v>43152</v>
      </c>
      <c r="E25" s="52">
        <f t="shared" si="5"/>
        <v>29</v>
      </c>
      <c r="F25" s="51">
        <v>43181</v>
      </c>
      <c r="G25" s="52">
        <f t="shared" si="6"/>
        <v>29</v>
      </c>
      <c r="H25" s="51">
        <v>43210</v>
      </c>
      <c r="I25" s="52">
        <f t="shared" si="7"/>
        <v>30</v>
      </c>
      <c r="J25" s="54">
        <v>43240</v>
      </c>
      <c r="K25" s="55">
        <f t="shared" si="8"/>
        <v>32</v>
      </c>
      <c r="L25" s="54">
        <v>43272</v>
      </c>
      <c r="M25" s="55">
        <f t="shared" si="9"/>
        <v>32</v>
      </c>
      <c r="N25" s="114">
        <v>43304</v>
      </c>
      <c r="O25" s="57">
        <f t="shared" si="10"/>
        <v>29</v>
      </c>
      <c r="P25" s="115">
        <v>43333</v>
      </c>
      <c r="Q25" s="57">
        <f t="shared" si="11"/>
        <v>13</v>
      </c>
      <c r="R25" s="116">
        <v>43346</v>
      </c>
      <c r="S25" s="57">
        <f t="shared" si="12"/>
        <v>29</v>
      </c>
      <c r="T25" s="117">
        <v>43375</v>
      </c>
      <c r="U25" s="57">
        <f t="shared" si="13"/>
        <v>28</v>
      </c>
      <c r="V25" s="118">
        <v>43403</v>
      </c>
      <c r="W25" s="57">
        <f t="shared" si="14"/>
        <v>30</v>
      </c>
      <c r="X25" s="119">
        <v>43433</v>
      </c>
      <c r="Y25" s="57">
        <f t="shared" si="26"/>
        <v>29</v>
      </c>
      <c r="Z25" s="174">
        <v>43462</v>
      </c>
      <c r="AA25" s="87">
        <f t="shared" si="15"/>
        <v>29</v>
      </c>
      <c r="AB25" s="174">
        <v>43491</v>
      </c>
      <c r="AC25" s="87">
        <f t="shared" si="16"/>
        <v>28</v>
      </c>
      <c r="AD25" s="174">
        <v>43519</v>
      </c>
      <c r="AE25" s="87">
        <f t="shared" si="17"/>
        <v>30</v>
      </c>
      <c r="AF25" s="174">
        <v>43549</v>
      </c>
      <c r="AG25" s="87">
        <f t="shared" si="18"/>
        <v>31</v>
      </c>
      <c r="AH25" s="174">
        <v>43580</v>
      </c>
      <c r="AI25" s="87">
        <f t="shared" si="19"/>
        <v>36</v>
      </c>
      <c r="AJ25" s="174">
        <v>43616</v>
      </c>
      <c r="AK25" s="87">
        <f t="shared" si="20"/>
        <v>30</v>
      </c>
      <c r="AL25" s="174">
        <v>43646</v>
      </c>
      <c r="AM25" s="87">
        <f t="shared" si="21"/>
        <v>25</v>
      </c>
      <c r="AN25" s="174">
        <v>43671</v>
      </c>
      <c r="AO25" s="87">
        <f t="shared" si="22"/>
        <v>31</v>
      </c>
      <c r="AP25" s="174">
        <v>43702</v>
      </c>
      <c r="AQ25" s="87">
        <f t="shared" si="23"/>
        <v>31</v>
      </c>
      <c r="AR25" s="174">
        <v>43733</v>
      </c>
      <c r="AS25" s="87">
        <f t="shared" si="24"/>
        <v>30</v>
      </c>
      <c r="AT25" s="174">
        <v>43763</v>
      </c>
      <c r="AU25" s="87">
        <f t="shared" si="25"/>
        <v>31</v>
      </c>
      <c r="AV25" s="174">
        <v>43794</v>
      </c>
      <c r="AW25" s="87">
        <f t="shared" si="27"/>
        <v>30</v>
      </c>
      <c r="AX25" s="174">
        <v>43824</v>
      </c>
      <c r="AY25" s="87">
        <v>31</v>
      </c>
      <c r="AZ25" s="174">
        <v>43861</v>
      </c>
      <c r="BA25" s="287"/>
    </row>
    <row r="26" spans="1:53" s="36" customFormat="1" ht="21.95" customHeight="1" x14ac:dyDescent="0.25">
      <c r="A26" s="31">
        <v>17</v>
      </c>
      <c r="B26" s="51">
        <v>43124</v>
      </c>
      <c r="C26" s="52">
        <f t="shared" si="4"/>
        <v>29</v>
      </c>
      <c r="D26" s="53">
        <v>43153</v>
      </c>
      <c r="E26" s="52">
        <f t="shared" si="5"/>
        <v>29</v>
      </c>
      <c r="F26" s="51">
        <v>43182</v>
      </c>
      <c r="G26" s="52">
        <f t="shared" si="6"/>
        <v>31</v>
      </c>
      <c r="H26" s="51">
        <v>43213</v>
      </c>
      <c r="I26" s="52">
        <f t="shared" si="7"/>
        <v>30</v>
      </c>
      <c r="J26" s="54">
        <v>43243</v>
      </c>
      <c r="K26" s="55">
        <f t="shared" si="8"/>
        <v>30</v>
      </c>
      <c r="L26" s="54">
        <v>43273</v>
      </c>
      <c r="M26" s="55">
        <f t="shared" si="9"/>
        <v>32</v>
      </c>
      <c r="N26" s="114">
        <v>43305</v>
      </c>
      <c r="O26" s="57">
        <f t="shared" si="10"/>
        <v>29</v>
      </c>
      <c r="P26" s="115">
        <v>43334</v>
      </c>
      <c r="Q26" s="57">
        <f t="shared" si="11"/>
        <v>12</v>
      </c>
      <c r="R26" s="116">
        <v>43346</v>
      </c>
      <c r="S26" s="57">
        <f t="shared" si="12"/>
        <v>29</v>
      </c>
      <c r="T26" s="117">
        <v>43375</v>
      </c>
      <c r="U26" s="57">
        <f t="shared" si="13"/>
        <v>28</v>
      </c>
      <c r="V26" s="118">
        <v>43403</v>
      </c>
      <c r="W26" s="57">
        <f t="shared" si="14"/>
        <v>30</v>
      </c>
      <c r="X26" s="119">
        <v>43433</v>
      </c>
      <c r="Y26" s="57">
        <f t="shared" si="26"/>
        <v>29</v>
      </c>
      <c r="Z26" s="174">
        <v>43462</v>
      </c>
      <c r="AA26" s="87">
        <f t="shared" si="15"/>
        <v>29</v>
      </c>
      <c r="AB26" s="174">
        <v>43491</v>
      </c>
      <c r="AC26" s="87">
        <f t="shared" si="16"/>
        <v>28</v>
      </c>
      <c r="AD26" s="174">
        <v>43519</v>
      </c>
      <c r="AE26" s="87">
        <f t="shared" si="17"/>
        <v>30</v>
      </c>
      <c r="AF26" s="174">
        <v>43549</v>
      </c>
      <c r="AG26" s="87">
        <f t="shared" si="18"/>
        <v>31</v>
      </c>
      <c r="AH26" s="174">
        <v>43580</v>
      </c>
      <c r="AI26" s="87">
        <f t="shared" si="19"/>
        <v>36</v>
      </c>
      <c r="AJ26" s="174">
        <v>43616</v>
      </c>
      <c r="AK26" s="87">
        <f t="shared" si="20"/>
        <v>30</v>
      </c>
      <c r="AL26" s="174">
        <v>43646</v>
      </c>
      <c r="AM26" s="87">
        <f t="shared" si="21"/>
        <v>25</v>
      </c>
      <c r="AN26" s="174">
        <v>43671</v>
      </c>
      <c r="AO26" s="87">
        <f t="shared" si="22"/>
        <v>31</v>
      </c>
      <c r="AP26" s="174">
        <v>43702</v>
      </c>
      <c r="AQ26" s="87">
        <f t="shared" si="23"/>
        <v>31</v>
      </c>
      <c r="AR26" s="174">
        <v>43733</v>
      </c>
      <c r="AS26" s="87">
        <f t="shared" si="24"/>
        <v>30</v>
      </c>
      <c r="AT26" s="174">
        <v>43763</v>
      </c>
      <c r="AU26" s="87">
        <f t="shared" si="25"/>
        <v>31</v>
      </c>
      <c r="AV26" s="174">
        <v>43794</v>
      </c>
      <c r="AW26" s="87">
        <f t="shared" si="27"/>
        <v>30</v>
      </c>
      <c r="AX26" s="174">
        <v>43824</v>
      </c>
      <c r="AY26" s="87">
        <v>31</v>
      </c>
      <c r="AZ26" s="174">
        <v>43861</v>
      </c>
      <c r="BA26" s="287"/>
    </row>
    <row r="27" spans="1:53" s="36" customFormat="1" ht="21.95" customHeight="1" x14ac:dyDescent="0.25">
      <c r="A27" s="31">
        <v>18</v>
      </c>
      <c r="B27" s="51">
        <v>43125</v>
      </c>
      <c r="C27" s="52">
        <f t="shared" si="4"/>
        <v>29</v>
      </c>
      <c r="D27" s="53">
        <v>43154</v>
      </c>
      <c r="E27" s="52">
        <f t="shared" si="5"/>
        <v>29</v>
      </c>
      <c r="F27" s="51">
        <v>43183</v>
      </c>
      <c r="G27" s="52">
        <f t="shared" si="6"/>
        <v>31</v>
      </c>
      <c r="H27" s="51">
        <v>43214</v>
      </c>
      <c r="I27" s="52">
        <f t="shared" si="7"/>
        <v>30</v>
      </c>
      <c r="J27" s="54">
        <v>43244</v>
      </c>
      <c r="K27" s="55">
        <f t="shared" si="8"/>
        <v>32</v>
      </c>
      <c r="L27" s="54">
        <v>43276</v>
      </c>
      <c r="M27" s="55">
        <f t="shared" si="9"/>
        <v>30</v>
      </c>
      <c r="N27" s="114">
        <v>43306</v>
      </c>
      <c r="O27" s="57">
        <f t="shared" si="10"/>
        <v>29</v>
      </c>
      <c r="P27" s="115">
        <v>43335</v>
      </c>
      <c r="Q27" s="57">
        <f t="shared" si="11"/>
        <v>11</v>
      </c>
      <c r="R27" s="116">
        <v>43346</v>
      </c>
      <c r="S27" s="57">
        <f t="shared" si="12"/>
        <v>29</v>
      </c>
      <c r="T27" s="117">
        <v>43375</v>
      </c>
      <c r="U27" s="57">
        <f t="shared" si="13"/>
        <v>28</v>
      </c>
      <c r="V27" s="118">
        <v>43403</v>
      </c>
      <c r="W27" s="57">
        <f t="shared" si="14"/>
        <v>30</v>
      </c>
      <c r="X27" s="119">
        <v>43433</v>
      </c>
      <c r="Y27" s="57">
        <f t="shared" si="26"/>
        <v>29</v>
      </c>
      <c r="Z27" s="174">
        <v>43462</v>
      </c>
      <c r="AA27" s="87">
        <f t="shared" si="15"/>
        <v>29</v>
      </c>
      <c r="AB27" s="174">
        <v>43491</v>
      </c>
      <c r="AC27" s="87">
        <f t="shared" si="16"/>
        <v>28</v>
      </c>
      <c r="AD27" s="174">
        <v>43519</v>
      </c>
      <c r="AE27" s="87">
        <f t="shared" si="17"/>
        <v>30</v>
      </c>
      <c r="AF27" s="174">
        <v>43549</v>
      </c>
      <c r="AG27" s="87">
        <f t="shared" si="18"/>
        <v>31</v>
      </c>
      <c r="AH27" s="174">
        <v>43580</v>
      </c>
      <c r="AI27" s="87">
        <f t="shared" si="19"/>
        <v>36</v>
      </c>
      <c r="AJ27" s="174">
        <v>43616</v>
      </c>
      <c r="AK27" s="87">
        <f t="shared" si="20"/>
        <v>30</v>
      </c>
      <c r="AL27" s="174">
        <v>43646</v>
      </c>
      <c r="AM27" s="87">
        <f t="shared" si="21"/>
        <v>25</v>
      </c>
      <c r="AN27" s="174">
        <v>43671</v>
      </c>
      <c r="AO27" s="87">
        <f t="shared" si="22"/>
        <v>31</v>
      </c>
      <c r="AP27" s="174">
        <v>43702</v>
      </c>
      <c r="AQ27" s="87">
        <f t="shared" si="23"/>
        <v>31</v>
      </c>
      <c r="AR27" s="174">
        <v>43733</v>
      </c>
      <c r="AS27" s="87">
        <f t="shared" si="24"/>
        <v>30</v>
      </c>
      <c r="AT27" s="174">
        <v>43763</v>
      </c>
      <c r="AU27" s="87">
        <f t="shared" si="25"/>
        <v>31</v>
      </c>
      <c r="AV27" s="174">
        <v>43794</v>
      </c>
      <c r="AW27" s="87">
        <f t="shared" si="27"/>
        <v>30</v>
      </c>
      <c r="AX27" s="174">
        <v>43824</v>
      </c>
      <c r="AY27" s="87">
        <v>31</v>
      </c>
      <c r="AZ27" s="174">
        <v>43861</v>
      </c>
      <c r="BA27" s="287"/>
    </row>
    <row r="28" spans="1:53" s="36" customFormat="1" ht="21.95" customHeight="1" x14ac:dyDescent="0.25">
      <c r="A28" s="31">
        <v>19</v>
      </c>
      <c r="B28" s="51">
        <v>43126</v>
      </c>
      <c r="C28" s="52">
        <f t="shared" si="4"/>
        <v>31</v>
      </c>
      <c r="D28" s="53">
        <v>43157</v>
      </c>
      <c r="E28" s="52">
        <f t="shared" si="5"/>
        <v>29</v>
      </c>
      <c r="F28" s="51">
        <v>43186</v>
      </c>
      <c r="G28" s="52">
        <f t="shared" si="6"/>
        <v>29</v>
      </c>
      <c r="H28" s="51">
        <v>43215</v>
      </c>
      <c r="I28" s="52">
        <f t="shared" si="7"/>
        <v>30</v>
      </c>
      <c r="J28" s="54">
        <v>43245</v>
      </c>
      <c r="K28" s="55">
        <f t="shared" si="8"/>
        <v>32</v>
      </c>
      <c r="L28" s="54">
        <v>43277</v>
      </c>
      <c r="M28" s="55">
        <f t="shared" si="9"/>
        <v>30</v>
      </c>
      <c r="N28" s="114">
        <v>43307</v>
      </c>
      <c r="O28" s="57">
        <f t="shared" si="10"/>
        <v>29</v>
      </c>
      <c r="P28" s="115">
        <v>43336</v>
      </c>
      <c r="Q28" s="57">
        <f t="shared" si="11"/>
        <v>10</v>
      </c>
      <c r="R28" s="116">
        <v>43346</v>
      </c>
      <c r="S28" s="57">
        <f t="shared" si="12"/>
        <v>29</v>
      </c>
      <c r="T28" s="117">
        <v>43375</v>
      </c>
      <c r="U28" s="57">
        <f t="shared" si="13"/>
        <v>28</v>
      </c>
      <c r="V28" s="118">
        <v>43403</v>
      </c>
      <c r="W28" s="57">
        <f t="shared" si="14"/>
        <v>30</v>
      </c>
      <c r="X28" s="119">
        <v>43433</v>
      </c>
      <c r="Y28" s="57">
        <f t="shared" si="26"/>
        <v>29</v>
      </c>
      <c r="Z28" s="174">
        <v>43462</v>
      </c>
      <c r="AA28" s="87">
        <f t="shared" si="15"/>
        <v>29</v>
      </c>
      <c r="AB28" s="174">
        <v>43491</v>
      </c>
      <c r="AC28" s="87">
        <f t="shared" si="16"/>
        <v>28</v>
      </c>
      <c r="AD28" s="174">
        <v>43519</v>
      </c>
      <c r="AE28" s="87">
        <f t="shared" si="17"/>
        <v>30</v>
      </c>
      <c r="AF28" s="174">
        <v>43549</v>
      </c>
      <c r="AG28" s="87">
        <f t="shared" si="18"/>
        <v>31</v>
      </c>
      <c r="AH28" s="174">
        <v>43580</v>
      </c>
      <c r="AI28" s="87">
        <f t="shared" si="19"/>
        <v>36</v>
      </c>
      <c r="AJ28" s="174">
        <v>43616</v>
      </c>
      <c r="AK28" s="87">
        <f t="shared" si="20"/>
        <v>30</v>
      </c>
      <c r="AL28" s="174">
        <v>43646</v>
      </c>
      <c r="AM28" s="87">
        <f t="shared" si="21"/>
        <v>25</v>
      </c>
      <c r="AN28" s="174">
        <v>43671</v>
      </c>
      <c r="AO28" s="87">
        <f t="shared" si="22"/>
        <v>31</v>
      </c>
      <c r="AP28" s="174">
        <v>43702</v>
      </c>
      <c r="AQ28" s="87">
        <f t="shared" si="23"/>
        <v>31</v>
      </c>
      <c r="AR28" s="174">
        <v>43733</v>
      </c>
      <c r="AS28" s="87">
        <f t="shared" si="24"/>
        <v>30</v>
      </c>
      <c r="AT28" s="174">
        <v>43763</v>
      </c>
      <c r="AU28" s="87">
        <f t="shared" si="25"/>
        <v>31</v>
      </c>
      <c r="AV28" s="174">
        <v>43794</v>
      </c>
      <c r="AW28" s="87">
        <f t="shared" si="27"/>
        <v>30</v>
      </c>
      <c r="AX28" s="174">
        <v>43824</v>
      </c>
      <c r="AY28" s="87">
        <v>31</v>
      </c>
      <c r="AZ28" s="174">
        <v>43861</v>
      </c>
      <c r="BA28" s="287"/>
    </row>
    <row r="29" spans="1:53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</row>
    <row r="30" spans="1:53" ht="21.95" customHeight="1" x14ac:dyDescent="0.2">
      <c r="J30" s="175"/>
      <c r="Q30" s="59"/>
      <c r="R30" s="59"/>
    </row>
    <row r="31" spans="1:53" ht="15" customHeight="1" x14ac:dyDescent="0.2">
      <c r="D31" s="65"/>
      <c r="E31" s="65" t="s">
        <v>61</v>
      </c>
      <c r="F31" s="65" t="s">
        <v>31</v>
      </c>
      <c r="G31" s="65" t="s">
        <v>31</v>
      </c>
      <c r="H31" s="65" t="s">
        <v>61</v>
      </c>
      <c r="J31" s="136" t="s">
        <v>139</v>
      </c>
      <c r="Q31" s="59"/>
      <c r="R31" s="59"/>
    </row>
    <row r="32" spans="1:53" ht="15" customHeight="1" x14ac:dyDescent="0.2">
      <c r="D32" s="66" t="s">
        <v>36</v>
      </c>
      <c r="E32" s="66" t="s">
        <v>35</v>
      </c>
      <c r="F32" s="66" t="s">
        <v>37</v>
      </c>
      <c r="G32" s="66" t="s">
        <v>38</v>
      </c>
      <c r="H32" s="66" t="s">
        <v>62</v>
      </c>
      <c r="Q32" s="59"/>
      <c r="R32" s="59"/>
    </row>
    <row r="33" spans="4:18" ht="15" hidden="1" customHeight="1" x14ac:dyDescent="0.2">
      <c r="D33" s="58">
        <v>1</v>
      </c>
      <c r="E33" s="58">
        <v>1</v>
      </c>
      <c r="F33" s="59">
        <f t="shared" ref="F33:F96" si="28">INDEX($B$10:$X$28,MATCH(E33,$A$10:$A$28,0),D33*2)</f>
        <v>29</v>
      </c>
      <c r="G33" s="59">
        <f t="shared" ref="G33:G96" si="29">INDEX($B$10:$X$28,MATCH(E33,$A$10:$A$28,0),D33*2)</f>
        <v>29</v>
      </c>
      <c r="H33" s="31">
        <f>G33-F33</f>
        <v>0</v>
      </c>
      <c r="Q33" s="59"/>
      <c r="R33" s="59"/>
    </row>
    <row r="34" spans="4:18" ht="15" hidden="1" customHeight="1" x14ac:dyDescent="0.2">
      <c r="D34" s="58">
        <v>1</v>
      </c>
      <c r="E34" s="58">
        <v>2</v>
      </c>
      <c r="F34" s="59">
        <f t="shared" si="28"/>
        <v>29</v>
      </c>
      <c r="G34" s="59">
        <f t="shared" si="29"/>
        <v>29</v>
      </c>
      <c r="H34" s="31">
        <f t="shared" ref="H34:H97" si="30">G34-F34</f>
        <v>0</v>
      </c>
      <c r="Q34" s="59"/>
      <c r="R34" s="59"/>
    </row>
    <row r="35" spans="4:18" ht="15" hidden="1" customHeight="1" x14ac:dyDescent="0.2">
      <c r="D35" s="58">
        <v>1</v>
      </c>
      <c r="E35" s="58">
        <v>3</v>
      </c>
      <c r="F35" s="59">
        <f t="shared" si="28"/>
        <v>29</v>
      </c>
      <c r="G35" s="59">
        <f t="shared" si="29"/>
        <v>29</v>
      </c>
      <c r="H35" s="31">
        <f t="shared" si="30"/>
        <v>0</v>
      </c>
      <c r="Q35" s="59"/>
      <c r="R35" s="59"/>
    </row>
    <row r="36" spans="4:18" ht="15" hidden="1" customHeight="1" x14ac:dyDescent="0.2">
      <c r="D36" s="58">
        <v>1</v>
      </c>
      <c r="E36" s="58">
        <v>4</v>
      </c>
      <c r="F36" s="59">
        <f t="shared" si="28"/>
        <v>31</v>
      </c>
      <c r="G36" s="59">
        <f t="shared" si="29"/>
        <v>31</v>
      </c>
      <c r="H36" s="31">
        <f t="shared" si="30"/>
        <v>0</v>
      </c>
      <c r="Q36" s="59"/>
      <c r="R36" s="59"/>
    </row>
    <row r="37" spans="4:18" ht="15" hidden="1" customHeight="1" x14ac:dyDescent="0.2">
      <c r="D37" s="58">
        <v>1</v>
      </c>
      <c r="E37" s="58">
        <v>5</v>
      </c>
      <c r="F37" s="59">
        <f t="shared" si="28"/>
        <v>29</v>
      </c>
      <c r="G37" s="59">
        <f t="shared" si="29"/>
        <v>29</v>
      </c>
      <c r="H37" s="31">
        <f t="shared" si="30"/>
        <v>0</v>
      </c>
      <c r="Q37" s="59"/>
      <c r="R37" s="59"/>
    </row>
    <row r="38" spans="4:18" ht="15" hidden="1" customHeight="1" x14ac:dyDescent="0.2">
      <c r="D38" s="58">
        <v>1</v>
      </c>
      <c r="E38" s="58">
        <v>6</v>
      </c>
      <c r="F38" s="59">
        <f t="shared" si="28"/>
        <v>29</v>
      </c>
      <c r="G38" s="59">
        <f t="shared" si="29"/>
        <v>29</v>
      </c>
      <c r="H38" s="31">
        <f t="shared" si="30"/>
        <v>0</v>
      </c>
      <c r="Q38" s="59"/>
      <c r="R38" s="59"/>
    </row>
    <row r="39" spans="4:18" ht="15" hidden="1" customHeight="1" x14ac:dyDescent="0.2">
      <c r="D39" s="58">
        <v>1</v>
      </c>
      <c r="E39" s="58">
        <v>7</v>
      </c>
      <c r="F39" s="59">
        <f t="shared" si="28"/>
        <v>29</v>
      </c>
      <c r="G39" s="59">
        <f t="shared" si="29"/>
        <v>29</v>
      </c>
      <c r="H39" s="31">
        <f t="shared" si="30"/>
        <v>0</v>
      </c>
      <c r="Q39" s="59"/>
      <c r="R39" s="59"/>
    </row>
    <row r="40" spans="4:18" hidden="1" x14ac:dyDescent="0.2">
      <c r="D40" s="58">
        <v>1</v>
      </c>
      <c r="E40" s="58">
        <v>8</v>
      </c>
      <c r="F40" s="59">
        <f t="shared" si="28"/>
        <v>29</v>
      </c>
      <c r="G40" s="59">
        <f t="shared" si="29"/>
        <v>29</v>
      </c>
      <c r="H40" s="31">
        <f t="shared" si="30"/>
        <v>0</v>
      </c>
      <c r="Q40" s="59"/>
      <c r="R40" s="59"/>
    </row>
    <row r="41" spans="4:18" hidden="1" x14ac:dyDescent="0.2">
      <c r="D41" s="58">
        <v>1</v>
      </c>
      <c r="E41" s="58">
        <v>9</v>
      </c>
      <c r="F41" s="59">
        <f t="shared" si="28"/>
        <v>31</v>
      </c>
      <c r="G41" s="59">
        <f t="shared" si="29"/>
        <v>31</v>
      </c>
      <c r="H41" s="31">
        <f t="shared" si="30"/>
        <v>0</v>
      </c>
      <c r="Q41" s="59"/>
      <c r="R41" s="59"/>
    </row>
    <row r="42" spans="4:18" hidden="1" x14ac:dyDescent="0.2">
      <c r="D42" s="58">
        <v>1</v>
      </c>
      <c r="E42" s="58">
        <v>10</v>
      </c>
      <c r="F42" s="59">
        <f t="shared" si="28"/>
        <v>29</v>
      </c>
      <c r="G42" s="59">
        <f t="shared" si="29"/>
        <v>29</v>
      </c>
      <c r="H42" s="31">
        <f t="shared" si="30"/>
        <v>0</v>
      </c>
      <c r="Q42" s="59"/>
      <c r="R42" s="59"/>
    </row>
    <row r="43" spans="4:18" hidden="1" x14ac:dyDescent="0.2">
      <c r="D43" s="58">
        <v>1</v>
      </c>
      <c r="E43" s="58">
        <v>11</v>
      </c>
      <c r="F43" s="59">
        <f t="shared" si="28"/>
        <v>29</v>
      </c>
      <c r="G43" s="59">
        <f t="shared" si="29"/>
        <v>29</v>
      </c>
      <c r="H43" s="31">
        <f t="shared" si="30"/>
        <v>0</v>
      </c>
      <c r="Q43" s="59"/>
      <c r="R43" s="59"/>
    </row>
    <row r="44" spans="4:18" hidden="1" x14ac:dyDescent="0.2">
      <c r="D44" s="58">
        <v>1</v>
      </c>
      <c r="E44" s="58">
        <v>12</v>
      </c>
      <c r="F44" s="59">
        <f t="shared" si="28"/>
        <v>29</v>
      </c>
      <c r="G44" s="59">
        <f t="shared" si="29"/>
        <v>29</v>
      </c>
      <c r="H44" s="31">
        <f t="shared" si="30"/>
        <v>0</v>
      </c>
      <c r="Q44" s="59"/>
      <c r="R44" s="59"/>
    </row>
    <row r="45" spans="4:18" hidden="1" x14ac:dyDescent="0.2">
      <c r="D45" s="58">
        <v>1</v>
      </c>
      <c r="E45" s="58">
        <v>13</v>
      </c>
      <c r="F45" s="59">
        <f t="shared" si="28"/>
        <v>29</v>
      </c>
      <c r="G45" s="59">
        <f t="shared" si="29"/>
        <v>29</v>
      </c>
      <c r="H45" s="31">
        <f t="shared" si="30"/>
        <v>0</v>
      </c>
      <c r="Q45" s="59"/>
      <c r="R45" s="59"/>
    </row>
    <row r="46" spans="4:18" hidden="1" x14ac:dyDescent="0.2">
      <c r="D46" s="58">
        <v>1</v>
      </c>
      <c r="E46" s="58">
        <v>14</v>
      </c>
      <c r="F46" s="59">
        <f t="shared" si="28"/>
        <v>31</v>
      </c>
      <c r="G46" s="59">
        <f t="shared" si="29"/>
        <v>31</v>
      </c>
      <c r="H46" s="31">
        <f t="shared" si="30"/>
        <v>0</v>
      </c>
      <c r="Q46" s="59"/>
      <c r="R46" s="59"/>
    </row>
    <row r="47" spans="4:18" hidden="1" x14ac:dyDescent="0.2">
      <c r="D47" s="58">
        <v>1</v>
      </c>
      <c r="E47" s="58">
        <v>15</v>
      </c>
      <c r="F47" s="59">
        <f t="shared" si="28"/>
        <v>29</v>
      </c>
      <c r="G47" s="59">
        <f t="shared" si="29"/>
        <v>29</v>
      </c>
      <c r="H47" s="31">
        <f t="shared" si="30"/>
        <v>0</v>
      </c>
      <c r="Q47" s="59"/>
      <c r="R47" s="59"/>
    </row>
    <row r="48" spans="4:18" hidden="1" x14ac:dyDescent="0.2">
      <c r="D48" s="58">
        <v>1</v>
      </c>
      <c r="E48" s="58">
        <v>16</v>
      </c>
      <c r="F48" s="59">
        <f t="shared" si="28"/>
        <v>29</v>
      </c>
      <c r="G48" s="59">
        <f t="shared" si="29"/>
        <v>29</v>
      </c>
      <c r="H48" s="31">
        <f t="shared" si="30"/>
        <v>0</v>
      </c>
    </row>
    <row r="49" spans="4:8" hidden="1" x14ac:dyDescent="0.2">
      <c r="D49" s="58">
        <v>1</v>
      </c>
      <c r="E49" s="58">
        <v>17</v>
      </c>
      <c r="F49" s="59">
        <f t="shared" si="28"/>
        <v>29</v>
      </c>
      <c r="G49" s="59">
        <f t="shared" si="29"/>
        <v>29</v>
      </c>
      <c r="H49" s="31">
        <f t="shared" si="30"/>
        <v>0</v>
      </c>
    </row>
    <row r="50" spans="4:8" hidden="1" x14ac:dyDescent="0.2">
      <c r="D50" s="58">
        <v>1</v>
      </c>
      <c r="E50" s="58">
        <v>18</v>
      </c>
      <c r="F50" s="59">
        <f t="shared" si="28"/>
        <v>29</v>
      </c>
      <c r="G50" s="59">
        <f t="shared" si="29"/>
        <v>29</v>
      </c>
      <c r="H50" s="31">
        <f t="shared" si="30"/>
        <v>0</v>
      </c>
    </row>
    <row r="51" spans="4:8" hidden="1" x14ac:dyDescent="0.2">
      <c r="D51" s="58">
        <v>1</v>
      </c>
      <c r="E51" s="58">
        <v>19</v>
      </c>
      <c r="F51" s="59">
        <f t="shared" si="28"/>
        <v>31</v>
      </c>
      <c r="G51" s="59">
        <f t="shared" si="29"/>
        <v>31</v>
      </c>
      <c r="H51" s="31">
        <f t="shared" si="30"/>
        <v>0</v>
      </c>
    </row>
    <row r="52" spans="4:8" hidden="1" x14ac:dyDescent="0.2">
      <c r="D52" s="58">
        <v>2</v>
      </c>
      <c r="E52" s="58">
        <v>1</v>
      </c>
      <c r="F52" s="59">
        <f t="shared" si="28"/>
        <v>28</v>
      </c>
      <c r="G52" s="59">
        <f t="shared" si="29"/>
        <v>28</v>
      </c>
      <c r="H52" s="31">
        <f t="shared" si="30"/>
        <v>0</v>
      </c>
    </row>
    <row r="53" spans="4:8" hidden="1" x14ac:dyDescent="0.2">
      <c r="D53" s="58">
        <v>2</v>
      </c>
      <c r="E53" s="58">
        <v>2</v>
      </c>
      <c r="F53" s="59">
        <f t="shared" si="28"/>
        <v>29</v>
      </c>
      <c r="G53" s="59">
        <f t="shared" si="29"/>
        <v>29</v>
      </c>
      <c r="H53" s="31">
        <f t="shared" si="30"/>
        <v>0</v>
      </c>
    </row>
    <row r="54" spans="4:8" hidden="1" x14ac:dyDescent="0.2">
      <c r="D54" s="58">
        <v>2</v>
      </c>
      <c r="E54" s="58">
        <v>3</v>
      </c>
      <c r="F54" s="59">
        <f t="shared" si="28"/>
        <v>29</v>
      </c>
      <c r="G54" s="59">
        <f t="shared" si="29"/>
        <v>29</v>
      </c>
      <c r="H54" s="31">
        <f t="shared" si="30"/>
        <v>0</v>
      </c>
    </row>
    <row r="55" spans="4:8" hidden="1" x14ac:dyDescent="0.2">
      <c r="D55" s="58">
        <v>2</v>
      </c>
      <c r="E55" s="58">
        <v>4</v>
      </c>
      <c r="F55" s="59">
        <f t="shared" si="28"/>
        <v>29</v>
      </c>
      <c r="G55" s="59">
        <f t="shared" si="29"/>
        <v>29</v>
      </c>
      <c r="H55" s="31">
        <f t="shared" si="30"/>
        <v>0</v>
      </c>
    </row>
    <row r="56" spans="4:8" hidden="1" x14ac:dyDescent="0.2">
      <c r="D56" s="58">
        <v>2</v>
      </c>
      <c r="E56" s="58">
        <v>5</v>
      </c>
      <c r="F56" s="59">
        <f t="shared" si="28"/>
        <v>29</v>
      </c>
      <c r="G56" s="59">
        <f t="shared" si="29"/>
        <v>29</v>
      </c>
      <c r="H56" s="31">
        <f t="shared" si="30"/>
        <v>0</v>
      </c>
    </row>
    <row r="57" spans="4:8" hidden="1" x14ac:dyDescent="0.2">
      <c r="D57" s="58">
        <v>2</v>
      </c>
      <c r="E57" s="58">
        <v>6</v>
      </c>
      <c r="F57" s="59">
        <f t="shared" si="28"/>
        <v>29</v>
      </c>
      <c r="G57" s="59">
        <f t="shared" si="29"/>
        <v>29</v>
      </c>
      <c r="H57" s="31">
        <f t="shared" si="30"/>
        <v>0</v>
      </c>
    </row>
    <row r="58" spans="4:8" hidden="1" x14ac:dyDescent="0.2">
      <c r="D58" s="58">
        <v>2</v>
      </c>
      <c r="E58" s="58">
        <v>7</v>
      </c>
      <c r="F58" s="59">
        <f t="shared" si="28"/>
        <v>29</v>
      </c>
      <c r="G58" s="59">
        <f t="shared" si="29"/>
        <v>29</v>
      </c>
      <c r="H58" s="31">
        <f t="shared" si="30"/>
        <v>0</v>
      </c>
    </row>
    <row r="59" spans="4:8" hidden="1" x14ac:dyDescent="0.2">
      <c r="D59" s="58">
        <v>2</v>
      </c>
      <c r="E59" s="58">
        <v>8</v>
      </c>
      <c r="F59" s="59">
        <f t="shared" si="28"/>
        <v>29</v>
      </c>
      <c r="G59" s="59">
        <f t="shared" si="29"/>
        <v>29</v>
      </c>
      <c r="H59" s="31">
        <f t="shared" si="30"/>
        <v>0</v>
      </c>
    </row>
    <row r="60" spans="4:8" hidden="1" x14ac:dyDescent="0.2">
      <c r="D60" s="58">
        <v>2</v>
      </c>
      <c r="E60" s="58">
        <v>9</v>
      </c>
      <c r="F60" s="59">
        <f t="shared" si="28"/>
        <v>29</v>
      </c>
      <c r="G60" s="59">
        <f t="shared" si="29"/>
        <v>29</v>
      </c>
      <c r="H60" s="31">
        <f t="shared" si="30"/>
        <v>0</v>
      </c>
    </row>
    <row r="61" spans="4:8" hidden="1" x14ac:dyDescent="0.2">
      <c r="D61" s="58">
        <v>2</v>
      </c>
      <c r="E61" s="58">
        <v>10</v>
      </c>
      <c r="F61" s="59">
        <f t="shared" si="28"/>
        <v>29</v>
      </c>
      <c r="G61" s="59">
        <f t="shared" si="29"/>
        <v>29</v>
      </c>
      <c r="H61" s="31">
        <f t="shared" si="30"/>
        <v>0</v>
      </c>
    </row>
    <row r="62" spans="4:8" hidden="1" x14ac:dyDescent="0.2">
      <c r="D62" s="58">
        <v>2</v>
      </c>
      <c r="E62" s="58">
        <v>11</v>
      </c>
      <c r="F62" s="59">
        <f t="shared" si="28"/>
        <v>29</v>
      </c>
      <c r="G62" s="59">
        <f t="shared" si="29"/>
        <v>29</v>
      </c>
      <c r="H62" s="31">
        <f t="shared" si="30"/>
        <v>0</v>
      </c>
    </row>
    <row r="63" spans="4:8" hidden="1" x14ac:dyDescent="0.2">
      <c r="D63" s="58">
        <v>2</v>
      </c>
      <c r="E63" s="58">
        <v>12</v>
      </c>
      <c r="F63" s="59">
        <f t="shared" si="28"/>
        <v>29</v>
      </c>
      <c r="G63" s="59">
        <f t="shared" si="29"/>
        <v>29</v>
      </c>
      <c r="H63" s="31">
        <f t="shared" si="30"/>
        <v>0</v>
      </c>
    </row>
    <row r="64" spans="4:8" hidden="1" x14ac:dyDescent="0.2">
      <c r="D64" s="58">
        <v>2</v>
      </c>
      <c r="E64" s="58">
        <v>13</v>
      </c>
      <c r="F64" s="59">
        <f t="shared" si="28"/>
        <v>29</v>
      </c>
      <c r="G64" s="59">
        <f t="shared" si="29"/>
        <v>29</v>
      </c>
      <c r="H64" s="31">
        <f t="shared" si="30"/>
        <v>0</v>
      </c>
    </row>
    <row r="65" spans="4:8" hidden="1" x14ac:dyDescent="0.2">
      <c r="D65" s="58">
        <v>2</v>
      </c>
      <c r="E65" s="58">
        <v>14</v>
      </c>
      <c r="F65" s="59">
        <f t="shared" si="28"/>
        <v>29</v>
      </c>
      <c r="G65" s="59">
        <f t="shared" si="29"/>
        <v>29</v>
      </c>
      <c r="H65" s="31">
        <f t="shared" si="30"/>
        <v>0</v>
      </c>
    </row>
    <row r="66" spans="4:8" hidden="1" x14ac:dyDescent="0.2">
      <c r="D66" s="58">
        <v>2</v>
      </c>
      <c r="E66" s="58">
        <v>15</v>
      </c>
      <c r="F66" s="59">
        <f t="shared" si="28"/>
        <v>29</v>
      </c>
      <c r="G66" s="59">
        <f t="shared" si="29"/>
        <v>29</v>
      </c>
      <c r="H66" s="31">
        <f t="shared" si="30"/>
        <v>0</v>
      </c>
    </row>
    <row r="67" spans="4:8" hidden="1" x14ac:dyDescent="0.2">
      <c r="D67" s="58">
        <v>2</v>
      </c>
      <c r="E67" s="58">
        <v>16</v>
      </c>
      <c r="F67" s="59">
        <f t="shared" si="28"/>
        <v>29</v>
      </c>
      <c r="G67" s="59">
        <f t="shared" si="29"/>
        <v>29</v>
      </c>
      <c r="H67" s="31">
        <f t="shared" si="30"/>
        <v>0</v>
      </c>
    </row>
    <row r="68" spans="4:8" hidden="1" x14ac:dyDescent="0.2">
      <c r="D68" s="58">
        <v>2</v>
      </c>
      <c r="E68" s="58">
        <v>17</v>
      </c>
      <c r="F68" s="59">
        <f t="shared" si="28"/>
        <v>29</v>
      </c>
      <c r="G68" s="59">
        <f t="shared" si="29"/>
        <v>29</v>
      </c>
      <c r="H68" s="31">
        <f t="shared" si="30"/>
        <v>0</v>
      </c>
    </row>
    <row r="69" spans="4:8" hidden="1" x14ac:dyDescent="0.2">
      <c r="D69" s="58">
        <v>2</v>
      </c>
      <c r="E69" s="58">
        <v>18</v>
      </c>
      <c r="F69" s="59">
        <f t="shared" si="28"/>
        <v>29</v>
      </c>
      <c r="G69" s="59">
        <f t="shared" si="29"/>
        <v>29</v>
      </c>
      <c r="H69" s="31">
        <f t="shared" si="30"/>
        <v>0</v>
      </c>
    </row>
    <row r="70" spans="4:8" hidden="1" x14ac:dyDescent="0.2">
      <c r="D70" s="58">
        <v>2</v>
      </c>
      <c r="E70" s="58">
        <v>19</v>
      </c>
      <c r="F70" s="59">
        <f t="shared" si="28"/>
        <v>29</v>
      </c>
      <c r="G70" s="59">
        <f t="shared" si="29"/>
        <v>29</v>
      </c>
      <c r="H70" s="31">
        <f t="shared" si="30"/>
        <v>0</v>
      </c>
    </row>
    <row r="71" spans="4:8" hidden="1" x14ac:dyDescent="0.2">
      <c r="D71" s="58">
        <v>3</v>
      </c>
      <c r="E71" s="58">
        <v>1</v>
      </c>
      <c r="F71" s="59">
        <f t="shared" si="28"/>
        <v>29</v>
      </c>
      <c r="G71" s="59">
        <f t="shared" si="29"/>
        <v>29</v>
      </c>
      <c r="H71" s="31">
        <f t="shared" si="30"/>
        <v>0</v>
      </c>
    </row>
    <row r="72" spans="4:8" hidden="1" x14ac:dyDescent="0.2">
      <c r="D72" s="58">
        <v>3</v>
      </c>
      <c r="E72" s="58">
        <v>2</v>
      </c>
      <c r="F72" s="59">
        <f t="shared" si="28"/>
        <v>31</v>
      </c>
      <c r="G72" s="59">
        <f t="shared" si="29"/>
        <v>31</v>
      </c>
      <c r="H72" s="31">
        <f t="shared" si="30"/>
        <v>0</v>
      </c>
    </row>
    <row r="73" spans="4:8" hidden="1" x14ac:dyDescent="0.2">
      <c r="D73" s="58">
        <v>3</v>
      </c>
      <c r="E73" s="58">
        <v>3</v>
      </c>
      <c r="F73" s="59">
        <f t="shared" si="28"/>
        <v>31</v>
      </c>
      <c r="G73" s="59">
        <f t="shared" si="29"/>
        <v>31</v>
      </c>
      <c r="H73" s="31">
        <f t="shared" si="30"/>
        <v>0</v>
      </c>
    </row>
    <row r="74" spans="4:8" hidden="1" x14ac:dyDescent="0.2">
      <c r="D74" s="58">
        <v>3</v>
      </c>
      <c r="E74" s="58">
        <v>4</v>
      </c>
      <c r="F74" s="59">
        <f t="shared" si="28"/>
        <v>29</v>
      </c>
      <c r="G74" s="59">
        <f t="shared" si="29"/>
        <v>29</v>
      </c>
      <c r="H74" s="31">
        <f t="shared" si="30"/>
        <v>0</v>
      </c>
    </row>
    <row r="75" spans="4:8" hidden="1" x14ac:dyDescent="0.2">
      <c r="D75" s="58">
        <v>3</v>
      </c>
      <c r="E75" s="58">
        <v>5</v>
      </c>
      <c r="F75" s="59">
        <f t="shared" si="28"/>
        <v>29</v>
      </c>
      <c r="G75" s="59">
        <f t="shared" si="29"/>
        <v>29</v>
      </c>
      <c r="H75" s="31">
        <f t="shared" si="30"/>
        <v>0</v>
      </c>
    </row>
    <row r="76" spans="4:8" hidden="1" x14ac:dyDescent="0.2">
      <c r="D76" s="58">
        <v>3</v>
      </c>
      <c r="E76" s="58">
        <v>6</v>
      </c>
      <c r="F76" s="59">
        <f t="shared" si="28"/>
        <v>29</v>
      </c>
      <c r="G76" s="59">
        <f t="shared" si="29"/>
        <v>29</v>
      </c>
      <c r="H76" s="31">
        <f t="shared" si="30"/>
        <v>0</v>
      </c>
    </row>
    <row r="77" spans="4:8" hidden="1" x14ac:dyDescent="0.2">
      <c r="D77" s="58">
        <v>3</v>
      </c>
      <c r="E77" s="58">
        <v>7</v>
      </c>
      <c r="F77" s="59">
        <f t="shared" si="28"/>
        <v>31</v>
      </c>
      <c r="G77" s="59">
        <f t="shared" si="29"/>
        <v>31</v>
      </c>
      <c r="H77" s="31">
        <f t="shared" si="30"/>
        <v>0</v>
      </c>
    </row>
    <row r="78" spans="4:8" hidden="1" x14ac:dyDescent="0.2">
      <c r="D78" s="58">
        <v>3</v>
      </c>
      <c r="E78" s="58">
        <v>8</v>
      </c>
      <c r="F78" s="59">
        <f t="shared" si="28"/>
        <v>31</v>
      </c>
      <c r="G78" s="59">
        <f t="shared" si="29"/>
        <v>31</v>
      </c>
      <c r="H78" s="31">
        <f t="shared" si="30"/>
        <v>0</v>
      </c>
    </row>
    <row r="79" spans="4:8" hidden="1" x14ac:dyDescent="0.2">
      <c r="D79" s="58">
        <v>3</v>
      </c>
      <c r="E79" s="58">
        <v>9</v>
      </c>
      <c r="F79" s="59">
        <f t="shared" si="28"/>
        <v>29</v>
      </c>
      <c r="G79" s="59">
        <f t="shared" si="29"/>
        <v>29</v>
      </c>
      <c r="H79" s="31">
        <f t="shared" si="30"/>
        <v>0</v>
      </c>
    </row>
    <row r="80" spans="4:8" hidden="1" x14ac:dyDescent="0.2">
      <c r="D80" s="58">
        <v>3</v>
      </c>
      <c r="E80" s="58">
        <v>10</v>
      </c>
      <c r="F80" s="59">
        <f t="shared" si="28"/>
        <v>29</v>
      </c>
      <c r="G80" s="59">
        <f t="shared" si="29"/>
        <v>29</v>
      </c>
      <c r="H80" s="31">
        <f t="shared" si="30"/>
        <v>0</v>
      </c>
    </row>
    <row r="81" spans="4:8" hidden="1" x14ac:dyDescent="0.2">
      <c r="D81" s="58">
        <v>3</v>
      </c>
      <c r="E81" s="58">
        <v>11</v>
      </c>
      <c r="F81" s="59">
        <f t="shared" si="28"/>
        <v>29</v>
      </c>
      <c r="G81" s="59">
        <f t="shared" si="29"/>
        <v>29</v>
      </c>
      <c r="H81" s="31">
        <f t="shared" si="30"/>
        <v>0</v>
      </c>
    </row>
    <row r="82" spans="4:8" hidden="1" x14ac:dyDescent="0.2">
      <c r="D82" s="58">
        <v>3</v>
      </c>
      <c r="E82" s="58">
        <v>12</v>
      </c>
      <c r="F82" s="59">
        <f t="shared" si="28"/>
        <v>31</v>
      </c>
      <c r="G82" s="59">
        <f t="shared" si="29"/>
        <v>31</v>
      </c>
      <c r="H82" s="31">
        <f t="shared" si="30"/>
        <v>0</v>
      </c>
    </row>
    <row r="83" spans="4:8" hidden="1" x14ac:dyDescent="0.2">
      <c r="D83" s="58">
        <v>3</v>
      </c>
      <c r="E83" s="58">
        <v>13</v>
      </c>
      <c r="F83" s="59">
        <f t="shared" si="28"/>
        <v>31</v>
      </c>
      <c r="G83" s="59">
        <f t="shared" si="29"/>
        <v>31</v>
      </c>
      <c r="H83" s="31">
        <f t="shared" si="30"/>
        <v>0</v>
      </c>
    </row>
    <row r="84" spans="4:8" hidden="1" x14ac:dyDescent="0.2">
      <c r="D84" s="58">
        <v>3</v>
      </c>
      <c r="E84" s="58">
        <v>14</v>
      </c>
      <c r="F84" s="59">
        <f t="shared" si="28"/>
        <v>29</v>
      </c>
      <c r="G84" s="59">
        <f t="shared" si="29"/>
        <v>29</v>
      </c>
      <c r="H84" s="31">
        <f t="shared" si="30"/>
        <v>0</v>
      </c>
    </row>
    <row r="85" spans="4:8" hidden="1" x14ac:dyDescent="0.2">
      <c r="D85" s="58">
        <v>3</v>
      </c>
      <c r="E85" s="58">
        <v>15</v>
      </c>
      <c r="F85" s="59">
        <f t="shared" si="28"/>
        <v>29</v>
      </c>
      <c r="G85" s="59">
        <f t="shared" si="29"/>
        <v>29</v>
      </c>
      <c r="H85" s="31">
        <f t="shared" si="30"/>
        <v>0</v>
      </c>
    </row>
    <row r="86" spans="4:8" hidden="1" x14ac:dyDescent="0.2">
      <c r="D86" s="58">
        <v>3</v>
      </c>
      <c r="E86" s="58">
        <v>16</v>
      </c>
      <c r="F86" s="59">
        <f t="shared" si="28"/>
        <v>29</v>
      </c>
      <c r="G86" s="59">
        <f t="shared" si="29"/>
        <v>29</v>
      </c>
      <c r="H86" s="31">
        <f t="shared" si="30"/>
        <v>0</v>
      </c>
    </row>
    <row r="87" spans="4:8" hidden="1" x14ac:dyDescent="0.2">
      <c r="D87" s="58">
        <v>3</v>
      </c>
      <c r="E87" s="58">
        <v>17</v>
      </c>
      <c r="F87" s="59">
        <f t="shared" si="28"/>
        <v>31</v>
      </c>
      <c r="G87" s="59">
        <f t="shared" si="29"/>
        <v>31</v>
      </c>
      <c r="H87" s="31">
        <f t="shared" si="30"/>
        <v>0</v>
      </c>
    </row>
    <row r="88" spans="4:8" hidden="1" x14ac:dyDescent="0.2">
      <c r="D88" s="58">
        <v>3</v>
      </c>
      <c r="E88" s="58">
        <v>18</v>
      </c>
      <c r="F88" s="59">
        <f t="shared" si="28"/>
        <v>31</v>
      </c>
      <c r="G88" s="59">
        <f t="shared" si="29"/>
        <v>31</v>
      </c>
      <c r="H88" s="31">
        <f t="shared" si="30"/>
        <v>0</v>
      </c>
    </row>
    <row r="89" spans="4:8" hidden="1" x14ac:dyDescent="0.2">
      <c r="D89" s="58">
        <v>3</v>
      </c>
      <c r="E89" s="58">
        <v>19</v>
      </c>
      <c r="F89" s="59">
        <f t="shared" si="28"/>
        <v>29</v>
      </c>
      <c r="G89" s="59">
        <f t="shared" si="29"/>
        <v>29</v>
      </c>
      <c r="H89" s="31">
        <f t="shared" si="30"/>
        <v>0</v>
      </c>
    </row>
    <row r="90" spans="4:8" hidden="1" x14ac:dyDescent="0.2">
      <c r="D90" s="58">
        <v>4</v>
      </c>
      <c r="E90" s="58">
        <v>1</v>
      </c>
      <c r="F90" s="59">
        <f t="shared" si="28"/>
        <v>31</v>
      </c>
      <c r="G90" s="59">
        <f t="shared" si="29"/>
        <v>31</v>
      </c>
      <c r="H90" s="31">
        <f t="shared" si="30"/>
        <v>0</v>
      </c>
    </row>
    <row r="91" spans="4:8" hidden="1" x14ac:dyDescent="0.2">
      <c r="D91" s="58">
        <v>4</v>
      </c>
      <c r="E91" s="58">
        <v>2</v>
      </c>
      <c r="F91" s="59">
        <f t="shared" si="28"/>
        <v>30</v>
      </c>
      <c r="G91" s="59">
        <f t="shared" si="29"/>
        <v>30</v>
      </c>
      <c r="H91" s="31">
        <f t="shared" si="30"/>
        <v>0</v>
      </c>
    </row>
    <row r="92" spans="4:8" hidden="1" x14ac:dyDescent="0.2">
      <c r="D92" s="58">
        <v>4</v>
      </c>
      <c r="E92" s="58">
        <v>3</v>
      </c>
      <c r="F92" s="59">
        <f t="shared" si="28"/>
        <v>30</v>
      </c>
      <c r="G92" s="59">
        <f t="shared" si="29"/>
        <v>30</v>
      </c>
      <c r="H92" s="31">
        <f t="shared" si="30"/>
        <v>0</v>
      </c>
    </row>
    <row r="93" spans="4:8" hidden="1" x14ac:dyDescent="0.2">
      <c r="D93" s="58">
        <v>4</v>
      </c>
      <c r="E93" s="58">
        <v>4</v>
      </c>
      <c r="F93" s="59">
        <f t="shared" si="28"/>
        <v>30</v>
      </c>
      <c r="G93" s="59">
        <f t="shared" si="29"/>
        <v>30</v>
      </c>
      <c r="H93" s="31">
        <f t="shared" si="30"/>
        <v>0</v>
      </c>
    </row>
    <row r="94" spans="4:8" hidden="1" x14ac:dyDescent="0.2">
      <c r="D94" s="58">
        <v>4</v>
      </c>
      <c r="E94" s="58">
        <v>5</v>
      </c>
      <c r="F94" s="59">
        <f t="shared" si="28"/>
        <v>30</v>
      </c>
      <c r="G94" s="59">
        <f t="shared" si="29"/>
        <v>30</v>
      </c>
      <c r="H94" s="31">
        <f t="shared" si="30"/>
        <v>0</v>
      </c>
    </row>
    <row r="95" spans="4:8" hidden="1" x14ac:dyDescent="0.2">
      <c r="D95" s="58">
        <v>4</v>
      </c>
      <c r="E95" s="58">
        <v>6</v>
      </c>
      <c r="F95" s="59">
        <f t="shared" si="28"/>
        <v>30</v>
      </c>
      <c r="G95" s="59">
        <f t="shared" si="29"/>
        <v>30</v>
      </c>
      <c r="H95" s="31">
        <f t="shared" si="30"/>
        <v>0</v>
      </c>
    </row>
    <row r="96" spans="4:8" hidden="1" x14ac:dyDescent="0.2">
      <c r="D96" s="58">
        <v>4</v>
      </c>
      <c r="E96" s="58">
        <v>7</v>
      </c>
      <c r="F96" s="59">
        <f t="shared" si="28"/>
        <v>30</v>
      </c>
      <c r="G96" s="59">
        <f t="shared" si="29"/>
        <v>30</v>
      </c>
      <c r="H96" s="31">
        <f t="shared" si="30"/>
        <v>0</v>
      </c>
    </row>
    <row r="97" spans="4:8" hidden="1" x14ac:dyDescent="0.2">
      <c r="D97" s="58">
        <v>4</v>
      </c>
      <c r="E97" s="58">
        <v>8</v>
      </c>
      <c r="F97" s="59">
        <f t="shared" ref="F97:F160" si="31">INDEX($B$10:$X$28,MATCH(E97,$A$10:$A$28,0),D97*2)</f>
        <v>30</v>
      </c>
      <c r="G97" s="59">
        <f t="shared" ref="G97:G160" si="32">INDEX($B$10:$X$28,MATCH(E97,$A$10:$A$28,0),D97*2)</f>
        <v>30</v>
      </c>
      <c r="H97" s="31">
        <f t="shared" si="30"/>
        <v>0</v>
      </c>
    </row>
    <row r="98" spans="4:8" hidden="1" x14ac:dyDescent="0.2">
      <c r="D98" s="58">
        <v>4</v>
      </c>
      <c r="E98" s="58">
        <v>9</v>
      </c>
      <c r="F98" s="59">
        <f t="shared" si="31"/>
        <v>30</v>
      </c>
      <c r="G98" s="59">
        <f t="shared" si="32"/>
        <v>30</v>
      </c>
      <c r="H98" s="31">
        <f t="shared" ref="H98:H161" si="33">G98-F98</f>
        <v>0</v>
      </c>
    </row>
    <row r="99" spans="4:8" hidden="1" x14ac:dyDescent="0.2">
      <c r="D99" s="58">
        <v>4</v>
      </c>
      <c r="E99" s="58">
        <v>10</v>
      </c>
      <c r="F99" s="59">
        <f t="shared" si="31"/>
        <v>30</v>
      </c>
      <c r="G99" s="59">
        <f t="shared" si="32"/>
        <v>30</v>
      </c>
      <c r="H99" s="31">
        <f t="shared" si="33"/>
        <v>0</v>
      </c>
    </row>
    <row r="100" spans="4:8" hidden="1" x14ac:dyDescent="0.2">
      <c r="D100" s="58">
        <v>4</v>
      </c>
      <c r="E100" s="58">
        <v>11</v>
      </c>
      <c r="F100" s="59">
        <f t="shared" si="31"/>
        <v>30</v>
      </c>
      <c r="G100" s="59">
        <f t="shared" si="32"/>
        <v>30</v>
      </c>
      <c r="H100" s="31">
        <f t="shared" si="33"/>
        <v>0</v>
      </c>
    </row>
    <row r="101" spans="4:8" hidden="1" x14ac:dyDescent="0.2">
      <c r="D101" s="58">
        <v>4</v>
      </c>
      <c r="E101" s="58">
        <v>12</v>
      </c>
      <c r="F101" s="59">
        <f t="shared" si="31"/>
        <v>30</v>
      </c>
      <c r="G101" s="59">
        <f t="shared" si="32"/>
        <v>30</v>
      </c>
      <c r="H101" s="31">
        <f t="shared" si="33"/>
        <v>0</v>
      </c>
    </row>
    <row r="102" spans="4:8" hidden="1" x14ac:dyDescent="0.2">
      <c r="D102" s="58">
        <v>4</v>
      </c>
      <c r="E102" s="58">
        <v>13</v>
      </c>
      <c r="F102" s="59">
        <f t="shared" si="31"/>
        <v>30</v>
      </c>
      <c r="G102" s="59">
        <f t="shared" si="32"/>
        <v>30</v>
      </c>
      <c r="H102" s="31">
        <f t="shared" si="33"/>
        <v>0</v>
      </c>
    </row>
    <row r="103" spans="4:8" hidden="1" x14ac:dyDescent="0.2">
      <c r="D103" s="58">
        <v>4</v>
      </c>
      <c r="E103" s="58">
        <v>14</v>
      </c>
      <c r="F103" s="59">
        <f t="shared" si="31"/>
        <v>30</v>
      </c>
      <c r="G103" s="59">
        <f t="shared" si="32"/>
        <v>30</v>
      </c>
      <c r="H103" s="31">
        <f t="shared" si="33"/>
        <v>0</v>
      </c>
    </row>
    <row r="104" spans="4:8" hidden="1" x14ac:dyDescent="0.2">
      <c r="D104" s="58">
        <v>4</v>
      </c>
      <c r="E104" s="58">
        <v>15</v>
      </c>
      <c r="F104" s="59">
        <f t="shared" si="31"/>
        <v>30</v>
      </c>
      <c r="G104" s="59">
        <f t="shared" si="32"/>
        <v>30</v>
      </c>
      <c r="H104" s="31">
        <f t="shared" si="33"/>
        <v>0</v>
      </c>
    </row>
    <row r="105" spans="4:8" hidden="1" x14ac:dyDescent="0.2">
      <c r="D105" s="58">
        <v>4</v>
      </c>
      <c r="E105" s="58">
        <v>16</v>
      </c>
      <c r="F105" s="59">
        <f t="shared" si="31"/>
        <v>30</v>
      </c>
      <c r="G105" s="59">
        <f t="shared" si="32"/>
        <v>30</v>
      </c>
      <c r="H105" s="31">
        <f t="shared" si="33"/>
        <v>0</v>
      </c>
    </row>
    <row r="106" spans="4:8" hidden="1" x14ac:dyDescent="0.2">
      <c r="D106" s="58">
        <v>4</v>
      </c>
      <c r="E106" s="58">
        <v>17</v>
      </c>
      <c r="F106" s="59">
        <f t="shared" si="31"/>
        <v>30</v>
      </c>
      <c r="G106" s="59">
        <f t="shared" si="32"/>
        <v>30</v>
      </c>
      <c r="H106" s="31">
        <f t="shared" si="33"/>
        <v>0</v>
      </c>
    </row>
    <row r="107" spans="4:8" hidden="1" x14ac:dyDescent="0.2">
      <c r="D107" s="58">
        <v>4</v>
      </c>
      <c r="E107" s="58">
        <v>18</v>
      </c>
      <c r="F107" s="59">
        <f t="shared" si="31"/>
        <v>30</v>
      </c>
      <c r="G107" s="59">
        <f t="shared" si="32"/>
        <v>30</v>
      </c>
      <c r="H107" s="31">
        <f t="shared" si="33"/>
        <v>0</v>
      </c>
    </row>
    <row r="108" spans="4:8" hidden="1" x14ac:dyDescent="0.2">
      <c r="D108" s="58">
        <v>4</v>
      </c>
      <c r="E108" s="58">
        <v>19</v>
      </c>
      <c r="F108" s="59">
        <f t="shared" si="31"/>
        <v>30</v>
      </c>
      <c r="G108" s="59">
        <f t="shared" si="32"/>
        <v>30</v>
      </c>
      <c r="H108" s="31">
        <f t="shared" si="33"/>
        <v>0</v>
      </c>
    </row>
    <row r="109" spans="4:8" hidden="1" x14ac:dyDescent="0.2">
      <c r="D109" s="58">
        <v>5</v>
      </c>
      <c r="E109" s="58">
        <v>1</v>
      </c>
      <c r="F109" s="59">
        <f t="shared" si="31"/>
        <v>32</v>
      </c>
      <c r="G109" s="59">
        <f t="shared" si="32"/>
        <v>32</v>
      </c>
      <c r="H109" s="31">
        <f t="shared" si="33"/>
        <v>0</v>
      </c>
    </row>
    <row r="110" spans="4:8" hidden="1" x14ac:dyDescent="0.2">
      <c r="D110" s="58">
        <v>5</v>
      </c>
      <c r="E110" s="58">
        <v>2</v>
      </c>
      <c r="F110" s="59">
        <f t="shared" si="31"/>
        <v>30</v>
      </c>
      <c r="G110" s="59">
        <f t="shared" si="32"/>
        <v>30</v>
      </c>
      <c r="H110" s="31">
        <f t="shared" si="33"/>
        <v>0</v>
      </c>
    </row>
    <row r="111" spans="4:8" hidden="1" x14ac:dyDescent="0.2">
      <c r="D111" s="58">
        <v>5</v>
      </c>
      <c r="E111" s="58">
        <v>3</v>
      </c>
      <c r="F111" s="59">
        <f t="shared" si="31"/>
        <v>32</v>
      </c>
      <c r="G111" s="59">
        <f t="shared" si="32"/>
        <v>32</v>
      </c>
      <c r="H111" s="31">
        <f t="shared" si="33"/>
        <v>0</v>
      </c>
    </row>
    <row r="112" spans="4:8" hidden="1" x14ac:dyDescent="0.2">
      <c r="D112" s="58">
        <v>5</v>
      </c>
      <c r="E112" s="58">
        <v>4</v>
      </c>
      <c r="F112" s="59">
        <f t="shared" si="31"/>
        <v>32</v>
      </c>
      <c r="G112" s="59">
        <f t="shared" si="32"/>
        <v>32</v>
      </c>
      <c r="H112" s="31">
        <f t="shared" si="33"/>
        <v>0</v>
      </c>
    </row>
    <row r="113" spans="4:8" hidden="1" x14ac:dyDescent="0.2">
      <c r="D113" s="58">
        <v>5</v>
      </c>
      <c r="E113" s="58">
        <v>5</v>
      </c>
      <c r="F113" s="59">
        <f t="shared" si="31"/>
        <v>32</v>
      </c>
      <c r="G113" s="59">
        <f t="shared" si="32"/>
        <v>32</v>
      </c>
      <c r="H113" s="31">
        <f t="shared" si="33"/>
        <v>0</v>
      </c>
    </row>
    <row r="114" spans="4:8" hidden="1" x14ac:dyDescent="0.2">
      <c r="D114" s="58">
        <v>5</v>
      </c>
      <c r="E114" s="58">
        <v>6</v>
      </c>
      <c r="F114" s="59">
        <f t="shared" si="31"/>
        <v>32</v>
      </c>
      <c r="G114" s="59">
        <f t="shared" si="32"/>
        <v>32</v>
      </c>
      <c r="H114" s="31">
        <f t="shared" si="33"/>
        <v>0</v>
      </c>
    </row>
    <row r="115" spans="4:8" hidden="1" x14ac:dyDescent="0.2">
      <c r="D115" s="58">
        <v>5</v>
      </c>
      <c r="E115" s="58">
        <v>7</v>
      </c>
      <c r="F115" s="59">
        <f t="shared" si="31"/>
        <v>30</v>
      </c>
      <c r="G115" s="59">
        <f t="shared" si="32"/>
        <v>30</v>
      </c>
      <c r="H115" s="31">
        <f t="shared" si="33"/>
        <v>0</v>
      </c>
    </row>
    <row r="116" spans="4:8" hidden="1" x14ac:dyDescent="0.2">
      <c r="D116" s="58">
        <v>5</v>
      </c>
      <c r="E116" s="58">
        <v>8</v>
      </c>
      <c r="F116" s="59">
        <f t="shared" si="31"/>
        <v>32</v>
      </c>
      <c r="G116" s="59">
        <f t="shared" si="32"/>
        <v>32</v>
      </c>
      <c r="H116" s="31">
        <f t="shared" si="33"/>
        <v>0</v>
      </c>
    </row>
    <row r="117" spans="4:8" hidden="1" x14ac:dyDescent="0.2">
      <c r="D117" s="58">
        <v>5</v>
      </c>
      <c r="E117" s="58">
        <v>9</v>
      </c>
      <c r="F117" s="59">
        <f t="shared" si="31"/>
        <v>32</v>
      </c>
      <c r="G117" s="59">
        <f t="shared" si="32"/>
        <v>32</v>
      </c>
      <c r="H117" s="31">
        <f t="shared" si="33"/>
        <v>0</v>
      </c>
    </row>
    <row r="118" spans="4:8" hidden="1" x14ac:dyDescent="0.2">
      <c r="D118" s="58">
        <v>5</v>
      </c>
      <c r="E118" s="58">
        <v>10</v>
      </c>
      <c r="F118" s="59">
        <f t="shared" si="31"/>
        <v>32</v>
      </c>
      <c r="G118" s="59">
        <f t="shared" si="32"/>
        <v>32</v>
      </c>
      <c r="H118" s="31">
        <f t="shared" si="33"/>
        <v>0</v>
      </c>
    </row>
    <row r="119" spans="4:8" hidden="1" x14ac:dyDescent="0.2">
      <c r="D119" s="58">
        <v>5</v>
      </c>
      <c r="E119" s="58">
        <v>11</v>
      </c>
      <c r="F119" s="59">
        <f t="shared" si="31"/>
        <v>32</v>
      </c>
      <c r="G119" s="59">
        <f t="shared" si="32"/>
        <v>32</v>
      </c>
      <c r="H119" s="31">
        <f t="shared" si="33"/>
        <v>0</v>
      </c>
    </row>
    <row r="120" spans="4:8" hidden="1" x14ac:dyDescent="0.2">
      <c r="D120" s="58">
        <v>5</v>
      </c>
      <c r="E120" s="58">
        <v>12</v>
      </c>
      <c r="F120" s="59">
        <f t="shared" si="31"/>
        <v>30</v>
      </c>
      <c r="G120" s="59">
        <f t="shared" si="32"/>
        <v>30</v>
      </c>
      <c r="H120" s="31">
        <f t="shared" si="33"/>
        <v>0</v>
      </c>
    </row>
    <row r="121" spans="4:8" hidden="1" x14ac:dyDescent="0.2">
      <c r="D121" s="58">
        <v>5</v>
      </c>
      <c r="E121" s="58">
        <v>13</v>
      </c>
      <c r="F121" s="59">
        <f t="shared" si="31"/>
        <v>32</v>
      </c>
      <c r="G121" s="59">
        <f t="shared" si="32"/>
        <v>32</v>
      </c>
      <c r="H121" s="31">
        <f t="shared" si="33"/>
        <v>0</v>
      </c>
    </row>
    <row r="122" spans="4:8" hidden="1" x14ac:dyDescent="0.2">
      <c r="D122" s="58">
        <v>5</v>
      </c>
      <c r="E122" s="58">
        <v>14</v>
      </c>
      <c r="F122" s="59">
        <f t="shared" si="31"/>
        <v>32</v>
      </c>
      <c r="G122" s="59">
        <f t="shared" si="32"/>
        <v>32</v>
      </c>
      <c r="H122" s="31">
        <f t="shared" si="33"/>
        <v>0</v>
      </c>
    </row>
    <row r="123" spans="4:8" hidden="1" x14ac:dyDescent="0.2">
      <c r="D123" s="58">
        <v>5</v>
      </c>
      <c r="E123" s="58">
        <v>15</v>
      </c>
      <c r="F123" s="59">
        <f t="shared" si="31"/>
        <v>32</v>
      </c>
      <c r="G123" s="59">
        <f t="shared" si="32"/>
        <v>32</v>
      </c>
      <c r="H123" s="31">
        <f t="shared" si="33"/>
        <v>0</v>
      </c>
    </row>
    <row r="124" spans="4:8" hidden="1" x14ac:dyDescent="0.2">
      <c r="D124" s="58">
        <v>5</v>
      </c>
      <c r="E124" s="58">
        <v>16</v>
      </c>
      <c r="F124" s="59">
        <f t="shared" si="31"/>
        <v>32</v>
      </c>
      <c r="G124" s="59">
        <f t="shared" si="32"/>
        <v>32</v>
      </c>
      <c r="H124" s="31">
        <f t="shared" si="33"/>
        <v>0</v>
      </c>
    </row>
    <row r="125" spans="4:8" hidden="1" x14ac:dyDescent="0.2">
      <c r="D125" s="58">
        <v>5</v>
      </c>
      <c r="E125" s="58">
        <v>17</v>
      </c>
      <c r="F125" s="59">
        <f t="shared" si="31"/>
        <v>30</v>
      </c>
      <c r="G125" s="59">
        <f t="shared" si="32"/>
        <v>30</v>
      </c>
      <c r="H125" s="31">
        <f t="shared" si="33"/>
        <v>0</v>
      </c>
    </row>
    <row r="126" spans="4:8" hidden="1" x14ac:dyDescent="0.2">
      <c r="D126" s="58">
        <v>5</v>
      </c>
      <c r="E126" s="58">
        <v>18</v>
      </c>
      <c r="F126" s="59">
        <f t="shared" si="31"/>
        <v>32</v>
      </c>
      <c r="G126" s="59">
        <f t="shared" si="32"/>
        <v>32</v>
      </c>
      <c r="H126" s="31">
        <f t="shared" si="33"/>
        <v>0</v>
      </c>
    </row>
    <row r="127" spans="4:8" hidden="1" x14ac:dyDescent="0.2">
      <c r="D127" s="58">
        <v>5</v>
      </c>
      <c r="E127" s="58">
        <v>19</v>
      </c>
      <c r="F127" s="59">
        <f t="shared" si="31"/>
        <v>32</v>
      </c>
      <c r="G127" s="59">
        <f t="shared" si="32"/>
        <v>32</v>
      </c>
      <c r="H127" s="31">
        <f t="shared" si="33"/>
        <v>0</v>
      </c>
    </row>
    <row r="128" spans="4:8" hidden="1" x14ac:dyDescent="0.2">
      <c r="D128" s="58">
        <v>6</v>
      </c>
      <c r="E128" s="58">
        <v>1</v>
      </c>
      <c r="F128" s="59">
        <f t="shared" si="31"/>
        <v>29</v>
      </c>
      <c r="G128" s="59">
        <f t="shared" si="32"/>
        <v>29</v>
      </c>
      <c r="H128" s="31">
        <f t="shared" si="33"/>
        <v>0</v>
      </c>
    </row>
    <row r="129" spans="4:8" hidden="1" x14ac:dyDescent="0.2">
      <c r="D129" s="58">
        <v>6</v>
      </c>
      <c r="E129" s="58">
        <v>2</v>
      </c>
      <c r="F129" s="59">
        <f t="shared" si="31"/>
        <v>31</v>
      </c>
      <c r="G129" s="59">
        <f t="shared" si="32"/>
        <v>31</v>
      </c>
      <c r="H129" s="31">
        <f t="shared" si="33"/>
        <v>0</v>
      </c>
    </row>
    <row r="130" spans="4:8" hidden="1" x14ac:dyDescent="0.2">
      <c r="D130" s="58">
        <v>6</v>
      </c>
      <c r="E130" s="58">
        <v>3</v>
      </c>
      <c r="F130" s="59">
        <f t="shared" si="31"/>
        <v>29</v>
      </c>
      <c r="G130" s="59">
        <f t="shared" si="32"/>
        <v>29</v>
      </c>
      <c r="H130" s="31">
        <f t="shared" si="33"/>
        <v>0</v>
      </c>
    </row>
    <row r="131" spans="4:8" hidden="1" x14ac:dyDescent="0.2">
      <c r="D131" s="58">
        <v>6</v>
      </c>
      <c r="E131" s="58">
        <v>4</v>
      </c>
      <c r="F131" s="59">
        <f t="shared" si="31"/>
        <v>30</v>
      </c>
      <c r="G131" s="59">
        <f t="shared" si="32"/>
        <v>30</v>
      </c>
      <c r="H131" s="31">
        <f t="shared" si="33"/>
        <v>0</v>
      </c>
    </row>
    <row r="132" spans="4:8" hidden="1" x14ac:dyDescent="0.2">
      <c r="D132" s="58">
        <v>6</v>
      </c>
      <c r="E132" s="58">
        <v>5</v>
      </c>
      <c r="F132" s="59">
        <f t="shared" si="31"/>
        <v>30</v>
      </c>
      <c r="G132" s="59">
        <f t="shared" si="32"/>
        <v>30</v>
      </c>
      <c r="H132" s="31">
        <f t="shared" si="33"/>
        <v>0</v>
      </c>
    </row>
    <row r="133" spans="4:8" hidden="1" x14ac:dyDescent="0.2">
      <c r="D133" s="58">
        <v>6</v>
      </c>
      <c r="E133" s="58">
        <v>6</v>
      </c>
      <c r="F133" s="59">
        <f t="shared" si="31"/>
        <v>32</v>
      </c>
      <c r="G133" s="59">
        <f t="shared" si="32"/>
        <v>32</v>
      </c>
      <c r="H133" s="31">
        <f t="shared" si="33"/>
        <v>0</v>
      </c>
    </row>
    <row r="134" spans="4:8" hidden="1" x14ac:dyDescent="0.2">
      <c r="D134" s="58">
        <v>6</v>
      </c>
      <c r="E134" s="58">
        <v>7</v>
      </c>
      <c r="F134" s="59">
        <f t="shared" si="31"/>
        <v>32</v>
      </c>
      <c r="G134" s="59">
        <f t="shared" si="32"/>
        <v>32</v>
      </c>
      <c r="H134" s="31">
        <f t="shared" si="33"/>
        <v>0</v>
      </c>
    </row>
    <row r="135" spans="4:8" hidden="1" x14ac:dyDescent="0.2">
      <c r="D135" s="58">
        <v>6</v>
      </c>
      <c r="E135" s="58">
        <v>8</v>
      </c>
      <c r="F135" s="59">
        <f t="shared" si="31"/>
        <v>30</v>
      </c>
      <c r="G135" s="59">
        <f t="shared" si="32"/>
        <v>30</v>
      </c>
      <c r="H135" s="31">
        <f t="shared" si="33"/>
        <v>0</v>
      </c>
    </row>
    <row r="136" spans="4:8" hidden="1" x14ac:dyDescent="0.2">
      <c r="D136" s="58">
        <v>6</v>
      </c>
      <c r="E136" s="58">
        <v>9</v>
      </c>
      <c r="F136" s="59">
        <f t="shared" si="31"/>
        <v>30</v>
      </c>
      <c r="G136" s="59">
        <f t="shared" si="32"/>
        <v>30</v>
      </c>
      <c r="H136" s="31">
        <f t="shared" si="33"/>
        <v>0</v>
      </c>
    </row>
    <row r="137" spans="4:8" hidden="1" x14ac:dyDescent="0.2">
      <c r="D137" s="58">
        <v>6</v>
      </c>
      <c r="E137" s="58">
        <v>10</v>
      </c>
      <c r="F137" s="59">
        <f t="shared" si="31"/>
        <v>30</v>
      </c>
      <c r="G137" s="59">
        <f t="shared" si="32"/>
        <v>30</v>
      </c>
      <c r="H137" s="31">
        <f t="shared" si="33"/>
        <v>0</v>
      </c>
    </row>
    <row r="138" spans="4:8" hidden="1" x14ac:dyDescent="0.2">
      <c r="D138" s="58">
        <v>6</v>
      </c>
      <c r="E138" s="58">
        <v>11</v>
      </c>
      <c r="F138" s="59">
        <f t="shared" si="31"/>
        <v>32</v>
      </c>
      <c r="G138" s="59">
        <f t="shared" si="32"/>
        <v>32</v>
      </c>
      <c r="H138" s="31">
        <f t="shared" si="33"/>
        <v>0</v>
      </c>
    </row>
    <row r="139" spans="4:8" hidden="1" x14ac:dyDescent="0.2">
      <c r="D139" s="58">
        <v>6</v>
      </c>
      <c r="E139" s="58">
        <v>12</v>
      </c>
      <c r="F139" s="59">
        <f t="shared" si="31"/>
        <v>32</v>
      </c>
      <c r="G139" s="59">
        <f t="shared" si="32"/>
        <v>32</v>
      </c>
      <c r="H139" s="31">
        <f t="shared" si="33"/>
        <v>0</v>
      </c>
    </row>
    <row r="140" spans="4:8" hidden="1" x14ac:dyDescent="0.2">
      <c r="D140" s="58">
        <v>6</v>
      </c>
      <c r="E140" s="58">
        <v>13</v>
      </c>
      <c r="F140" s="59">
        <f t="shared" si="31"/>
        <v>30</v>
      </c>
      <c r="G140" s="59">
        <f t="shared" si="32"/>
        <v>30</v>
      </c>
      <c r="H140" s="31">
        <f t="shared" si="33"/>
        <v>0</v>
      </c>
    </row>
    <row r="141" spans="4:8" hidden="1" x14ac:dyDescent="0.2">
      <c r="D141" s="58">
        <v>6</v>
      </c>
      <c r="E141" s="58">
        <v>14</v>
      </c>
      <c r="F141" s="59">
        <f t="shared" si="31"/>
        <v>30</v>
      </c>
      <c r="G141" s="59">
        <f t="shared" si="32"/>
        <v>30</v>
      </c>
      <c r="H141" s="31">
        <f t="shared" si="33"/>
        <v>0</v>
      </c>
    </row>
    <row r="142" spans="4:8" hidden="1" x14ac:dyDescent="0.2">
      <c r="D142" s="58">
        <v>6</v>
      </c>
      <c r="E142" s="58">
        <v>15</v>
      </c>
      <c r="F142" s="59">
        <f t="shared" si="31"/>
        <v>30</v>
      </c>
      <c r="G142" s="59">
        <f t="shared" si="32"/>
        <v>30</v>
      </c>
      <c r="H142" s="31">
        <f t="shared" si="33"/>
        <v>0</v>
      </c>
    </row>
    <row r="143" spans="4:8" hidden="1" x14ac:dyDescent="0.2">
      <c r="D143" s="58">
        <v>6</v>
      </c>
      <c r="E143" s="58">
        <v>16</v>
      </c>
      <c r="F143" s="59">
        <f t="shared" si="31"/>
        <v>32</v>
      </c>
      <c r="G143" s="59">
        <f t="shared" si="32"/>
        <v>32</v>
      </c>
      <c r="H143" s="31">
        <f t="shared" si="33"/>
        <v>0</v>
      </c>
    </row>
    <row r="144" spans="4:8" hidden="1" x14ac:dyDescent="0.2">
      <c r="D144" s="58">
        <v>6</v>
      </c>
      <c r="E144" s="58">
        <v>17</v>
      </c>
      <c r="F144" s="59">
        <f t="shared" si="31"/>
        <v>32</v>
      </c>
      <c r="G144" s="59">
        <f t="shared" si="32"/>
        <v>32</v>
      </c>
      <c r="H144" s="31">
        <f t="shared" si="33"/>
        <v>0</v>
      </c>
    </row>
    <row r="145" spans="4:8" hidden="1" x14ac:dyDescent="0.2">
      <c r="D145" s="58">
        <v>6</v>
      </c>
      <c r="E145" s="58">
        <v>18</v>
      </c>
      <c r="F145" s="59">
        <f t="shared" si="31"/>
        <v>30</v>
      </c>
      <c r="G145" s="59">
        <f t="shared" si="32"/>
        <v>30</v>
      </c>
      <c r="H145" s="31">
        <f t="shared" si="33"/>
        <v>0</v>
      </c>
    </row>
    <row r="146" spans="4:8" hidden="1" x14ac:dyDescent="0.2">
      <c r="D146" s="58">
        <v>6</v>
      </c>
      <c r="E146" s="58">
        <v>19</v>
      </c>
      <c r="F146" s="59">
        <f t="shared" si="31"/>
        <v>30</v>
      </c>
      <c r="G146" s="59">
        <f t="shared" si="32"/>
        <v>30</v>
      </c>
      <c r="H146" s="31">
        <f t="shared" si="33"/>
        <v>0</v>
      </c>
    </row>
    <row r="147" spans="4:8" hidden="1" x14ac:dyDescent="0.2">
      <c r="D147" s="58">
        <v>7</v>
      </c>
      <c r="E147" s="58">
        <v>1</v>
      </c>
      <c r="F147" s="59">
        <f t="shared" si="31"/>
        <v>32</v>
      </c>
      <c r="G147" s="59">
        <f t="shared" si="32"/>
        <v>32</v>
      </c>
      <c r="H147" s="31">
        <f t="shared" si="33"/>
        <v>0</v>
      </c>
    </row>
    <row r="148" spans="4:8" hidden="1" x14ac:dyDescent="0.2">
      <c r="D148" s="58">
        <v>7</v>
      </c>
      <c r="E148" s="58">
        <v>2</v>
      </c>
      <c r="F148" s="59">
        <f t="shared" si="31"/>
        <v>30</v>
      </c>
      <c r="G148" s="59">
        <f t="shared" si="32"/>
        <v>30</v>
      </c>
      <c r="H148" s="31">
        <f t="shared" si="33"/>
        <v>0</v>
      </c>
    </row>
    <row r="149" spans="4:8" hidden="1" x14ac:dyDescent="0.2">
      <c r="D149" s="58">
        <v>7</v>
      </c>
      <c r="E149" s="58">
        <v>3</v>
      </c>
      <c r="F149" s="59">
        <f t="shared" si="31"/>
        <v>30</v>
      </c>
      <c r="G149" s="59">
        <f t="shared" si="32"/>
        <v>30</v>
      </c>
      <c r="H149" s="31">
        <f t="shared" si="33"/>
        <v>0</v>
      </c>
    </row>
    <row r="150" spans="4:8" hidden="1" x14ac:dyDescent="0.2">
      <c r="D150" s="58">
        <v>7</v>
      </c>
      <c r="E150" s="58">
        <v>4</v>
      </c>
      <c r="F150" s="59">
        <f t="shared" si="31"/>
        <v>29</v>
      </c>
      <c r="G150" s="59">
        <f t="shared" si="32"/>
        <v>29</v>
      </c>
      <c r="H150" s="31">
        <f t="shared" si="33"/>
        <v>0</v>
      </c>
    </row>
    <row r="151" spans="4:8" hidden="1" x14ac:dyDescent="0.2">
      <c r="D151" s="58">
        <v>7</v>
      </c>
      <c r="E151" s="58">
        <v>5</v>
      </c>
      <c r="F151" s="59">
        <f t="shared" si="31"/>
        <v>31</v>
      </c>
      <c r="G151" s="59">
        <f t="shared" si="32"/>
        <v>31</v>
      </c>
      <c r="H151" s="31">
        <f t="shared" si="33"/>
        <v>0</v>
      </c>
    </row>
    <row r="152" spans="4:8" hidden="1" x14ac:dyDescent="0.2">
      <c r="D152" s="58">
        <v>7</v>
      </c>
      <c r="E152" s="58">
        <v>6</v>
      </c>
      <c r="F152" s="59">
        <f t="shared" si="31"/>
        <v>29</v>
      </c>
      <c r="G152" s="59">
        <f t="shared" si="32"/>
        <v>29</v>
      </c>
      <c r="H152" s="31">
        <f t="shared" si="33"/>
        <v>0</v>
      </c>
    </row>
    <row r="153" spans="4:8" hidden="1" x14ac:dyDescent="0.2">
      <c r="D153" s="58">
        <v>7</v>
      </c>
      <c r="E153" s="58">
        <v>7</v>
      </c>
      <c r="F153" s="59">
        <f t="shared" si="31"/>
        <v>29</v>
      </c>
      <c r="G153" s="59">
        <f t="shared" si="32"/>
        <v>29</v>
      </c>
      <c r="H153" s="31">
        <f t="shared" si="33"/>
        <v>0</v>
      </c>
    </row>
    <row r="154" spans="4:8" hidden="1" x14ac:dyDescent="0.2">
      <c r="D154" s="58">
        <v>7</v>
      </c>
      <c r="E154" s="58">
        <v>8</v>
      </c>
      <c r="F154" s="59">
        <f t="shared" si="31"/>
        <v>29</v>
      </c>
      <c r="G154" s="59">
        <f t="shared" si="32"/>
        <v>29</v>
      </c>
      <c r="H154" s="31">
        <f t="shared" si="33"/>
        <v>0</v>
      </c>
    </row>
    <row r="155" spans="4:8" hidden="1" x14ac:dyDescent="0.2">
      <c r="D155" s="58">
        <v>7</v>
      </c>
      <c r="E155" s="58">
        <v>9</v>
      </c>
      <c r="F155" s="59">
        <f t="shared" si="31"/>
        <v>29</v>
      </c>
      <c r="G155" s="59">
        <f t="shared" si="32"/>
        <v>29</v>
      </c>
      <c r="H155" s="31">
        <f t="shared" si="33"/>
        <v>0</v>
      </c>
    </row>
    <row r="156" spans="4:8" hidden="1" x14ac:dyDescent="0.2">
      <c r="D156" s="58">
        <v>7</v>
      </c>
      <c r="E156" s="58">
        <v>10</v>
      </c>
      <c r="F156" s="59">
        <f t="shared" si="31"/>
        <v>31</v>
      </c>
      <c r="G156" s="59">
        <f t="shared" si="32"/>
        <v>31</v>
      </c>
      <c r="H156" s="31">
        <f t="shared" si="33"/>
        <v>0</v>
      </c>
    </row>
    <row r="157" spans="4:8" hidden="1" x14ac:dyDescent="0.2">
      <c r="D157" s="58">
        <v>7</v>
      </c>
      <c r="E157" s="58">
        <v>11</v>
      </c>
      <c r="F157" s="59">
        <f t="shared" si="31"/>
        <v>29</v>
      </c>
      <c r="G157" s="59">
        <f t="shared" si="32"/>
        <v>29</v>
      </c>
      <c r="H157" s="31">
        <f t="shared" si="33"/>
        <v>0</v>
      </c>
    </row>
    <row r="158" spans="4:8" hidden="1" x14ac:dyDescent="0.2">
      <c r="D158" s="58">
        <v>7</v>
      </c>
      <c r="E158" s="58">
        <v>12</v>
      </c>
      <c r="F158" s="59">
        <f t="shared" si="31"/>
        <v>29</v>
      </c>
      <c r="G158" s="59">
        <f t="shared" si="32"/>
        <v>29</v>
      </c>
      <c r="H158" s="31">
        <f t="shared" si="33"/>
        <v>0</v>
      </c>
    </row>
    <row r="159" spans="4:8" hidden="1" x14ac:dyDescent="0.2">
      <c r="D159" s="58">
        <v>7</v>
      </c>
      <c r="E159" s="58">
        <v>13</v>
      </c>
      <c r="F159" s="59">
        <f t="shared" si="31"/>
        <v>29</v>
      </c>
      <c r="G159" s="59">
        <f t="shared" si="32"/>
        <v>29</v>
      </c>
      <c r="H159" s="31">
        <f t="shared" si="33"/>
        <v>0</v>
      </c>
    </row>
    <row r="160" spans="4:8" hidden="1" x14ac:dyDescent="0.2">
      <c r="D160" s="58">
        <v>7</v>
      </c>
      <c r="E160" s="58">
        <v>14</v>
      </c>
      <c r="F160" s="59">
        <f t="shared" si="31"/>
        <v>29</v>
      </c>
      <c r="G160" s="59">
        <f t="shared" si="32"/>
        <v>29</v>
      </c>
      <c r="H160" s="31">
        <f t="shared" si="33"/>
        <v>0</v>
      </c>
    </row>
    <row r="161" spans="4:8" hidden="1" x14ac:dyDescent="0.2">
      <c r="D161" s="58">
        <v>7</v>
      </c>
      <c r="E161" s="58">
        <v>15</v>
      </c>
      <c r="F161" s="59">
        <f t="shared" ref="F161:F184" si="34">INDEX($B$10:$X$28,MATCH(E161,$A$10:$A$28,0),D161*2)</f>
        <v>31</v>
      </c>
      <c r="G161" s="59">
        <f t="shared" ref="G161:G184" si="35">INDEX($B$10:$X$28,MATCH(E161,$A$10:$A$28,0),D161*2)</f>
        <v>31</v>
      </c>
      <c r="H161" s="31">
        <f t="shared" si="33"/>
        <v>0</v>
      </c>
    </row>
    <row r="162" spans="4:8" hidden="1" x14ac:dyDescent="0.2">
      <c r="D162" s="58">
        <v>7</v>
      </c>
      <c r="E162" s="58">
        <v>16</v>
      </c>
      <c r="F162" s="59">
        <f t="shared" si="34"/>
        <v>29</v>
      </c>
      <c r="G162" s="59">
        <f t="shared" si="35"/>
        <v>29</v>
      </c>
      <c r="H162" s="31">
        <f t="shared" ref="H162:H225" si="36">G162-F162</f>
        <v>0</v>
      </c>
    </row>
    <row r="163" spans="4:8" hidden="1" x14ac:dyDescent="0.2">
      <c r="D163" s="58">
        <v>7</v>
      </c>
      <c r="E163" s="58">
        <v>17</v>
      </c>
      <c r="F163" s="59">
        <f t="shared" si="34"/>
        <v>29</v>
      </c>
      <c r="G163" s="59">
        <f t="shared" si="35"/>
        <v>29</v>
      </c>
      <c r="H163" s="31">
        <f t="shared" si="36"/>
        <v>0</v>
      </c>
    </row>
    <row r="164" spans="4:8" hidden="1" x14ac:dyDescent="0.2">
      <c r="D164" s="58">
        <v>7</v>
      </c>
      <c r="E164" s="58">
        <v>18</v>
      </c>
      <c r="F164" s="59">
        <f t="shared" si="34"/>
        <v>29</v>
      </c>
      <c r="G164" s="59">
        <f t="shared" si="35"/>
        <v>29</v>
      </c>
      <c r="H164" s="31">
        <f t="shared" si="36"/>
        <v>0</v>
      </c>
    </row>
    <row r="165" spans="4:8" hidden="1" x14ac:dyDescent="0.2">
      <c r="D165" s="58">
        <v>7</v>
      </c>
      <c r="E165" s="58">
        <v>19</v>
      </c>
      <c r="F165" s="59">
        <f t="shared" si="34"/>
        <v>29</v>
      </c>
      <c r="G165" s="59">
        <f t="shared" si="35"/>
        <v>29</v>
      </c>
      <c r="H165" s="31">
        <f t="shared" si="36"/>
        <v>0</v>
      </c>
    </row>
    <row r="166" spans="4:8" x14ac:dyDescent="0.2">
      <c r="D166" s="58">
        <v>8</v>
      </c>
      <c r="E166" s="58">
        <v>1</v>
      </c>
      <c r="F166" s="59">
        <f t="shared" si="34"/>
        <v>34</v>
      </c>
      <c r="G166" s="59">
        <f t="shared" si="35"/>
        <v>34</v>
      </c>
      <c r="H166" s="31">
        <f t="shared" si="36"/>
        <v>0</v>
      </c>
    </row>
    <row r="167" spans="4:8" x14ac:dyDescent="0.2">
      <c r="D167" s="58">
        <v>8</v>
      </c>
      <c r="E167" s="58">
        <v>2</v>
      </c>
      <c r="F167" s="59">
        <f t="shared" si="34"/>
        <v>33</v>
      </c>
      <c r="G167" s="59">
        <f t="shared" si="35"/>
        <v>33</v>
      </c>
      <c r="H167" s="31">
        <f t="shared" si="36"/>
        <v>0</v>
      </c>
    </row>
    <row r="168" spans="4:8" x14ac:dyDescent="0.2">
      <c r="D168" s="58">
        <v>8</v>
      </c>
      <c r="E168" s="58">
        <v>3</v>
      </c>
      <c r="F168" s="59">
        <f t="shared" si="34"/>
        <v>32</v>
      </c>
      <c r="G168" s="59">
        <f t="shared" si="35"/>
        <v>32</v>
      </c>
      <c r="H168" s="31">
        <f t="shared" si="36"/>
        <v>0</v>
      </c>
    </row>
    <row r="169" spans="4:8" x14ac:dyDescent="0.2">
      <c r="D169" s="58">
        <v>8</v>
      </c>
      <c r="E169" s="58">
        <v>4</v>
      </c>
      <c r="F169" s="59">
        <f t="shared" si="34"/>
        <v>31</v>
      </c>
      <c r="G169" s="59">
        <f t="shared" si="35"/>
        <v>31</v>
      </c>
      <c r="H169" s="31">
        <f t="shared" si="36"/>
        <v>0</v>
      </c>
    </row>
    <row r="170" spans="4:8" x14ac:dyDescent="0.2">
      <c r="D170" s="58">
        <v>8</v>
      </c>
      <c r="E170" s="58">
        <v>5</v>
      </c>
      <c r="F170" s="59">
        <f t="shared" si="34"/>
        <v>28</v>
      </c>
      <c r="G170" s="59">
        <f t="shared" si="35"/>
        <v>28</v>
      </c>
      <c r="H170" s="31">
        <f t="shared" si="36"/>
        <v>0</v>
      </c>
    </row>
    <row r="171" spans="4:8" x14ac:dyDescent="0.2">
      <c r="D171" s="58">
        <v>8</v>
      </c>
      <c r="E171" s="58">
        <v>6</v>
      </c>
      <c r="F171" s="59">
        <f t="shared" si="34"/>
        <v>27</v>
      </c>
      <c r="G171" s="59">
        <f t="shared" si="35"/>
        <v>27</v>
      </c>
      <c r="H171" s="31">
        <f t="shared" si="36"/>
        <v>0</v>
      </c>
    </row>
    <row r="172" spans="4:8" x14ac:dyDescent="0.2">
      <c r="D172" s="58">
        <v>8</v>
      </c>
      <c r="E172" s="58">
        <v>7</v>
      </c>
      <c r="F172" s="59">
        <f t="shared" si="34"/>
        <v>26</v>
      </c>
      <c r="G172" s="59">
        <f t="shared" si="35"/>
        <v>26</v>
      </c>
      <c r="H172" s="31">
        <f t="shared" si="36"/>
        <v>0</v>
      </c>
    </row>
    <row r="173" spans="4:8" x14ac:dyDescent="0.2">
      <c r="D173" s="58">
        <v>8</v>
      </c>
      <c r="E173" s="58">
        <v>8</v>
      </c>
      <c r="F173" s="59">
        <f t="shared" si="34"/>
        <v>25</v>
      </c>
      <c r="G173" s="59">
        <f t="shared" si="35"/>
        <v>25</v>
      </c>
      <c r="H173" s="31">
        <f t="shared" si="36"/>
        <v>0</v>
      </c>
    </row>
    <row r="174" spans="4:8" x14ac:dyDescent="0.2">
      <c r="D174" s="58">
        <v>8</v>
      </c>
      <c r="E174" s="58">
        <v>9</v>
      </c>
      <c r="F174" s="59">
        <f t="shared" si="34"/>
        <v>24</v>
      </c>
      <c r="G174" s="59">
        <f t="shared" si="35"/>
        <v>24</v>
      </c>
      <c r="H174" s="31">
        <f t="shared" si="36"/>
        <v>0</v>
      </c>
    </row>
    <row r="175" spans="4:8" x14ac:dyDescent="0.2">
      <c r="D175" s="58">
        <v>8</v>
      </c>
      <c r="E175" s="58">
        <v>10</v>
      </c>
      <c r="F175" s="59">
        <f t="shared" si="34"/>
        <v>21</v>
      </c>
      <c r="G175" s="59">
        <f t="shared" si="35"/>
        <v>21</v>
      </c>
      <c r="H175" s="31">
        <f t="shared" si="36"/>
        <v>0</v>
      </c>
    </row>
    <row r="176" spans="4:8" x14ac:dyDescent="0.2">
      <c r="D176" s="58">
        <v>8</v>
      </c>
      <c r="E176" s="58">
        <v>11</v>
      </c>
      <c r="F176" s="59">
        <f t="shared" si="34"/>
        <v>20</v>
      </c>
      <c r="G176" s="59">
        <f t="shared" si="35"/>
        <v>20</v>
      </c>
      <c r="H176" s="31">
        <f t="shared" si="36"/>
        <v>0</v>
      </c>
    </row>
    <row r="177" spans="4:8" x14ac:dyDescent="0.2">
      <c r="D177" s="58">
        <v>8</v>
      </c>
      <c r="E177" s="58">
        <v>12</v>
      </c>
      <c r="F177" s="59">
        <f t="shared" si="34"/>
        <v>19</v>
      </c>
      <c r="G177" s="59">
        <f t="shared" si="35"/>
        <v>19</v>
      </c>
      <c r="H177" s="31">
        <f t="shared" si="36"/>
        <v>0</v>
      </c>
    </row>
    <row r="178" spans="4:8" x14ac:dyDescent="0.2">
      <c r="D178" s="58">
        <v>8</v>
      </c>
      <c r="E178" s="58">
        <v>13</v>
      </c>
      <c r="F178" s="59">
        <f t="shared" si="34"/>
        <v>18</v>
      </c>
      <c r="G178" s="59">
        <f t="shared" si="35"/>
        <v>18</v>
      </c>
      <c r="H178" s="31">
        <f t="shared" si="36"/>
        <v>0</v>
      </c>
    </row>
    <row r="179" spans="4:8" x14ac:dyDescent="0.2">
      <c r="D179" s="58">
        <v>8</v>
      </c>
      <c r="E179" s="58">
        <v>14</v>
      </c>
      <c r="F179" s="59">
        <f t="shared" si="34"/>
        <v>17</v>
      </c>
      <c r="G179" s="59">
        <f t="shared" si="35"/>
        <v>17</v>
      </c>
      <c r="H179" s="31">
        <f t="shared" si="36"/>
        <v>0</v>
      </c>
    </row>
    <row r="180" spans="4:8" x14ac:dyDescent="0.2">
      <c r="D180" s="58">
        <v>8</v>
      </c>
      <c r="E180" s="58">
        <v>15</v>
      </c>
      <c r="F180" s="59">
        <f t="shared" si="34"/>
        <v>14</v>
      </c>
      <c r="G180" s="59">
        <f t="shared" si="35"/>
        <v>14</v>
      </c>
      <c r="H180" s="31">
        <f t="shared" si="36"/>
        <v>0</v>
      </c>
    </row>
    <row r="181" spans="4:8" x14ac:dyDescent="0.2">
      <c r="D181" s="58">
        <v>8</v>
      </c>
      <c r="E181" s="58">
        <v>16</v>
      </c>
      <c r="F181" s="59">
        <f t="shared" si="34"/>
        <v>13</v>
      </c>
      <c r="G181" s="59">
        <f t="shared" si="35"/>
        <v>13</v>
      </c>
      <c r="H181" s="31">
        <f t="shared" si="36"/>
        <v>0</v>
      </c>
    </row>
    <row r="182" spans="4:8" x14ac:dyDescent="0.2">
      <c r="D182" s="58">
        <v>8</v>
      </c>
      <c r="E182" s="58">
        <v>17</v>
      </c>
      <c r="F182" s="59">
        <f t="shared" si="34"/>
        <v>12</v>
      </c>
      <c r="G182" s="59">
        <f t="shared" si="35"/>
        <v>12</v>
      </c>
      <c r="H182" s="31">
        <f t="shared" si="36"/>
        <v>0</v>
      </c>
    </row>
    <row r="183" spans="4:8" x14ac:dyDescent="0.2">
      <c r="D183" s="58">
        <v>8</v>
      </c>
      <c r="E183" s="58">
        <v>18</v>
      </c>
      <c r="F183" s="59">
        <f t="shared" si="34"/>
        <v>11</v>
      </c>
      <c r="G183" s="59">
        <f t="shared" si="35"/>
        <v>11</v>
      </c>
      <c r="H183" s="31">
        <f t="shared" si="36"/>
        <v>0</v>
      </c>
    </row>
    <row r="184" spans="4:8" x14ac:dyDescent="0.2">
      <c r="D184" s="58">
        <v>8</v>
      </c>
      <c r="E184" s="58">
        <v>19</v>
      </c>
      <c r="F184" s="59">
        <f t="shared" si="34"/>
        <v>10</v>
      </c>
      <c r="G184" s="59">
        <f t="shared" si="35"/>
        <v>10</v>
      </c>
      <c r="H184" s="31">
        <f t="shared" si="36"/>
        <v>0</v>
      </c>
    </row>
    <row r="185" spans="4:8" x14ac:dyDescent="0.2">
      <c r="D185" s="58">
        <v>9</v>
      </c>
      <c r="E185" s="58">
        <v>1</v>
      </c>
      <c r="F185" s="59">
        <v>43312</v>
      </c>
      <c r="G185" s="59">
        <v>43346</v>
      </c>
      <c r="H185" s="31">
        <f t="shared" si="36"/>
        <v>34</v>
      </c>
    </row>
    <row r="186" spans="4:8" x14ac:dyDescent="0.2">
      <c r="D186" s="58">
        <v>9</v>
      </c>
      <c r="E186" s="58">
        <v>2</v>
      </c>
      <c r="F186" s="59">
        <v>43313</v>
      </c>
      <c r="G186" s="59">
        <v>43346</v>
      </c>
      <c r="H186" s="31">
        <f t="shared" si="36"/>
        <v>33</v>
      </c>
    </row>
    <row r="187" spans="4:8" x14ac:dyDescent="0.2">
      <c r="D187" s="58">
        <v>9</v>
      </c>
      <c r="E187" s="58">
        <v>3</v>
      </c>
      <c r="F187" s="59">
        <v>43314</v>
      </c>
      <c r="G187" s="59">
        <v>43346</v>
      </c>
      <c r="H187" s="31">
        <f t="shared" si="36"/>
        <v>32</v>
      </c>
    </row>
    <row r="188" spans="4:8" x14ac:dyDescent="0.2">
      <c r="D188" s="58">
        <v>9</v>
      </c>
      <c r="E188" s="58">
        <v>4</v>
      </c>
      <c r="F188" s="59">
        <v>43315</v>
      </c>
      <c r="G188" s="59">
        <v>43346</v>
      </c>
      <c r="H188" s="31">
        <f t="shared" si="36"/>
        <v>31</v>
      </c>
    </row>
    <row r="189" spans="4:8" x14ac:dyDescent="0.2">
      <c r="D189" s="58">
        <v>9</v>
      </c>
      <c r="E189" s="58">
        <v>5</v>
      </c>
      <c r="F189" s="59">
        <v>43318</v>
      </c>
      <c r="G189" s="59">
        <v>43346</v>
      </c>
      <c r="H189" s="31">
        <f t="shared" si="36"/>
        <v>28</v>
      </c>
    </row>
    <row r="190" spans="4:8" x14ac:dyDescent="0.2">
      <c r="D190" s="58">
        <v>9</v>
      </c>
      <c r="E190" s="58">
        <v>6</v>
      </c>
      <c r="F190" s="59">
        <v>43319</v>
      </c>
      <c r="G190" s="59">
        <v>43346</v>
      </c>
      <c r="H190" s="31">
        <f t="shared" si="36"/>
        <v>27</v>
      </c>
    </row>
    <row r="191" spans="4:8" x14ac:dyDescent="0.2">
      <c r="D191" s="58">
        <v>9</v>
      </c>
      <c r="E191" s="58">
        <v>7</v>
      </c>
      <c r="F191" s="59">
        <v>43320</v>
      </c>
      <c r="G191" s="59">
        <v>43346</v>
      </c>
      <c r="H191" s="31">
        <f t="shared" si="36"/>
        <v>26</v>
      </c>
    </row>
    <row r="192" spans="4:8" x14ac:dyDescent="0.2">
      <c r="D192" s="58">
        <v>9</v>
      </c>
      <c r="E192" s="58">
        <v>8</v>
      </c>
      <c r="F192" s="59">
        <v>43321</v>
      </c>
      <c r="G192" s="59">
        <v>43346</v>
      </c>
      <c r="H192" s="31">
        <f t="shared" si="36"/>
        <v>25</v>
      </c>
    </row>
    <row r="193" spans="4:8" x14ac:dyDescent="0.2">
      <c r="D193" s="58">
        <v>9</v>
      </c>
      <c r="E193" s="58">
        <v>9</v>
      </c>
      <c r="F193" s="59">
        <v>43322</v>
      </c>
      <c r="G193" s="59">
        <v>43346</v>
      </c>
      <c r="H193" s="31">
        <f t="shared" si="36"/>
        <v>24</v>
      </c>
    </row>
    <row r="194" spans="4:8" x14ac:dyDescent="0.2">
      <c r="D194" s="58">
        <v>9</v>
      </c>
      <c r="E194" s="58">
        <v>10</v>
      </c>
      <c r="F194" s="59">
        <v>43325</v>
      </c>
      <c r="G194" s="59">
        <v>43346</v>
      </c>
      <c r="H194" s="31">
        <f t="shared" si="36"/>
        <v>21</v>
      </c>
    </row>
    <row r="195" spans="4:8" x14ac:dyDescent="0.2">
      <c r="D195" s="58">
        <v>9</v>
      </c>
      <c r="E195" s="58">
        <v>11</v>
      </c>
      <c r="F195" s="59">
        <v>43326</v>
      </c>
      <c r="G195" s="59">
        <v>43346</v>
      </c>
      <c r="H195" s="31">
        <f t="shared" si="36"/>
        <v>20</v>
      </c>
    </row>
    <row r="196" spans="4:8" x14ac:dyDescent="0.2">
      <c r="D196" s="58">
        <v>9</v>
      </c>
      <c r="E196" s="58">
        <v>12</v>
      </c>
      <c r="F196" s="59">
        <v>43327</v>
      </c>
      <c r="G196" s="59">
        <v>43346</v>
      </c>
      <c r="H196" s="31">
        <f t="shared" si="36"/>
        <v>19</v>
      </c>
    </row>
    <row r="197" spans="4:8" x14ac:dyDescent="0.2">
      <c r="D197" s="58">
        <v>9</v>
      </c>
      <c r="E197" s="58">
        <v>13</v>
      </c>
      <c r="F197" s="59">
        <v>43328</v>
      </c>
      <c r="G197" s="59">
        <v>43346</v>
      </c>
      <c r="H197" s="31">
        <f t="shared" si="36"/>
        <v>18</v>
      </c>
    </row>
    <row r="198" spans="4:8" x14ac:dyDescent="0.2">
      <c r="D198" s="58">
        <v>9</v>
      </c>
      <c r="E198" s="58">
        <v>14</v>
      </c>
      <c r="F198" s="59">
        <v>43329</v>
      </c>
      <c r="G198" s="59">
        <v>43346</v>
      </c>
      <c r="H198" s="31">
        <f t="shared" si="36"/>
        <v>17</v>
      </c>
    </row>
    <row r="199" spans="4:8" x14ac:dyDescent="0.2">
      <c r="D199" s="58">
        <v>9</v>
      </c>
      <c r="E199" s="58">
        <v>15</v>
      </c>
      <c r="F199" s="59">
        <v>43332</v>
      </c>
      <c r="G199" s="59">
        <v>43346</v>
      </c>
      <c r="H199" s="31">
        <f t="shared" si="36"/>
        <v>14</v>
      </c>
    </row>
    <row r="200" spans="4:8" x14ac:dyDescent="0.2">
      <c r="D200" s="58">
        <v>9</v>
      </c>
      <c r="E200" s="58">
        <v>16</v>
      </c>
      <c r="F200" s="59">
        <v>43333</v>
      </c>
      <c r="G200" s="59">
        <v>43346</v>
      </c>
      <c r="H200" s="31">
        <f t="shared" si="36"/>
        <v>13</v>
      </c>
    </row>
    <row r="201" spans="4:8" x14ac:dyDescent="0.2">
      <c r="D201" s="58">
        <v>9</v>
      </c>
      <c r="E201" s="58">
        <v>17</v>
      </c>
      <c r="F201" s="59">
        <v>43334</v>
      </c>
      <c r="G201" s="59">
        <v>43346</v>
      </c>
      <c r="H201" s="31">
        <f t="shared" si="36"/>
        <v>12</v>
      </c>
    </row>
    <row r="202" spans="4:8" x14ac:dyDescent="0.2">
      <c r="D202" s="58">
        <v>9</v>
      </c>
      <c r="E202" s="58">
        <v>18</v>
      </c>
      <c r="F202" s="59">
        <v>43335</v>
      </c>
      <c r="G202" s="59">
        <v>43346</v>
      </c>
      <c r="H202" s="31">
        <f t="shared" si="36"/>
        <v>11</v>
      </c>
    </row>
    <row r="203" spans="4:8" x14ac:dyDescent="0.2">
      <c r="D203" s="58">
        <v>9</v>
      </c>
      <c r="E203" s="58">
        <v>19</v>
      </c>
      <c r="F203" s="59">
        <v>43336</v>
      </c>
      <c r="G203" s="59">
        <v>43346</v>
      </c>
      <c r="H203" s="31">
        <f t="shared" si="36"/>
        <v>10</v>
      </c>
    </row>
    <row r="204" spans="4:8" x14ac:dyDescent="0.2">
      <c r="D204" s="58">
        <v>10</v>
      </c>
      <c r="E204" s="58">
        <v>1</v>
      </c>
      <c r="F204" s="59">
        <f>+G185</f>
        <v>43346</v>
      </c>
      <c r="G204" s="59">
        <v>43375</v>
      </c>
      <c r="H204" s="31">
        <f>G204-F204</f>
        <v>29</v>
      </c>
    </row>
    <row r="205" spans="4:8" x14ac:dyDescent="0.2">
      <c r="D205" s="58">
        <v>10</v>
      </c>
      <c r="E205" s="58">
        <v>2</v>
      </c>
      <c r="F205" s="59">
        <f t="shared" ref="F205:F268" si="37">+G186</f>
        <v>43346</v>
      </c>
      <c r="G205" s="59">
        <v>43375</v>
      </c>
      <c r="H205" s="31">
        <f t="shared" si="36"/>
        <v>29</v>
      </c>
    </row>
    <row r="206" spans="4:8" x14ac:dyDescent="0.2">
      <c r="D206" s="58">
        <v>10</v>
      </c>
      <c r="E206" s="58">
        <v>3</v>
      </c>
      <c r="F206" s="59">
        <f t="shared" si="37"/>
        <v>43346</v>
      </c>
      <c r="G206" s="59">
        <v>43375</v>
      </c>
      <c r="H206" s="31">
        <f t="shared" si="36"/>
        <v>29</v>
      </c>
    </row>
    <row r="207" spans="4:8" x14ac:dyDescent="0.2">
      <c r="D207" s="58">
        <v>10</v>
      </c>
      <c r="E207" s="58">
        <v>4</v>
      </c>
      <c r="F207" s="59">
        <f t="shared" si="37"/>
        <v>43346</v>
      </c>
      <c r="G207" s="59">
        <v>43375</v>
      </c>
      <c r="H207" s="31">
        <f t="shared" si="36"/>
        <v>29</v>
      </c>
    </row>
    <row r="208" spans="4:8" x14ac:dyDescent="0.2">
      <c r="D208" s="58">
        <v>10</v>
      </c>
      <c r="E208" s="58">
        <v>5</v>
      </c>
      <c r="F208" s="59">
        <f t="shared" si="37"/>
        <v>43346</v>
      </c>
      <c r="G208" s="59">
        <v>43375</v>
      </c>
      <c r="H208" s="31">
        <f t="shared" si="36"/>
        <v>29</v>
      </c>
    </row>
    <row r="209" spans="4:8" x14ac:dyDescent="0.2">
      <c r="D209" s="58">
        <v>10</v>
      </c>
      <c r="E209" s="58">
        <v>6</v>
      </c>
      <c r="F209" s="59">
        <f t="shared" si="37"/>
        <v>43346</v>
      </c>
      <c r="G209" s="59">
        <v>43375</v>
      </c>
      <c r="H209" s="31">
        <f t="shared" si="36"/>
        <v>29</v>
      </c>
    </row>
    <row r="210" spans="4:8" x14ac:dyDescent="0.2">
      <c r="D210" s="58">
        <v>10</v>
      </c>
      <c r="E210" s="58">
        <v>7</v>
      </c>
      <c r="F210" s="59">
        <f t="shared" si="37"/>
        <v>43346</v>
      </c>
      <c r="G210" s="59">
        <v>43375</v>
      </c>
      <c r="H210" s="31">
        <f t="shared" si="36"/>
        <v>29</v>
      </c>
    </row>
    <row r="211" spans="4:8" x14ac:dyDescent="0.2">
      <c r="D211" s="58">
        <v>10</v>
      </c>
      <c r="E211" s="58">
        <v>8</v>
      </c>
      <c r="F211" s="59">
        <f t="shared" si="37"/>
        <v>43346</v>
      </c>
      <c r="G211" s="59">
        <v>43375</v>
      </c>
      <c r="H211" s="31">
        <f t="shared" si="36"/>
        <v>29</v>
      </c>
    </row>
    <row r="212" spans="4:8" x14ac:dyDescent="0.2">
      <c r="D212" s="58">
        <v>10</v>
      </c>
      <c r="E212" s="58">
        <v>9</v>
      </c>
      <c r="F212" s="59">
        <f t="shared" si="37"/>
        <v>43346</v>
      </c>
      <c r="G212" s="59">
        <v>43375</v>
      </c>
      <c r="H212" s="31">
        <f t="shared" si="36"/>
        <v>29</v>
      </c>
    </row>
    <row r="213" spans="4:8" x14ac:dyDescent="0.2">
      <c r="D213" s="58">
        <v>10</v>
      </c>
      <c r="E213" s="58">
        <v>10</v>
      </c>
      <c r="F213" s="59">
        <f t="shared" si="37"/>
        <v>43346</v>
      </c>
      <c r="G213" s="59">
        <v>43375</v>
      </c>
      <c r="H213" s="31">
        <f t="shared" si="36"/>
        <v>29</v>
      </c>
    </row>
    <row r="214" spans="4:8" x14ac:dyDescent="0.2">
      <c r="D214" s="58">
        <v>10</v>
      </c>
      <c r="E214" s="58">
        <v>11</v>
      </c>
      <c r="F214" s="59">
        <f t="shared" si="37"/>
        <v>43346</v>
      </c>
      <c r="G214" s="59">
        <v>43375</v>
      </c>
      <c r="H214" s="31">
        <f t="shared" si="36"/>
        <v>29</v>
      </c>
    </row>
    <row r="215" spans="4:8" x14ac:dyDescent="0.2">
      <c r="D215" s="58">
        <v>10</v>
      </c>
      <c r="E215" s="58">
        <v>12</v>
      </c>
      <c r="F215" s="59">
        <f t="shared" si="37"/>
        <v>43346</v>
      </c>
      <c r="G215" s="59">
        <v>43375</v>
      </c>
      <c r="H215" s="31">
        <f t="shared" si="36"/>
        <v>29</v>
      </c>
    </row>
    <row r="216" spans="4:8" x14ac:dyDescent="0.2">
      <c r="D216" s="58">
        <v>10</v>
      </c>
      <c r="E216" s="58">
        <v>13</v>
      </c>
      <c r="F216" s="59">
        <f t="shared" si="37"/>
        <v>43346</v>
      </c>
      <c r="G216" s="59">
        <v>43375</v>
      </c>
      <c r="H216" s="31">
        <f t="shared" si="36"/>
        <v>29</v>
      </c>
    </row>
    <row r="217" spans="4:8" x14ac:dyDescent="0.2">
      <c r="D217" s="58">
        <v>10</v>
      </c>
      <c r="E217" s="58">
        <v>14</v>
      </c>
      <c r="F217" s="59">
        <f t="shared" si="37"/>
        <v>43346</v>
      </c>
      <c r="G217" s="59">
        <v>43375</v>
      </c>
      <c r="H217" s="31">
        <f t="shared" si="36"/>
        <v>29</v>
      </c>
    </row>
    <row r="218" spans="4:8" x14ac:dyDescent="0.2">
      <c r="D218" s="58">
        <v>10</v>
      </c>
      <c r="E218" s="58">
        <v>15</v>
      </c>
      <c r="F218" s="59">
        <f t="shared" si="37"/>
        <v>43346</v>
      </c>
      <c r="G218" s="59">
        <v>43375</v>
      </c>
      <c r="H218" s="31">
        <f t="shared" si="36"/>
        <v>29</v>
      </c>
    </row>
    <row r="219" spans="4:8" x14ac:dyDescent="0.2">
      <c r="D219" s="58">
        <v>10</v>
      </c>
      <c r="E219" s="58">
        <v>16</v>
      </c>
      <c r="F219" s="59">
        <f t="shared" si="37"/>
        <v>43346</v>
      </c>
      <c r="G219" s="59">
        <v>43375</v>
      </c>
      <c r="H219" s="31">
        <f t="shared" si="36"/>
        <v>29</v>
      </c>
    </row>
    <row r="220" spans="4:8" x14ac:dyDescent="0.2">
      <c r="D220" s="58">
        <v>10</v>
      </c>
      <c r="E220" s="58">
        <v>17</v>
      </c>
      <c r="F220" s="59">
        <f t="shared" si="37"/>
        <v>43346</v>
      </c>
      <c r="G220" s="59">
        <v>43375</v>
      </c>
      <c r="H220" s="31">
        <f t="shared" si="36"/>
        <v>29</v>
      </c>
    </row>
    <row r="221" spans="4:8" x14ac:dyDescent="0.2">
      <c r="D221" s="58">
        <v>10</v>
      </c>
      <c r="E221" s="58">
        <v>18</v>
      </c>
      <c r="F221" s="59">
        <f t="shared" si="37"/>
        <v>43346</v>
      </c>
      <c r="G221" s="59">
        <v>43375</v>
      </c>
      <c r="H221" s="31">
        <f t="shared" si="36"/>
        <v>29</v>
      </c>
    </row>
    <row r="222" spans="4:8" x14ac:dyDescent="0.2">
      <c r="D222" s="58">
        <v>10</v>
      </c>
      <c r="E222" s="58">
        <v>19</v>
      </c>
      <c r="F222" s="59">
        <f t="shared" si="37"/>
        <v>43346</v>
      </c>
      <c r="G222" s="59">
        <v>43375</v>
      </c>
      <c r="H222" s="31">
        <f t="shared" si="36"/>
        <v>29</v>
      </c>
    </row>
    <row r="223" spans="4:8" x14ac:dyDescent="0.2">
      <c r="D223" s="58">
        <v>11</v>
      </c>
      <c r="E223" s="58">
        <v>1</v>
      </c>
      <c r="F223" s="59">
        <f t="shared" si="37"/>
        <v>43375</v>
      </c>
      <c r="G223" s="59">
        <v>43403</v>
      </c>
      <c r="H223" s="31">
        <f t="shared" si="36"/>
        <v>28</v>
      </c>
    </row>
    <row r="224" spans="4:8" x14ac:dyDescent="0.2">
      <c r="D224" s="58">
        <v>11</v>
      </c>
      <c r="E224" s="58">
        <v>2</v>
      </c>
      <c r="F224" s="59">
        <f t="shared" si="37"/>
        <v>43375</v>
      </c>
      <c r="G224" s="59">
        <v>43403</v>
      </c>
      <c r="H224" s="31">
        <f t="shared" si="36"/>
        <v>28</v>
      </c>
    </row>
    <row r="225" spans="4:8" x14ac:dyDescent="0.2">
      <c r="D225" s="58">
        <v>11</v>
      </c>
      <c r="E225" s="58">
        <v>3</v>
      </c>
      <c r="F225" s="59">
        <f t="shared" si="37"/>
        <v>43375</v>
      </c>
      <c r="G225" s="59">
        <v>43403</v>
      </c>
      <c r="H225" s="31">
        <f t="shared" si="36"/>
        <v>28</v>
      </c>
    </row>
    <row r="226" spans="4:8" x14ac:dyDescent="0.2">
      <c r="D226" s="58">
        <v>11</v>
      </c>
      <c r="E226" s="58">
        <v>4</v>
      </c>
      <c r="F226" s="59">
        <f t="shared" si="37"/>
        <v>43375</v>
      </c>
      <c r="G226" s="59">
        <v>43403</v>
      </c>
      <c r="H226" s="31">
        <f t="shared" ref="H226:H289" si="38">G226-F226</f>
        <v>28</v>
      </c>
    </row>
    <row r="227" spans="4:8" x14ac:dyDescent="0.2">
      <c r="D227" s="58">
        <v>11</v>
      </c>
      <c r="E227" s="58">
        <v>5</v>
      </c>
      <c r="F227" s="59">
        <f t="shared" si="37"/>
        <v>43375</v>
      </c>
      <c r="G227" s="59">
        <v>43403</v>
      </c>
      <c r="H227" s="31">
        <f t="shared" si="38"/>
        <v>28</v>
      </c>
    </row>
    <row r="228" spans="4:8" x14ac:dyDescent="0.2">
      <c r="D228" s="58">
        <v>11</v>
      </c>
      <c r="E228" s="58">
        <v>6</v>
      </c>
      <c r="F228" s="59">
        <f t="shared" si="37"/>
        <v>43375</v>
      </c>
      <c r="G228" s="59">
        <v>43403</v>
      </c>
      <c r="H228" s="31">
        <f t="shared" si="38"/>
        <v>28</v>
      </c>
    </row>
    <row r="229" spans="4:8" x14ac:dyDescent="0.2">
      <c r="D229" s="58">
        <v>11</v>
      </c>
      <c r="E229" s="58">
        <v>7</v>
      </c>
      <c r="F229" s="59">
        <f t="shared" si="37"/>
        <v>43375</v>
      </c>
      <c r="G229" s="59">
        <v>43403</v>
      </c>
      <c r="H229" s="31">
        <f t="shared" si="38"/>
        <v>28</v>
      </c>
    </row>
    <row r="230" spans="4:8" x14ac:dyDescent="0.2">
      <c r="D230" s="58">
        <v>11</v>
      </c>
      <c r="E230" s="58">
        <v>8</v>
      </c>
      <c r="F230" s="59">
        <f t="shared" si="37"/>
        <v>43375</v>
      </c>
      <c r="G230" s="59">
        <v>43403</v>
      </c>
      <c r="H230" s="31">
        <f t="shared" si="38"/>
        <v>28</v>
      </c>
    </row>
    <row r="231" spans="4:8" x14ac:dyDescent="0.2">
      <c r="D231" s="58">
        <v>11</v>
      </c>
      <c r="E231" s="58">
        <v>9</v>
      </c>
      <c r="F231" s="59">
        <f t="shared" si="37"/>
        <v>43375</v>
      </c>
      <c r="G231" s="59">
        <v>43403</v>
      </c>
      <c r="H231" s="31">
        <f t="shared" si="38"/>
        <v>28</v>
      </c>
    </row>
    <row r="232" spans="4:8" x14ac:dyDescent="0.2">
      <c r="D232" s="58">
        <v>11</v>
      </c>
      <c r="E232" s="58">
        <v>10</v>
      </c>
      <c r="F232" s="59">
        <f t="shared" si="37"/>
        <v>43375</v>
      </c>
      <c r="G232" s="59">
        <v>43403</v>
      </c>
      <c r="H232" s="31">
        <f t="shared" si="38"/>
        <v>28</v>
      </c>
    </row>
    <row r="233" spans="4:8" x14ac:dyDescent="0.2">
      <c r="D233" s="58">
        <v>11</v>
      </c>
      <c r="E233" s="58">
        <v>11</v>
      </c>
      <c r="F233" s="59">
        <f t="shared" si="37"/>
        <v>43375</v>
      </c>
      <c r="G233" s="59">
        <v>43403</v>
      </c>
      <c r="H233" s="31">
        <f t="shared" si="38"/>
        <v>28</v>
      </c>
    </row>
    <row r="234" spans="4:8" x14ac:dyDescent="0.2">
      <c r="D234" s="58">
        <v>11</v>
      </c>
      <c r="E234" s="58">
        <v>12</v>
      </c>
      <c r="F234" s="59">
        <f t="shared" si="37"/>
        <v>43375</v>
      </c>
      <c r="G234" s="59">
        <v>43403</v>
      </c>
      <c r="H234" s="31">
        <f t="shared" si="38"/>
        <v>28</v>
      </c>
    </row>
    <row r="235" spans="4:8" x14ac:dyDescent="0.2">
      <c r="D235" s="58">
        <v>11</v>
      </c>
      <c r="E235" s="58">
        <v>13</v>
      </c>
      <c r="F235" s="59">
        <f t="shared" si="37"/>
        <v>43375</v>
      </c>
      <c r="G235" s="59">
        <v>43403</v>
      </c>
      <c r="H235" s="31">
        <f t="shared" si="38"/>
        <v>28</v>
      </c>
    </row>
    <row r="236" spans="4:8" x14ac:dyDescent="0.2">
      <c r="D236" s="58">
        <v>11</v>
      </c>
      <c r="E236" s="58">
        <v>14</v>
      </c>
      <c r="F236" s="59">
        <f t="shared" si="37"/>
        <v>43375</v>
      </c>
      <c r="G236" s="59">
        <v>43403</v>
      </c>
      <c r="H236" s="31">
        <f t="shared" si="38"/>
        <v>28</v>
      </c>
    </row>
    <row r="237" spans="4:8" x14ac:dyDescent="0.2">
      <c r="D237" s="58">
        <v>11</v>
      </c>
      <c r="E237" s="58">
        <v>15</v>
      </c>
      <c r="F237" s="59">
        <f t="shared" si="37"/>
        <v>43375</v>
      </c>
      <c r="G237" s="59">
        <v>43403</v>
      </c>
      <c r="H237" s="31">
        <f t="shared" si="38"/>
        <v>28</v>
      </c>
    </row>
    <row r="238" spans="4:8" x14ac:dyDescent="0.2">
      <c r="D238" s="58">
        <v>11</v>
      </c>
      <c r="E238" s="58">
        <v>16</v>
      </c>
      <c r="F238" s="59">
        <f t="shared" si="37"/>
        <v>43375</v>
      </c>
      <c r="G238" s="59">
        <v>43403</v>
      </c>
      <c r="H238" s="31">
        <f t="shared" si="38"/>
        <v>28</v>
      </c>
    </row>
    <row r="239" spans="4:8" x14ac:dyDescent="0.2">
      <c r="D239" s="58">
        <v>11</v>
      </c>
      <c r="E239" s="58">
        <v>17</v>
      </c>
      <c r="F239" s="59">
        <f t="shared" si="37"/>
        <v>43375</v>
      </c>
      <c r="G239" s="59">
        <v>43403</v>
      </c>
      <c r="H239" s="31">
        <f t="shared" si="38"/>
        <v>28</v>
      </c>
    </row>
    <row r="240" spans="4:8" x14ac:dyDescent="0.2">
      <c r="D240" s="58">
        <v>11</v>
      </c>
      <c r="E240" s="58">
        <v>18</v>
      </c>
      <c r="F240" s="59">
        <f t="shared" si="37"/>
        <v>43375</v>
      </c>
      <c r="G240" s="59">
        <v>43403</v>
      </c>
      <c r="H240" s="31">
        <f t="shared" si="38"/>
        <v>28</v>
      </c>
    </row>
    <row r="241" spans="4:8" x14ac:dyDescent="0.2">
      <c r="D241" s="58">
        <v>11</v>
      </c>
      <c r="E241" s="58">
        <v>19</v>
      </c>
      <c r="F241" s="59">
        <f t="shared" si="37"/>
        <v>43375</v>
      </c>
      <c r="G241" s="59">
        <v>43403</v>
      </c>
      <c r="H241" s="31">
        <f t="shared" si="38"/>
        <v>28</v>
      </c>
    </row>
    <row r="242" spans="4:8" x14ac:dyDescent="0.2">
      <c r="D242" s="58">
        <v>12</v>
      </c>
      <c r="E242" s="58">
        <v>1</v>
      </c>
      <c r="F242" s="59">
        <f t="shared" si="37"/>
        <v>43403</v>
      </c>
      <c r="G242" s="59">
        <v>43433</v>
      </c>
      <c r="H242" s="31">
        <f t="shared" si="38"/>
        <v>30</v>
      </c>
    </row>
    <row r="243" spans="4:8" x14ac:dyDescent="0.2">
      <c r="D243" s="58">
        <v>12</v>
      </c>
      <c r="E243" s="58">
        <v>2</v>
      </c>
      <c r="F243" s="59">
        <f t="shared" si="37"/>
        <v>43403</v>
      </c>
      <c r="G243" s="59">
        <v>43433</v>
      </c>
      <c r="H243" s="31">
        <f t="shared" si="38"/>
        <v>30</v>
      </c>
    </row>
    <row r="244" spans="4:8" x14ac:dyDescent="0.2">
      <c r="D244" s="58">
        <v>12</v>
      </c>
      <c r="E244" s="58">
        <v>3</v>
      </c>
      <c r="F244" s="59">
        <f t="shared" si="37"/>
        <v>43403</v>
      </c>
      <c r="G244" s="59">
        <v>43433</v>
      </c>
      <c r="H244" s="31">
        <f t="shared" si="38"/>
        <v>30</v>
      </c>
    </row>
    <row r="245" spans="4:8" x14ac:dyDescent="0.2">
      <c r="D245" s="58">
        <v>12</v>
      </c>
      <c r="E245" s="58">
        <v>4</v>
      </c>
      <c r="F245" s="59">
        <f t="shared" si="37"/>
        <v>43403</v>
      </c>
      <c r="G245" s="59">
        <v>43433</v>
      </c>
      <c r="H245" s="31">
        <f t="shared" si="38"/>
        <v>30</v>
      </c>
    </row>
    <row r="246" spans="4:8" x14ac:dyDescent="0.2">
      <c r="D246" s="58">
        <v>12</v>
      </c>
      <c r="E246" s="58">
        <v>5</v>
      </c>
      <c r="F246" s="59">
        <f t="shared" si="37"/>
        <v>43403</v>
      </c>
      <c r="G246" s="59">
        <v>43433</v>
      </c>
      <c r="H246" s="31">
        <f t="shared" si="38"/>
        <v>30</v>
      </c>
    </row>
    <row r="247" spans="4:8" x14ac:dyDescent="0.2">
      <c r="D247" s="58">
        <v>12</v>
      </c>
      <c r="E247" s="58">
        <v>6</v>
      </c>
      <c r="F247" s="59">
        <f t="shared" si="37"/>
        <v>43403</v>
      </c>
      <c r="G247" s="59">
        <v>43433</v>
      </c>
      <c r="H247" s="31">
        <f t="shared" si="38"/>
        <v>30</v>
      </c>
    </row>
    <row r="248" spans="4:8" x14ac:dyDescent="0.2">
      <c r="D248" s="58">
        <v>12</v>
      </c>
      <c r="E248" s="58">
        <v>7</v>
      </c>
      <c r="F248" s="59">
        <f t="shared" si="37"/>
        <v>43403</v>
      </c>
      <c r="G248" s="59">
        <v>43433</v>
      </c>
      <c r="H248" s="31">
        <f t="shared" si="38"/>
        <v>30</v>
      </c>
    </row>
    <row r="249" spans="4:8" x14ac:dyDescent="0.2">
      <c r="D249" s="58">
        <v>12</v>
      </c>
      <c r="E249" s="58">
        <v>8</v>
      </c>
      <c r="F249" s="59">
        <f t="shared" si="37"/>
        <v>43403</v>
      </c>
      <c r="G249" s="59">
        <v>43433</v>
      </c>
      <c r="H249" s="31">
        <f t="shared" si="38"/>
        <v>30</v>
      </c>
    </row>
    <row r="250" spans="4:8" x14ac:dyDescent="0.2">
      <c r="D250" s="58">
        <v>12</v>
      </c>
      <c r="E250" s="58">
        <v>9</v>
      </c>
      <c r="F250" s="59">
        <f t="shared" si="37"/>
        <v>43403</v>
      </c>
      <c r="G250" s="59">
        <v>43433</v>
      </c>
      <c r="H250" s="31">
        <f t="shared" si="38"/>
        <v>30</v>
      </c>
    </row>
    <row r="251" spans="4:8" x14ac:dyDescent="0.2">
      <c r="D251" s="58">
        <v>12</v>
      </c>
      <c r="E251" s="58">
        <v>10</v>
      </c>
      <c r="F251" s="59">
        <f t="shared" si="37"/>
        <v>43403</v>
      </c>
      <c r="G251" s="59">
        <v>43433</v>
      </c>
      <c r="H251" s="31">
        <f t="shared" si="38"/>
        <v>30</v>
      </c>
    </row>
    <row r="252" spans="4:8" x14ac:dyDescent="0.2">
      <c r="D252" s="58">
        <v>12</v>
      </c>
      <c r="E252" s="58">
        <v>11</v>
      </c>
      <c r="F252" s="59">
        <f t="shared" si="37"/>
        <v>43403</v>
      </c>
      <c r="G252" s="59">
        <v>43433</v>
      </c>
      <c r="H252" s="31">
        <f t="shared" si="38"/>
        <v>30</v>
      </c>
    </row>
    <row r="253" spans="4:8" x14ac:dyDescent="0.2">
      <c r="D253" s="58">
        <v>12</v>
      </c>
      <c r="E253" s="58">
        <v>12</v>
      </c>
      <c r="F253" s="59">
        <f t="shared" si="37"/>
        <v>43403</v>
      </c>
      <c r="G253" s="59">
        <v>43433</v>
      </c>
      <c r="H253" s="31">
        <f t="shared" si="38"/>
        <v>30</v>
      </c>
    </row>
    <row r="254" spans="4:8" x14ac:dyDescent="0.2">
      <c r="D254" s="58">
        <v>12</v>
      </c>
      <c r="E254" s="58">
        <v>13</v>
      </c>
      <c r="F254" s="59">
        <f t="shared" si="37"/>
        <v>43403</v>
      </c>
      <c r="G254" s="59">
        <v>43433</v>
      </c>
      <c r="H254" s="31">
        <f t="shared" si="38"/>
        <v>30</v>
      </c>
    </row>
    <row r="255" spans="4:8" x14ac:dyDescent="0.2">
      <c r="D255" s="58">
        <v>12</v>
      </c>
      <c r="E255" s="58">
        <v>14</v>
      </c>
      <c r="F255" s="59">
        <f t="shared" si="37"/>
        <v>43403</v>
      </c>
      <c r="G255" s="59">
        <v>43433</v>
      </c>
      <c r="H255" s="31">
        <f t="shared" si="38"/>
        <v>30</v>
      </c>
    </row>
    <row r="256" spans="4:8" x14ac:dyDescent="0.2">
      <c r="D256" s="58">
        <v>12</v>
      </c>
      <c r="E256" s="58">
        <v>15</v>
      </c>
      <c r="F256" s="59">
        <f t="shared" si="37"/>
        <v>43403</v>
      </c>
      <c r="G256" s="59">
        <v>43433</v>
      </c>
      <c r="H256" s="31">
        <f t="shared" si="38"/>
        <v>30</v>
      </c>
    </row>
    <row r="257" spans="4:8" x14ac:dyDescent="0.2">
      <c r="D257" s="58">
        <v>12</v>
      </c>
      <c r="E257" s="58">
        <v>16</v>
      </c>
      <c r="F257" s="59">
        <f t="shared" si="37"/>
        <v>43403</v>
      </c>
      <c r="G257" s="59">
        <v>43433</v>
      </c>
      <c r="H257" s="31">
        <f t="shared" si="38"/>
        <v>30</v>
      </c>
    </row>
    <row r="258" spans="4:8" x14ac:dyDescent="0.2">
      <c r="D258" s="58">
        <v>12</v>
      </c>
      <c r="E258" s="58">
        <v>17</v>
      </c>
      <c r="F258" s="59">
        <f t="shared" si="37"/>
        <v>43403</v>
      </c>
      <c r="G258" s="59">
        <v>43433</v>
      </c>
      <c r="H258" s="31">
        <f t="shared" si="38"/>
        <v>30</v>
      </c>
    </row>
    <row r="259" spans="4:8" x14ac:dyDescent="0.2">
      <c r="D259" s="58">
        <v>12</v>
      </c>
      <c r="E259" s="58">
        <v>18</v>
      </c>
      <c r="F259" s="59">
        <f t="shared" si="37"/>
        <v>43403</v>
      </c>
      <c r="G259" s="59">
        <v>43433</v>
      </c>
      <c r="H259" s="31">
        <f t="shared" si="38"/>
        <v>30</v>
      </c>
    </row>
    <row r="260" spans="4:8" x14ac:dyDescent="0.2">
      <c r="D260" s="58">
        <v>12</v>
      </c>
      <c r="E260" s="58">
        <v>19</v>
      </c>
      <c r="F260" s="59">
        <f t="shared" si="37"/>
        <v>43403</v>
      </c>
      <c r="G260" s="59">
        <v>43433</v>
      </c>
      <c r="H260" s="31">
        <f t="shared" si="38"/>
        <v>30</v>
      </c>
    </row>
    <row r="261" spans="4:8" x14ac:dyDescent="0.2">
      <c r="D261" s="58">
        <v>1</v>
      </c>
      <c r="E261" s="58">
        <v>1</v>
      </c>
      <c r="F261" s="59">
        <f t="shared" si="37"/>
        <v>43433</v>
      </c>
      <c r="G261" s="59">
        <v>43464</v>
      </c>
      <c r="H261" s="31">
        <f t="shared" si="38"/>
        <v>31</v>
      </c>
    </row>
    <row r="262" spans="4:8" x14ac:dyDescent="0.2">
      <c r="D262" s="58">
        <v>1</v>
      </c>
      <c r="E262" s="58">
        <v>2</v>
      </c>
      <c r="F262" s="59">
        <f t="shared" si="37"/>
        <v>43433</v>
      </c>
      <c r="G262" s="59">
        <v>43464</v>
      </c>
      <c r="H262" s="31">
        <f t="shared" si="38"/>
        <v>31</v>
      </c>
    </row>
    <row r="263" spans="4:8" x14ac:dyDescent="0.2">
      <c r="D263" s="58">
        <v>1</v>
      </c>
      <c r="E263" s="58">
        <v>3</v>
      </c>
      <c r="F263" s="59">
        <f t="shared" si="37"/>
        <v>43433</v>
      </c>
      <c r="G263" s="59">
        <v>43464</v>
      </c>
      <c r="H263" s="31">
        <f t="shared" si="38"/>
        <v>31</v>
      </c>
    </row>
    <row r="264" spans="4:8" x14ac:dyDescent="0.2">
      <c r="D264" s="58">
        <v>1</v>
      </c>
      <c r="E264" s="58">
        <v>4</v>
      </c>
      <c r="F264" s="59">
        <f t="shared" si="37"/>
        <v>43433</v>
      </c>
      <c r="G264" s="59">
        <v>43464</v>
      </c>
      <c r="H264" s="31">
        <f t="shared" si="38"/>
        <v>31</v>
      </c>
    </row>
    <row r="265" spans="4:8" x14ac:dyDescent="0.2">
      <c r="D265" s="58">
        <v>1</v>
      </c>
      <c r="E265" s="58">
        <v>5</v>
      </c>
      <c r="F265" s="59">
        <f t="shared" si="37"/>
        <v>43433</v>
      </c>
      <c r="G265" s="59">
        <v>43464</v>
      </c>
      <c r="H265" s="31">
        <f t="shared" si="38"/>
        <v>31</v>
      </c>
    </row>
    <row r="266" spans="4:8" x14ac:dyDescent="0.2">
      <c r="D266" s="58">
        <v>1</v>
      </c>
      <c r="E266" s="58">
        <v>6</v>
      </c>
      <c r="F266" s="59">
        <f t="shared" si="37"/>
        <v>43433</v>
      </c>
      <c r="G266" s="59">
        <v>43464</v>
      </c>
      <c r="H266" s="31">
        <f t="shared" si="38"/>
        <v>31</v>
      </c>
    </row>
    <row r="267" spans="4:8" x14ac:dyDescent="0.2">
      <c r="D267" s="58">
        <v>1</v>
      </c>
      <c r="E267" s="58">
        <v>7</v>
      </c>
      <c r="F267" s="59">
        <f t="shared" si="37"/>
        <v>43433</v>
      </c>
      <c r="G267" s="59">
        <v>43464</v>
      </c>
      <c r="H267" s="31">
        <f t="shared" si="38"/>
        <v>31</v>
      </c>
    </row>
    <row r="268" spans="4:8" x14ac:dyDescent="0.2">
      <c r="D268" s="58">
        <v>1</v>
      </c>
      <c r="E268" s="58">
        <v>8</v>
      </c>
      <c r="F268" s="59">
        <f t="shared" si="37"/>
        <v>43433</v>
      </c>
      <c r="G268" s="59">
        <v>43464</v>
      </c>
      <c r="H268" s="31">
        <f t="shared" si="38"/>
        <v>31</v>
      </c>
    </row>
    <row r="269" spans="4:8" x14ac:dyDescent="0.2">
      <c r="D269" s="58">
        <v>1</v>
      </c>
      <c r="E269" s="58">
        <v>9</v>
      </c>
      <c r="F269" s="59">
        <f t="shared" ref="F269:F298" si="39">+G250</f>
        <v>43433</v>
      </c>
      <c r="G269" s="59">
        <v>43464</v>
      </c>
      <c r="H269" s="31">
        <f t="shared" si="38"/>
        <v>31</v>
      </c>
    </row>
    <row r="270" spans="4:8" x14ac:dyDescent="0.2">
      <c r="D270" s="58">
        <v>1</v>
      </c>
      <c r="E270" s="58">
        <v>10</v>
      </c>
      <c r="F270" s="59">
        <f t="shared" si="39"/>
        <v>43433</v>
      </c>
      <c r="G270" s="59">
        <v>43464</v>
      </c>
      <c r="H270" s="31">
        <f t="shared" si="38"/>
        <v>31</v>
      </c>
    </row>
    <row r="271" spans="4:8" x14ac:dyDescent="0.2">
      <c r="D271" s="58">
        <v>1</v>
      </c>
      <c r="E271" s="58">
        <v>11</v>
      </c>
      <c r="F271" s="59">
        <f t="shared" si="39"/>
        <v>43433</v>
      </c>
      <c r="G271" s="59">
        <v>43464</v>
      </c>
      <c r="H271" s="31">
        <f t="shared" si="38"/>
        <v>31</v>
      </c>
    </row>
    <row r="272" spans="4:8" x14ac:dyDescent="0.2">
      <c r="D272" s="58">
        <v>1</v>
      </c>
      <c r="E272" s="58">
        <v>12</v>
      </c>
      <c r="F272" s="59">
        <f t="shared" si="39"/>
        <v>43433</v>
      </c>
      <c r="G272" s="59">
        <v>43464</v>
      </c>
      <c r="H272" s="31">
        <f t="shared" si="38"/>
        <v>31</v>
      </c>
    </row>
    <row r="273" spans="4:8" x14ac:dyDescent="0.2">
      <c r="D273" s="58">
        <v>1</v>
      </c>
      <c r="E273" s="58">
        <v>13</v>
      </c>
      <c r="F273" s="59">
        <f t="shared" si="39"/>
        <v>43433</v>
      </c>
      <c r="G273" s="59">
        <v>43464</v>
      </c>
      <c r="H273" s="31">
        <f t="shared" si="38"/>
        <v>31</v>
      </c>
    </row>
    <row r="274" spans="4:8" x14ac:dyDescent="0.2">
      <c r="D274" s="58">
        <v>1</v>
      </c>
      <c r="E274" s="58">
        <v>14</v>
      </c>
      <c r="F274" s="59">
        <f t="shared" si="39"/>
        <v>43433</v>
      </c>
      <c r="G274" s="59">
        <v>43464</v>
      </c>
      <c r="H274" s="31">
        <f t="shared" si="38"/>
        <v>31</v>
      </c>
    </row>
    <row r="275" spans="4:8" x14ac:dyDescent="0.2">
      <c r="D275" s="58">
        <v>1</v>
      </c>
      <c r="E275" s="58">
        <v>15</v>
      </c>
      <c r="F275" s="59">
        <f t="shared" si="39"/>
        <v>43433</v>
      </c>
      <c r="G275" s="59">
        <v>43464</v>
      </c>
      <c r="H275" s="31">
        <f t="shared" si="38"/>
        <v>31</v>
      </c>
    </row>
    <row r="276" spans="4:8" x14ac:dyDescent="0.2">
      <c r="D276" s="58">
        <v>1</v>
      </c>
      <c r="E276" s="58">
        <v>16</v>
      </c>
      <c r="F276" s="59">
        <f t="shared" si="39"/>
        <v>43433</v>
      </c>
      <c r="G276" s="59">
        <v>43464</v>
      </c>
      <c r="H276" s="31">
        <f t="shared" si="38"/>
        <v>31</v>
      </c>
    </row>
    <row r="277" spans="4:8" x14ac:dyDescent="0.2">
      <c r="D277" s="58">
        <v>1</v>
      </c>
      <c r="E277" s="58">
        <v>17</v>
      </c>
      <c r="F277" s="59">
        <f t="shared" si="39"/>
        <v>43433</v>
      </c>
      <c r="G277" s="59">
        <v>43464</v>
      </c>
      <c r="H277" s="31">
        <f t="shared" si="38"/>
        <v>31</v>
      </c>
    </row>
    <row r="278" spans="4:8" x14ac:dyDescent="0.2">
      <c r="D278" s="58">
        <v>1</v>
      </c>
      <c r="E278" s="58">
        <v>18</v>
      </c>
      <c r="F278" s="59">
        <f t="shared" si="39"/>
        <v>43433</v>
      </c>
      <c r="G278" s="59">
        <v>43464</v>
      </c>
      <c r="H278" s="31">
        <f t="shared" si="38"/>
        <v>31</v>
      </c>
    </row>
    <row r="279" spans="4:8" x14ac:dyDescent="0.2">
      <c r="D279" s="58">
        <v>1</v>
      </c>
      <c r="E279" s="58">
        <v>19</v>
      </c>
      <c r="F279" s="59">
        <f t="shared" si="39"/>
        <v>43433</v>
      </c>
      <c r="G279" s="59">
        <v>43464</v>
      </c>
      <c r="H279" s="31">
        <f t="shared" si="38"/>
        <v>31</v>
      </c>
    </row>
    <row r="280" spans="4:8" x14ac:dyDescent="0.2">
      <c r="D280" s="58">
        <v>2</v>
      </c>
      <c r="E280" s="58">
        <v>1</v>
      </c>
      <c r="F280" s="59">
        <f t="shared" si="39"/>
        <v>43464</v>
      </c>
      <c r="G280" s="59">
        <v>43493</v>
      </c>
      <c r="H280" s="31">
        <f t="shared" si="38"/>
        <v>29</v>
      </c>
    </row>
    <row r="281" spans="4:8" x14ac:dyDescent="0.2">
      <c r="D281" s="58">
        <v>2</v>
      </c>
      <c r="E281" s="58">
        <v>2</v>
      </c>
      <c r="F281" s="59">
        <f t="shared" si="39"/>
        <v>43464</v>
      </c>
      <c r="G281" s="59">
        <v>43493</v>
      </c>
      <c r="H281" s="31">
        <f t="shared" si="38"/>
        <v>29</v>
      </c>
    </row>
    <row r="282" spans="4:8" x14ac:dyDescent="0.2">
      <c r="D282" s="58">
        <v>2</v>
      </c>
      <c r="E282" s="58">
        <v>3</v>
      </c>
      <c r="F282" s="59">
        <f t="shared" si="39"/>
        <v>43464</v>
      </c>
      <c r="G282" s="59">
        <v>43493</v>
      </c>
      <c r="H282" s="31">
        <f t="shared" si="38"/>
        <v>29</v>
      </c>
    </row>
    <row r="283" spans="4:8" x14ac:dyDescent="0.2">
      <c r="D283" s="58">
        <v>2</v>
      </c>
      <c r="E283" s="58">
        <v>4</v>
      </c>
      <c r="F283" s="59">
        <f t="shared" si="39"/>
        <v>43464</v>
      </c>
      <c r="G283" s="59">
        <v>43493</v>
      </c>
      <c r="H283" s="31">
        <f t="shared" si="38"/>
        <v>29</v>
      </c>
    </row>
    <row r="284" spans="4:8" x14ac:dyDescent="0.2">
      <c r="D284" s="58">
        <v>2</v>
      </c>
      <c r="E284" s="58">
        <v>5</v>
      </c>
      <c r="F284" s="59">
        <f t="shared" si="39"/>
        <v>43464</v>
      </c>
      <c r="G284" s="59">
        <v>43493</v>
      </c>
      <c r="H284" s="31">
        <f t="shared" si="38"/>
        <v>29</v>
      </c>
    </row>
    <row r="285" spans="4:8" x14ac:dyDescent="0.2">
      <c r="D285" s="58">
        <v>2</v>
      </c>
      <c r="E285" s="58">
        <v>6</v>
      </c>
      <c r="F285" s="59">
        <f t="shared" si="39"/>
        <v>43464</v>
      </c>
      <c r="G285" s="59">
        <v>43493</v>
      </c>
      <c r="H285" s="31">
        <f t="shared" si="38"/>
        <v>29</v>
      </c>
    </row>
    <row r="286" spans="4:8" x14ac:dyDescent="0.2">
      <c r="D286" s="58">
        <v>2</v>
      </c>
      <c r="E286" s="58">
        <v>7</v>
      </c>
      <c r="F286" s="59">
        <f t="shared" si="39"/>
        <v>43464</v>
      </c>
      <c r="G286" s="59">
        <v>43493</v>
      </c>
      <c r="H286" s="31">
        <f t="shared" si="38"/>
        <v>29</v>
      </c>
    </row>
    <row r="287" spans="4:8" x14ac:dyDescent="0.2">
      <c r="D287" s="58">
        <v>2</v>
      </c>
      <c r="E287" s="58">
        <v>8</v>
      </c>
      <c r="F287" s="59">
        <f t="shared" si="39"/>
        <v>43464</v>
      </c>
      <c r="G287" s="59">
        <v>43493</v>
      </c>
      <c r="H287" s="31">
        <f t="shared" si="38"/>
        <v>29</v>
      </c>
    </row>
    <row r="288" spans="4:8" x14ac:dyDescent="0.2">
      <c r="D288" s="58">
        <v>2</v>
      </c>
      <c r="E288" s="58">
        <v>9</v>
      </c>
      <c r="F288" s="59">
        <f t="shared" si="39"/>
        <v>43464</v>
      </c>
      <c r="G288" s="59">
        <v>43493</v>
      </c>
      <c r="H288" s="31">
        <f t="shared" si="38"/>
        <v>29</v>
      </c>
    </row>
    <row r="289" spans="4:8" x14ac:dyDescent="0.2">
      <c r="D289" s="58">
        <v>2</v>
      </c>
      <c r="E289" s="58">
        <v>10</v>
      </c>
      <c r="F289" s="59">
        <f t="shared" si="39"/>
        <v>43464</v>
      </c>
      <c r="G289" s="59">
        <v>43493</v>
      </c>
      <c r="H289" s="31">
        <f t="shared" si="38"/>
        <v>29</v>
      </c>
    </row>
    <row r="290" spans="4:8" x14ac:dyDescent="0.2">
      <c r="D290" s="58">
        <v>2</v>
      </c>
      <c r="E290" s="58">
        <v>11</v>
      </c>
      <c r="F290" s="59">
        <f t="shared" si="39"/>
        <v>43464</v>
      </c>
      <c r="G290" s="59">
        <v>43493</v>
      </c>
      <c r="H290" s="31">
        <f t="shared" ref="H290:H353" si="40">G290-F290</f>
        <v>29</v>
      </c>
    </row>
    <row r="291" spans="4:8" x14ac:dyDescent="0.2">
      <c r="D291" s="58">
        <v>2</v>
      </c>
      <c r="E291" s="58">
        <v>12</v>
      </c>
      <c r="F291" s="59">
        <f t="shared" si="39"/>
        <v>43464</v>
      </c>
      <c r="G291" s="59">
        <v>43493</v>
      </c>
      <c r="H291" s="31">
        <f t="shared" si="40"/>
        <v>29</v>
      </c>
    </row>
    <row r="292" spans="4:8" x14ac:dyDescent="0.2">
      <c r="D292" s="58">
        <v>2</v>
      </c>
      <c r="E292" s="58">
        <v>13</v>
      </c>
      <c r="F292" s="59">
        <f t="shared" si="39"/>
        <v>43464</v>
      </c>
      <c r="G292" s="59">
        <v>43493</v>
      </c>
      <c r="H292" s="31">
        <f t="shared" si="40"/>
        <v>29</v>
      </c>
    </row>
    <row r="293" spans="4:8" x14ac:dyDescent="0.2">
      <c r="D293" s="58">
        <v>2</v>
      </c>
      <c r="E293" s="58">
        <v>14</v>
      </c>
      <c r="F293" s="59">
        <f t="shared" si="39"/>
        <v>43464</v>
      </c>
      <c r="G293" s="59">
        <v>43493</v>
      </c>
      <c r="H293" s="31">
        <f t="shared" si="40"/>
        <v>29</v>
      </c>
    </row>
    <row r="294" spans="4:8" x14ac:dyDescent="0.2">
      <c r="D294" s="58">
        <v>2</v>
      </c>
      <c r="E294" s="58">
        <v>15</v>
      </c>
      <c r="F294" s="59">
        <f t="shared" si="39"/>
        <v>43464</v>
      </c>
      <c r="G294" s="59">
        <v>43493</v>
      </c>
      <c r="H294" s="31">
        <f t="shared" si="40"/>
        <v>29</v>
      </c>
    </row>
    <row r="295" spans="4:8" x14ac:dyDescent="0.2">
      <c r="D295" s="58">
        <v>2</v>
      </c>
      <c r="E295" s="58">
        <v>16</v>
      </c>
      <c r="F295" s="59">
        <f t="shared" si="39"/>
        <v>43464</v>
      </c>
      <c r="G295" s="59">
        <v>43493</v>
      </c>
      <c r="H295" s="31">
        <f t="shared" si="40"/>
        <v>29</v>
      </c>
    </row>
    <row r="296" spans="4:8" x14ac:dyDescent="0.2">
      <c r="D296" s="58">
        <v>2</v>
      </c>
      <c r="E296" s="58">
        <v>17</v>
      </c>
      <c r="F296" s="59">
        <f t="shared" si="39"/>
        <v>43464</v>
      </c>
      <c r="G296" s="59">
        <v>43493</v>
      </c>
      <c r="H296" s="31">
        <f t="shared" si="40"/>
        <v>29</v>
      </c>
    </row>
    <row r="297" spans="4:8" x14ac:dyDescent="0.2">
      <c r="D297" s="58">
        <v>2</v>
      </c>
      <c r="E297" s="58">
        <v>18</v>
      </c>
      <c r="F297" s="59">
        <f t="shared" si="39"/>
        <v>43464</v>
      </c>
      <c r="G297" s="59">
        <v>43493</v>
      </c>
      <c r="H297" s="31">
        <f t="shared" si="40"/>
        <v>29</v>
      </c>
    </row>
    <row r="298" spans="4:8" x14ac:dyDescent="0.2">
      <c r="D298" s="58">
        <v>2</v>
      </c>
      <c r="E298" s="58">
        <v>19</v>
      </c>
      <c r="F298" s="59">
        <f t="shared" si="39"/>
        <v>43464</v>
      </c>
      <c r="G298" s="59">
        <v>43493</v>
      </c>
      <c r="H298" s="31">
        <f t="shared" si="40"/>
        <v>29</v>
      </c>
    </row>
    <row r="299" spans="4:8" x14ac:dyDescent="0.2">
      <c r="D299" s="58">
        <v>3</v>
      </c>
      <c r="E299" s="58">
        <v>1</v>
      </c>
      <c r="F299" s="59">
        <f t="shared" ref="F299:F362" si="41">INDEX($W$10:$AX$28,MATCH(E299,$A$10:$A$28,0),D299*2)</f>
        <v>43491</v>
      </c>
      <c r="G299" s="59">
        <f t="shared" ref="G299:G362" si="42">INDEX($Y$10:$AX$28,MATCH(E299,$A$10:$A$28,0),D299*2)</f>
        <v>43519</v>
      </c>
      <c r="H299" s="31">
        <f t="shared" si="40"/>
        <v>28</v>
      </c>
    </row>
    <row r="300" spans="4:8" x14ac:dyDescent="0.2">
      <c r="D300" s="58">
        <v>3</v>
      </c>
      <c r="E300" s="58">
        <v>2</v>
      </c>
      <c r="F300" s="59">
        <f t="shared" si="41"/>
        <v>43491</v>
      </c>
      <c r="G300" s="59">
        <f t="shared" si="42"/>
        <v>43519</v>
      </c>
      <c r="H300" s="31">
        <f t="shared" si="40"/>
        <v>28</v>
      </c>
    </row>
    <row r="301" spans="4:8" x14ac:dyDescent="0.2">
      <c r="D301" s="58">
        <v>3</v>
      </c>
      <c r="E301" s="58">
        <v>3</v>
      </c>
      <c r="F301" s="59">
        <f t="shared" si="41"/>
        <v>43491</v>
      </c>
      <c r="G301" s="59">
        <f t="shared" si="42"/>
        <v>43519</v>
      </c>
      <c r="H301" s="31">
        <f t="shared" si="40"/>
        <v>28</v>
      </c>
    </row>
    <row r="302" spans="4:8" x14ac:dyDescent="0.2">
      <c r="D302" s="58">
        <v>3</v>
      </c>
      <c r="E302" s="58">
        <v>4</v>
      </c>
      <c r="F302" s="59">
        <f t="shared" si="41"/>
        <v>43491</v>
      </c>
      <c r="G302" s="59">
        <f t="shared" si="42"/>
        <v>43519</v>
      </c>
      <c r="H302" s="31">
        <f t="shared" si="40"/>
        <v>28</v>
      </c>
    </row>
    <row r="303" spans="4:8" x14ac:dyDescent="0.2">
      <c r="D303" s="58">
        <v>3</v>
      </c>
      <c r="E303" s="58">
        <v>5</v>
      </c>
      <c r="F303" s="59">
        <f t="shared" si="41"/>
        <v>43491</v>
      </c>
      <c r="G303" s="59">
        <f t="shared" si="42"/>
        <v>43519</v>
      </c>
      <c r="H303" s="31">
        <f t="shared" si="40"/>
        <v>28</v>
      </c>
    </row>
    <row r="304" spans="4:8" x14ac:dyDescent="0.2">
      <c r="D304" s="58">
        <v>3</v>
      </c>
      <c r="E304" s="58">
        <v>6</v>
      </c>
      <c r="F304" s="59">
        <f t="shared" si="41"/>
        <v>43491</v>
      </c>
      <c r="G304" s="59">
        <f t="shared" si="42"/>
        <v>43519</v>
      </c>
      <c r="H304" s="31">
        <f t="shared" si="40"/>
        <v>28</v>
      </c>
    </row>
    <row r="305" spans="4:8" x14ac:dyDescent="0.2">
      <c r="D305" s="58">
        <v>3</v>
      </c>
      <c r="E305" s="58">
        <v>7</v>
      </c>
      <c r="F305" s="59">
        <f t="shared" si="41"/>
        <v>43491</v>
      </c>
      <c r="G305" s="59">
        <f t="shared" si="42"/>
        <v>43519</v>
      </c>
      <c r="H305" s="31">
        <f t="shared" si="40"/>
        <v>28</v>
      </c>
    </row>
    <row r="306" spans="4:8" x14ac:dyDescent="0.2">
      <c r="D306" s="58">
        <v>3</v>
      </c>
      <c r="E306" s="58">
        <v>8</v>
      </c>
      <c r="F306" s="59">
        <f t="shared" si="41"/>
        <v>43491</v>
      </c>
      <c r="G306" s="59">
        <f t="shared" si="42"/>
        <v>43519</v>
      </c>
      <c r="H306" s="31">
        <f t="shared" si="40"/>
        <v>28</v>
      </c>
    </row>
    <row r="307" spans="4:8" x14ac:dyDescent="0.2">
      <c r="D307" s="58">
        <v>3</v>
      </c>
      <c r="E307" s="58">
        <v>9</v>
      </c>
      <c r="F307" s="59">
        <f t="shared" si="41"/>
        <v>43491</v>
      </c>
      <c r="G307" s="59">
        <f t="shared" si="42"/>
        <v>43519</v>
      </c>
      <c r="H307" s="31">
        <f t="shared" si="40"/>
        <v>28</v>
      </c>
    </row>
    <row r="308" spans="4:8" x14ac:dyDescent="0.2">
      <c r="D308" s="58">
        <v>3</v>
      </c>
      <c r="E308" s="58">
        <v>10</v>
      </c>
      <c r="F308" s="59">
        <f t="shared" si="41"/>
        <v>43491</v>
      </c>
      <c r="G308" s="59">
        <f t="shared" si="42"/>
        <v>43519</v>
      </c>
      <c r="H308" s="31">
        <f t="shared" si="40"/>
        <v>28</v>
      </c>
    </row>
    <row r="309" spans="4:8" x14ac:dyDescent="0.2">
      <c r="D309" s="58">
        <v>3</v>
      </c>
      <c r="E309" s="58">
        <v>11</v>
      </c>
      <c r="F309" s="59">
        <f t="shared" si="41"/>
        <v>43491</v>
      </c>
      <c r="G309" s="59">
        <f t="shared" si="42"/>
        <v>43519</v>
      </c>
      <c r="H309" s="31">
        <f t="shared" si="40"/>
        <v>28</v>
      </c>
    </row>
    <row r="310" spans="4:8" x14ac:dyDescent="0.2">
      <c r="D310" s="58">
        <v>3</v>
      </c>
      <c r="E310" s="58">
        <v>12</v>
      </c>
      <c r="F310" s="59">
        <f t="shared" si="41"/>
        <v>43491</v>
      </c>
      <c r="G310" s="59">
        <f t="shared" si="42"/>
        <v>43519</v>
      </c>
      <c r="H310" s="31">
        <f t="shared" si="40"/>
        <v>28</v>
      </c>
    </row>
    <row r="311" spans="4:8" x14ac:dyDescent="0.2">
      <c r="D311" s="58">
        <v>3</v>
      </c>
      <c r="E311" s="58">
        <v>13</v>
      </c>
      <c r="F311" s="59">
        <f t="shared" si="41"/>
        <v>43491</v>
      </c>
      <c r="G311" s="59">
        <f t="shared" si="42"/>
        <v>43519</v>
      </c>
      <c r="H311" s="31">
        <f t="shared" si="40"/>
        <v>28</v>
      </c>
    </row>
    <row r="312" spans="4:8" x14ac:dyDescent="0.2">
      <c r="D312" s="58">
        <v>3</v>
      </c>
      <c r="E312" s="58">
        <v>14</v>
      </c>
      <c r="F312" s="59">
        <f t="shared" si="41"/>
        <v>43491</v>
      </c>
      <c r="G312" s="59">
        <f t="shared" si="42"/>
        <v>43519</v>
      </c>
      <c r="H312" s="31">
        <f t="shared" si="40"/>
        <v>28</v>
      </c>
    </row>
    <row r="313" spans="4:8" x14ac:dyDescent="0.2">
      <c r="D313" s="58">
        <v>3</v>
      </c>
      <c r="E313" s="58">
        <v>15</v>
      </c>
      <c r="F313" s="59">
        <f t="shared" si="41"/>
        <v>43491</v>
      </c>
      <c r="G313" s="59">
        <f t="shared" si="42"/>
        <v>43519</v>
      </c>
      <c r="H313" s="31">
        <f t="shared" si="40"/>
        <v>28</v>
      </c>
    </row>
    <row r="314" spans="4:8" x14ac:dyDescent="0.2">
      <c r="D314" s="58">
        <v>3</v>
      </c>
      <c r="E314" s="58">
        <v>16</v>
      </c>
      <c r="F314" s="59">
        <f t="shared" si="41"/>
        <v>43491</v>
      </c>
      <c r="G314" s="59">
        <f t="shared" si="42"/>
        <v>43519</v>
      </c>
      <c r="H314" s="31">
        <f t="shared" si="40"/>
        <v>28</v>
      </c>
    </row>
    <row r="315" spans="4:8" x14ac:dyDescent="0.2">
      <c r="D315" s="58">
        <v>3</v>
      </c>
      <c r="E315" s="58">
        <v>17</v>
      </c>
      <c r="F315" s="59">
        <f t="shared" si="41"/>
        <v>43491</v>
      </c>
      <c r="G315" s="59">
        <f t="shared" si="42"/>
        <v>43519</v>
      </c>
      <c r="H315" s="31">
        <f t="shared" si="40"/>
        <v>28</v>
      </c>
    </row>
    <row r="316" spans="4:8" x14ac:dyDescent="0.2">
      <c r="D316" s="58">
        <v>3</v>
      </c>
      <c r="E316" s="58">
        <v>18</v>
      </c>
      <c r="F316" s="59">
        <f t="shared" si="41"/>
        <v>43491</v>
      </c>
      <c r="G316" s="59">
        <f t="shared" si="42"/>
        <v>43519</v>
      </c>
      <c r="H316" s="31">
        <f t="shared" si="40"/>
        <v>28</v>
      </c>
    </row>
    <row r="317" spans="4:8" x14ac:dyDescent="0.2">
      <c r="D317" s="58">
        <v>3</v>
      </c>
      <c r="E317" s="58">
        <v>19</v>
      </c>
      <c r="F317" s="59">
        <f t="shared" si="41"/>
        <v>43491</v>
      </c>
      <c r="G317" s="59">
        <f t="shared" si="42"/>
        <v>43519</v>
      </c>
      <c r="H317" s="31">
        <f t="shared" si="40"/>
        <v>28</v>
      </c>
    </row>
    <row r="318" spans="4:8" x14ac:dyDescent="0.2">
      <c r="D318" s="58">
        <v>4</v>
      </c>
      <c r="E318" s="58">
        <v>1</v>
      </c>
      <c r="F318" s="59">
        <f t="shared" si="41"/>
        <v>43519</v>
      </c>
      <c r="G318" s="59">
        <f t="shared" si="42"/>
        <v>43549</v>
      </c>
      <c r="H318" s="31">
        <f t="shared" si="40"/>
        <v>30</v>
      </c>
    </row>
    <row r="319" spans="4:8" x14ac:dyDescent="0.2">
      <c r="D319" s="58">
        <v>4</v>
      </c>
      <c r="E319" s="58">
        <v>2</v>
      </c>
      <c r="F319" s="59">
        <f t="shared" si="41"/>
        <v>43519</v>
      </c>
      <c r="G319" s="59">
        <f t="shared" si="42"/>
        <v>43549</v>
      </c>
      <c r="H319" s="31">
        <f t="shared" si="40"/>
        <v>30</v>
      </c>
    </row>
    <row r="320" spans="4:8" x14ac:dyDescent="0.2">
      <c r="D320" s="58">
        <v>4</v>
      </c>
      <c r="E320" s="58">
        <v>3</v>
      </c>
      <c r="F320" s="59">
        <f t="shared" si="41"/>
        <v>43519</v>
      </c>
      <c r="G320" s="59">
        <f t="shared" si="42"/>
        <v>43549</v>
      </c>
      <c r="H320" s="31">
        <f t="shared" si="40"/>
        <v>30</v>
      </c>
    </row>
    <row r="321" spans="4:8" x14ac:dyDescent="0.2">
      <c r="D321" s="58">
        <v>4</v>
      </c>
      <c r="E321" s="58">
        <v>4</v>
      </c>
      <c r="F321" s="59">
        <f t="shared" si="41"/>
        <v>43519</v>
      </c>
      <c r="G321" s="59">
        <f t="shared" si="42"/>
        <v>43549</v>
      </c>
      <c r="H321" s="31">
        <f t="shared" si="40"/>
        <v>30</v>
      </c>
    </row>
    <row r="322" spans="4:8" x14ac:dyDescent="0.2">
      <c r="D322" s="58">
        <v>4</v>
      </c>
      <c r="E322" s="58">
        <v>5</v>
      </c>
      <c r="F322" s="59">
        <f t="shared" si="41"/>
        <v>43519</v>
      </c>
      <c r="G322" s="59">
        <f t="shared" si="42"/>
        <v>43549</v>
      </c>
      <c r="H322" s="31">
        <f t="shared" si="40"/>
        <v>30</v>
      </c>
    </row>
    <row r="323" spans="4:8" x14ac:dyDescent="0.2">
      <c r="D323" s="58">
        <v>4</v>
      </c>
      <c r="E323" s="58">
        <v>6</v>
      </c>
      <c r="F323" s="59">
        <f t="shared" si="41"/>
        <v>43519</v>
      </c>
      <c r="G323" s="59">
        <f t="shared" si="42"/>
        <v>43549</v>
      </c>
      <c r="H323" s="31">
        <f t="shared" si="40"/>
        <v>30</v>
      </c>
    </row>
    <row r="324" spans="4:8" x14ac:dyDescent="0.2">
      <c r="D324" s="58">
        <v>4</v>
      </c>
      <c r="E324" s="58">
        <v>7</v>
      </c>
      <c r="F324" s="59">
        <f t="shared" si="41"/>
        <v>43519</v>
      </c>
      <c r="G324" s="59">
        <f t="shared" si="42"/>
        <v>43549</v>
      </c>
      <c r="H324" s="31">
        <f t="shared" si="40"/>
        <v>30</v>
      </c>
    </row>
    <row r="325" spans="4:8" x14ac:dyDescent="0.2">
      <c r="D325" s="58">
        <v>4</v>
      </c>
      <c r="E325" s="58">
        <v>8</v>
      </c>
      <c r="F325" s="59">
        <f t="shared" si="41"/>
        <v>43519</v>
      </c>
      <c r="G325" s="59">
        <f t="shared" si="42"/>
        <v>43549</v>
      </c>
      <c r="H325" s="31">
        <f t="shared" si="40"/>
        <v>30</v>
      </c>
    </row>
    <row r="326" spans="4:8" x14ac:dyDescent="0.2">
      <c r="D326" s="58">
        <v>4</v>
      </c>
      <c r="E326" s="58">
        <v>9</v>
      </c>
      <c r="F326" s="59">
        <f t="shared" si="41"/>
        <v>43519</v>
      </c>
      <c r="G326" s="59">
        <f t="shared" si="42"/>
        <v>43549</v>
      </c>
      <c r="H326" s="31">
        <f t="shared" si="40"/>
        <v>30</v>
      </c>
    </row>
    <row r="327" spans="4:8" x14ac:dyDescent="0.2">
      <c r="D327" s="58">
        <v>4</v>
      </c>
      <c r="E327" s="58">
        <v>10</v>
      </c>
      <c r="F327" s="59">
        <f t="shared" si="41"/>
        <v>43519</v>
      </c>
      <c r="G327" s="59">
        <f t="shared" si="42"/>
        <v>43549</v>
      </c>
      <c r="H327" s="31">
        <f t="shared" si="40"/>
        <v>30</v>
      </c>
    </row>
    <row r="328" spans="4:8" x14ac:dyDescent="0.2">
      <c r="D328" s="58">
        <v>4</v>
      </c>
      <c r="E328" s="58">
        <v>11</v>
      </c>
      <c r="F328" s="59">
        <f t="shared" si="41"/>
        <v>43519</v>
      </c>
      <c r="G328" s="59">
        <f t="shared" si="42"/>
        <v>43549</v>
      </c>
      <c r="H328" s="31">
        <f t="shared" si="40"/>
        <v>30</v>
      </c>
    </row>
    <row r="329" spans="4:8" x14ac:dyDescent="0.2">
      <c r="D329" s="58">
        <v>4</v>
      </c>
      <c r="E329" s="58">
        <v>12</v>
      </c>
      <c r="F329" s="59">
        <f t="shared" si="41"/>
        <v>43519</v>
      </c>
      <c r="G329" s="59">
        <f t="shared" si="42"/>
        <v>43549</v>
      </c>
      <c r="H329" s="31">
        <f t="shared" si="40"/>
        <v>30</v>
      </c>
    </row>
    <row r="330" spans="4:8" x14ac:dyDescent="0.2">
      <c r="D330" s="58">
        <v>4</v>
      </c>
      <c r="E330" s="58">
        <v>13</v>
      </c>
      <c r="F330" s="59">
        <f t="shared" si="41"/>
        <v>43519</v>
      </c>
      <c r="G330" s="59">
        <f t="shared" si="42"/>
        <v>43549</v>
      </c>
      <c r="H330" s="31">
        <f t="shared" si="40"/>
        <v>30</v>
      </c>
    </row>
    <row r="331" spans="4:8" x14ac:dyDescent="0.2">
      <c r="D331" s="58">
        <v>4</v>
      </c>
      <c r="E331" s="58">
        <v>14</v>
      </c>
      <c r="F331" s="59">
        <f t="shared" si="41"/>
        <v>43519</v>
      </c>
      <c r="G331" s="59">
        <f t="shared" si="42"/>
        <v>43549</v>
      </c>
      <c r="H331" s="31">
        <f t="shared" si="40"/>
        <v>30</v>
      </c>
    </row>
    <row r="332" spans="4:8" x14ac:dyDescent="0.2">
      <c r="D332" s="58">
        <v>4</v>
      </c>
      <c r="E332" s="58">
        <v>15</v>
      </c>
      <c r="F332" s="59">
        <f t="shared" si="41"/>
        <v>43519</v>
      </c>
      <c r="G332" s="59">
        <f t="shared" si="42"/>
        <v>43549</v>
      </c>
      <c r="H332" s="31">
        <f t="shared" si="40"/>
        <v>30</v>
      </c>
    </row>
    <row r="333" spans="4:8" x14ac:dyDescent="0.2">
      <c r="D333" s="58">
        <v>4</v>
      </c>
      <c r="E333" s="58">
        <v>16</v>
      </c>
      <c r="F333" s="59">
        <f t="shared" si="41"/>
        <v>43519</v>
      </c>
      <c r="G333" s="59">
        <f t="shared" si="42"/>
        <v>43549</v>
      </c>
      <c r="H333" s="31">
        <f t="shared" si="40"/>
        <v>30</v>
      </c>
    </row>
    <row r="334" spans="4:8" x14ac:dyDescent="0.2">
      <c r="D334" s="58">
        <v>4</v>
      </c>
      <c r="E334" s="58">
        <v>17</v>
      </c>
      <c r="F334" s="59">
        <f t="shared" si="41"/>
        <v>43519</v>
      </c>
      <c r="G334" s="59">
        <f t="shared" si="42"/>
        <v>43549</v>
      </c>
      <c r="H334" s="31">
        <f t="shared" si="40"/>
        <v>30</v>
      </c>
    </row>
    <row r="335" spans="4:8" x14ac:dyDescent="0.2">
      <c r="D335" s="58">
        <v>4</v>
      </c>
      <c r="E335" s="58">
        <v>18</v>
      </c>
      <c r="F335" s="59">
        <f t="shared" si="41"/>
        <v>43519</v>
      </c>
      <c r="G335" s="59">
        <f t="shared" si="42"/>
        <v>43549</v>
      </c>
      <c r="H335" s="31">
        <f t="shared" si="40"/>
        <v>30</v>
      </c>
    </row>
    <row r="336" spans="4:8" x14ac:dyDescent="0.2">
      <c r="D336" s="58">
        <v>4</v>
      </c>
      <c r="E336" s="58">
        <v>19</v>
      </c>
      <c r="F336" s="59">
        <f t="shared" si="41"/>
        <v>43519</v>
      </c>
      <c r="G336" s="59">
        <f t="shared" si="42"/>
        <v>43549</v>
      </c>
      <c r="H336" s="31">
        <f t="shared" si="40"/>
        <v>30</v>
      </c>
    </row>
    <row r="337" spans="4:8" x14ac:dyDescent="0.2">
      <c r="D337" s="58">
        <v>5</v>
      </c>
      <c r="E337" s="58">
        <v>1</v>
      </c>
      <c r="F337" s="59">
        <f t="shared" si="41"/>
        <v>43549</v>
      </c>
      <c r="G337" s="59">
        <f t="shared" si="42"/>
        <v>43580</v>
      </c>
      <c r="H337" s="31">
        <f t="shared" si="40"/>
        <v>31</v>
      </c>
    </row>
    <row r="338" spans="4:8" x14ac:dyDescent="0.2">
      <c r="D338" s="58">
        <v>5</v>
      </c>
      <c r="E338" s="58">
        <v>2</v>
      </c>
      <c r="F338" s="59">
        <f t="shared" si="41"/>
        <v>43549</v>
      </c>
      <c r="G338" s="59">
        <f t="shared" si="42"/>
        <v>43580</v>
      </c>
      <c r="H338" s="31">
        <f t="shared" si="40"/>
        <v>31</v>
      </c>
    </row>
    <row r="339" spans="4:8" x14ac:dyDescent="0.2">
      <c r="D339" s="58">
        <v>5</v>
      </c>
      <c r="E339" s="58">
        <v>3</v>
      </c>
      <c r="F339" s="59">
        <f t="shared" si="41"/>
        <v>43549</v>
      </c>
      <c r="G339" s="59">
        <f t="shared" si="42"/>
        <v>43580</v>
      </c>
      <c r="H339" s="31">
        <f t="shared" si="40"/>
        <v>31</v>
      </c>
    </row>
    <row r="340" spans="4:8" x14ac:dyDescent="0.2">
      <c r="D340" s="58">
        <v>5</v>
      </c>
      <c r="E340" s="58">
        <v>4</v>
      </c>
      <c r="F340" s="59">
        <f t="shared" si="41"/>
        <v>43549</v>
      </c>
      <c r="G340" s="59">
        <f t="shared" si="42"/>
        <v>43580</v>
      </c>
      <c r="H340" s="31">
        <f t="shared" si="40"/>
        <v>31</v>
      </c>
    </row>
    <row r="341" spans="4:8" x14ac:dyDescent="0.2">
      <c r="D341" s="58">
        <v>5</v>
      </c>
      <c r="E341" s="58">
        <v>5</v>
      </c>
      <c r="F341" s="59">
        <f t="shared" si="41"/>
        <v>43549</v>
      </c>
      <c r="G341" s="59">
        <f t="shared" si="42"/>
        <v>43580</v>
      </c>
      <c r="H341" s="31">
        <f t="shared" si="40"/>
        <v>31</v>
      </c>
    </row>
    <row r="342" spans="4:8" x14ac:dyDescent="0.2">
      <c r="D342" s="58">
        <v>5</v>
      </c>
      <c r="E342" s="58">
        <v>6</v>
      </c>
      <c r="F342" s="59">
        <f t="shared" si="41"/>
        <v>43549</v>
      </c>
      <c r="G342" s="59">
        <f t="shared" si="42"/>
        <v>43580</v>
      </c>
      <c r="H342" s="31">
        <f t="shared" si="40"/>
        <v>31</v>
      </c>
    </row>
    <row r="343" spans="4:8" x14ac:dyDescent="0.2">
      <c r="D343" s="58">
        <v>5</v>
      </c>
      <c r="E343" s="58">
        <v>7</v>
      </c>
      <c r="F343" s="59">
        <f t="shared" si="41"/>
        <v>43549</v>
      </c>
      <c r="G343" s="59">
        <f t="shared" si="42"/>
        <v>43580</v>
      </c>
      <c r="H343" s="31">
        <f t="shared" si="40"/>
        <v>31</v>
      </c>
    </row>
    <row r="344" spans="4:8" x14ac:dyDescent="0.2">
      <c r="D344" s="58">
        <v>5</v>
      </c>
      <c r="E344" s="58">
        <v>8</v>
      </c>
      <c r="F344" s="59">
        <f t="shared" si="41"/>
        <v>43549</v>
      </c>
      <c r="G344" s="59">
        <f t="shared" si="42"/>
        <v>43580</v>
      </c>
      <c r="H344" s="31">
        <f t="shared" si="40"/>
        <v>31</v>
      </c>
    </row>
    <row r="345" spans="4:8" x14ac:dyDescent="0.2">
      <c r="D345" s="58">
        <v>5</v>
      </c>
      <c r="E345" s="58">
        <v>9</v>
      </c>
      <c r="F345" s="59">
        <f t="shared" si="41"/>
        <v>43549</v>
      </c>
      <c r="G345" s="59">
        <f t="shared" si="42"/>
        <v>43580</v>
      </c>
      <c r="H345" s="31">
        <f t="shared" si="40"/>
        <v>31</v>
      </c>
    </row>
    <row r="346" spans="4:8" x14ac:dyDescent="0.2">
      <c r="D346" s="58">
        <v>5</v>
      </c>
      <c r="E346" s="58">
        <v>10</v>
      </c>
      <c r="F346" s="59">
        <f t="shared" si="41"/>
        <v>43549</v>
      </c>
      <c r="G346" s="59">
        <f t="shared" si="42"/>
        <v>43580</v>
      </c>
      <c r="H346" s="31">
        <f t="shared" si="40"/>
        <v>31</v>
      </c>
    </row>
    <row r="347" spans="4:8" x14ac:dyDescent="0.2">
      <c r="D347" s="58">
        <v>5</v>
      </c>
      <c r="E347" s="58">
        <v>11</v>
      </c>
      <c r="F347" s="59">
        <f t="shared" si="41"/>
        <v>43549</v>
      </c>
      <c r="G347" s="59">
        <f t="shared" si="42"/>
        <v>43580</v>
      </c>
      <c r="H347" s="31">
        <f t="shared" si="40"/>
        <v>31</v>
      </c>
    </row>
    <row r="348" spans="4:8" x14ac:dyDescent="0.2">
      <c r="D348" s="58">
        <v>5</v>
      </c>
      <c r="E348" s="58">
        <v>12</v>
      </c>
      <c r="F348" s="59">
        <f t="shared" si="41"/>
        <v>43549</v>
      </c>
      <c r="G348" s="59">
        <f t="shared" si="42"/>
        <v>43580</v>
      </c>
      <c r="H348" s="31">
        <f t="shared" si="40"/>
        <v>31</v>
      </c>
    </row>
    <row r="349" spans="4:8" x14ac:dyDescent="0.2">
      <c r="D349" s="58">
        <v>5</v>
      </c>
      <c r="E349" s="58">
        <v>13</v>
      </c>
      <c r="F349" s="59">
        <f t="shared" si="41"/>
        <v>43549</v>
      </c>
      <c r="G349" s="59">
        <f t="shared" si="42"/>
        <v>43580</v>
      </c>
      <c r="H349" s="31">
        <f t="shared" si="40"/>
        <v>31</v>
      </c>
    </row>
    <row r="350" spans="4:8" x14ac:dyDescent="0.2">
      <c r="D350" s="58">
        <v>5</v>
      </c>
      <c r="E350" s="58">
        <v>14</v>
      </c>
      <c r="F350" s="59">
        <f t="shared" si="41"/>
        <v>43549</v>
      </c>
      <c r="G350" s="59">
        <f t="shared" si="42"/>
        <v>43580</v>
      </c>
      <c r="H350" s="31">
        <f t="shared" si="40"/>
        <v>31</v>
      </c>
    </row>
    <row r="351" spans="4:8" x14ac:dyDescent="0.2">
      <c r="D351" s="58">
        <v>5</v>
      </c>
      <c r="E351" s="58">
        <v>15</v>
      </c>
      <c r="F351" s="59">
        <f t="shared" si="41"/>
        <v>43549</v>
      </c>
      <c r="G351" s="59">
        <f t="shared" si="42"/>
        <v>43580</v>
      </c>
      <c r="H351" s="31">
        <f t="shared" si="40"/>
        <v>31</v>
      </c>
    </row>
    <row r="352" spans="4:8" x14ac:dyDescent="0.2">
      <c r="D352" s="58">
        <v>5</v>
      </c>
      <c r="E352" s="58">
        <v>16</v>
      </c>
      <c r="F352" s="59">
        <f t="shared" si="41"/>
        <v>43549</v>
      </c>
      <c r="G352" s="59">
        <f t="shared" si="42"/>
        <v>43580</v>
      </c>
      <c r="H352" s="31">
        <f t="shared" si="40"/>
        <v>31</v>
      </c>
    </row>
    <row r="353" spans="4:8" x14ac:dyDescent="0.2">
      <c r="D353" s="58">
        <v>5</v>
      </c>
      <c r="E353" s="58">
        <v>17</v>
      </c>
      <c r="F353" s="59">
        <f t="shared" si="41"/>
        <v>43549</v>
      </c>
      <c r="G353" s="59">
        <f t="shared" si="42"/>
        <v>43580</v>
      </c>
      <c r="H353" s="31">
        <f t="shared" si="40"/>
        <v>31</v>
      </c>
    </row>
    <row r="354" spans="4:8" x14ac:dyDescent="0.2">
      <c r="D354" s="58">
        <v>5</v>
      </c>
      <c r="E354" s="58">
        <v>18</v>
      </c>
      <c r="F354" s="59">
        <f t="shared" si="41"/>
        <v>43549</v>
      </c>
      <c r="G354" s="59">
        <f t="shared" si="42"/>
        <v>43580</v>
      </c>
      <c r="H354" s="31">
        <f t="shared" ref="H354:H417" si="43">G354-F354</f>
        <v>31</v>
      </c>
    </row>
    <row r="355" spans="4:8" x14ac:dyDescent="0.2">
      <c r="D355" s="58">
        <v>5</v>
      </c>
      <c r="E355" s="58">
        <v>19</v>
      </c>
      <c r="F355" s="59">
        <f t="shared" si="41"/>
        <v>43549</v>
      </c>
      <c r="G355" s="59">
        <f t="shared" si="42"/>
        <v>43580</v>
      </c>
      <c r="H355" s="31">
        <f t="shared" si="43"/>
        <v>31</v>
      </c>
    </row>
    <row r="356" spans="4:8" x14ac:dyDescent="0.2">
      <c r="D356" s="58">
        <v>6</v>
      </c>
      <c r="E356" s="58">
        <v>1</v>
      </c>
      <c r="F356" s="59">
        <f t="shared" si="41"/>
        <v>43580</v>
      </c>
      <c r="G356" s="59">
        <f t="shared" si="42"/>
        <v>43616</v>
      </c>
      <c r="H356" s="31">
        <f t="shared" si="43"/>
        <v>36</v>
      </c>
    </row>
    <row r="357" spans="4:8" x14ac:dyDescent="0.2">
      <c r="D357" s="58">
        <v>6</v>
      </c>
      <c r="E357" s="58">
        <v>2</v>
      </c>
      <c r="F357" s="59">
        <f t="shared" si="41"/>
        <v>43580</v>
      </c>
      <c r="G357" s="59">
        <f t="shared" si="42"/>
        <v>43616</v>
      </c>
      <c r="H357" s="31">
        <f t="shared" si="43"/>
        <v>36</v>
      </c>
    </row>
    <row r="358" spans="4:8" x14ac:dyDescent="0.2">
      <c r="D358" s="58">
        <v>6</v>
      </c>
      <c r="E358" s="58">
        <v>3</v>
      </c>
      <c r="F358" s="59">
        <f t="shared" si="41"/>
        <v>43580</v>
      </c>
      <c r="G358" s="59">
        <f t="shared" si="42"/>
        <v>43616</v>
      </c>
      <c r="H358" s="31">
        <f t="shared" si="43"/>
        <v>36</v>
      </c>
    </row>
    <row r="359" spans="4:8" x14ac:dyDescent="0.2">
      <c r="D359" s="58">
        <v>6</v>
      </c>
      <c r="E359" s="58">
        <v>4</v>
      </c>
      <c r="F359" s="59">
        <f t="shared" si="41"/>
        <v>43580</v>
      </c>
      <c r="G359" s="59">
        <f t="shared" si="42"/>
        <v>43616</v>
      </c>
      <c r="H359" s="31">
        <f t="shared" si="43"/>
        <v>36</v>
      </c>
    </row>
    <row r="360" spans="4:8" x14ac:dyDescent="0.2">
      <c r="D360" s="58">
        <v>6</v>
      </c>
      <c r="E360" s="58">
        <v>5</v>
      </c>
      <c r="F360" s="59">
        <f t="shared" si="41"/>
        <v>43580</v>
      </c>
      <c r="G360" s="59">
        <f t="shared" si="42"/>
        <v>43616</v>
      </c>
      <c r="H360" s="31">
        <f t="shared" si="43"/>
        <v>36</v>
      </c>
    </row>
    <row r="361" spans="4:8" x14ac:dyDescent="0.2">
      <c r="D361" s="58">
        <v>6</v>
      </c>
      <c r="E361" s="58">
        <v>6</v>
      </c>
      <c r="F361" s="59">
        <f t="shared" si="41"/>
        <v>43580</v>
      </c>
      <c r="G361" s="59">
        <f t="shared" si="42"/>
        <v>43616</v>
      </c>
      <c r="H361" s="31">
        <f t="shared" si="43"/>
        <v>36</v>
      </c>
    </row>
    <row r="362" spans="4:8" x14ac:dyDescent="0.2">
      <c r="D362" s="58">
        <v>6</v>
      </c>
      <c r="E362" s="58">
        <v>7</v>
      </c>
      <c r="F362" s="59">
        <f t="shared" si="41"/>
        <v>43580</v>
      </c>
      <c r="G362" s="59">
        <f t="shared" si="42"/>
        <v>43616</v>
      </c>
      <c r="H362" s="31">
        <f t="shared" si="43"/>
        <v>36</v>
      </c>
    </row>
    <row r="363" spans="4:8" x14ac:dyDescent="0.2">
      <c r="D363" s="58">
        <v>6</v>
      </c>
      <c r="E363" s="58">
        <v>8</v>
      </c>
      <c r="F363" s="59">
        <f t="shared" ref="F363:F426" si="44">INDEX($W$10:$AX$28,MATCH(E363,$A$10:$A$28,0),D363*2)</f>
        <v>43580</v>
      </c>
      <c r="G363" s="59">
        <f t="shared" ref="G363:G426" si="45">INDEX($Y$10:$AX$28,MATCH(E363,$A$10:$A$28,0),D363*2)</f>
        <v>43616</v>
      </c>
      <c r="H363" s="31">
        <f t="shared" si="43"/>
        <v>36</v>
      </c>
    </row>
    <row r="364" spans="4:8" x14ac:dyDescent="0.2">
      <c r="D364" s="58">
        <v>6</v>
      </c>
      <c r="E364" s="58">
        <v>9</v>
      </c>
      <c r="F364" s="59">
        <f t="shared" si="44"/>
        <v>43580</v>
      </c>
      <c r="G364" s="59">
        <f t="shared" si="45"/>
        <v>43616</v>
      </c>
      <c r="H364" s="31">
        <f t="shared" si="43"/>
        <v>36</v>
      </c>
    </row>
    <row r="365" spans="4:8" x14ac:dyDescent="0.2">
      <c r="D365" s="58">
        <v>6</v>
      </c>
      <c r="E365" s="58">
        <v>10</v>
      </c>
      <c r="F365" s="59">
        <f t="shared" si="44"/>
        <v>43580</v>
      </c>
      <c r="G365" s="59">
        <f t="shared" si="45"/>
        <v>43616</v>
      </c>
      <c r="H365" s="31">
        <f t="shared" si="43"/>
        <v>36</v>
      </c>
    </row>
    <row r="366" spans="4:8" x14ac:dyDescent="0.2">
      <c r="D366" s="58">
        <v>6</v>
      </c>
      <c r="E366" s="58">
        <v>11</v>
      </c>
      <c r="F366" s="59">
        <f t="shared" si="44"/>
        <v>43580</v>
      </c>
      <c r="G366" s="59">
        <f t="shared" si="45"/>
        <v>43616</v>
      </c>
      <c r="H366" s="31">
        <f t="shared" si="43"/>
        <v>36</v>
      </c>
    </row>
    <row r="367" spans="4:8" x14ac:dyDescent="0.2">
      <c r="D367" s="58">
        <v>6</v>
      </c>
      <c r="E367" s="58">
        <v>12</v>
      </c>
      <c r="F367" s="59">
        <f t="shared" si="44"/>
        <v>43580</v>
      </c>
      <c r="G367" s="59">
        <f t="shared" si="45"/>
        <v>43616</v>
      </c>
      <c r="H367" s="31">
        <f t="shared" si="43"/>
        <v>36</v>
      </c>
    </row>
    <row r="368" spans="4:8" x14ac:dyDescent="0.2">
      <c r="D368" s="58">
        <v>6</v>
      </c>
      <c r="E368" s="58">
        <v>13</v>
      </c>
      <c r="F368" s="59">
        <f t="shared" si="44"/>
        <v>43580</v>
      </c>
      <c r="G368" s="59">
        <f t="shared" si="45"/>
        <v>43616</v>
      </c>
      <c r="H368" s="31">
        <f t="shared" si="43"/>
        <v>36</v>
      </c>
    </row>
    <row r="369" spans="4:8" x14ac:dyDescent="0.2">
      <c r="D369" s="58">
        <v>6</v>
      </c>
      <c r="E369" s="58">
        <v>14</v>
      </c>
      <c r="F369" s="59">
        <f t="shared" si="44"/>
        <v>43580</v>
      </c>
      <c r="G369" s="59">
        <f t="shared" si="45"/>
        <v>43616</v>
      </c>
      <c r="H369" s="31">
        <f t="shared" si="43"/>
        <v>36</v>
      </c>
    </row>
    <row r="370" spans="4:8" x14ac:dyDescent="0.2">
      <c r="D370" s="58">
        <v>6</v>
      </c>
      <c r="E370" s="58">
        <v>15</v>
      </c>
      <c r="F370" s="59">
        <f t="shared" si="44"/>
        <v>43580</v>
      </c>
      <c r="G370" s="59">
        <f t="shared" si="45"/>
        <v>43616</v>
      </c>
      <c r="H370" s="31">
        <f t="shared" si="43"/>
        <v>36</v>
      </c>
    </row>
    <row r="371" spans="4:8" x14ac:dyDescent="0.2">
      <c r="D371" s="58">
        <v>6</v>
      </c>
      <c r="E371" s="58">
        <v>16</v>
      </c>
      <c r="F371" s="59">
        <f t="shared" si="44"/>
        <v>43580</v>
      </c>
      <c r="G371" s="59">
        <f t="shared" si="45"/>
        <v>43616</v>
      </c>
      <c r="H371" s="31">
        <f t="shared" si="43"/>
        <v>36</v>
      </c>
    </row>
    <row r="372" spans="4:8" x14ac:dyDescent="0.2">
      <c r="D372" s="58">
        <v>6</v>
      </c>
      <c r="E372" s="58">
        <v>17</v>
      </c>
      <c r="F372" s="59">
        <f t="shared" si="44"/>
        <v>43580</v>
      </c>
      <c r="G372" s="59">
        <f t="shared" si="45"/>
        <v>43616</v>
      </c>
      <c r="H372" s="31">
        <f t="shared" si="43"/>
        <v>36</v>
      </c>
    </row>
    <row r="373" spans="4:8" x14ac:dyDescent="0.2">
      <c r="D373" s="58">
        <v>6</v>
      </c>
      <c r="E373" s="58">
        <v>18</v>
      </c>
      <c r="F373" s="59">
        <f t="shared" si="44"/>
        <v>43580</v>
      </c>
      <c r="G373" s="59">
        <f t="shared" si="45"/>
        <v>43616</v>
      </c>
      <c r="H373" s="31">
        <f t="shared" si="43"/>
        <v>36</v>
      </c>
    </row>
    <row r="374" spans="4:8" x14ac:dyDescent="0.2">
      <c r="D374" s="58">
        <v>6</v>
      </c>
      <c r="E374" s="58">
        <v>19</v>
      </c>
      <c r="F374" s="59">
        <f t="shared" si="44"/>
        <v>43580</v>
      </c>
      <c r="G374" s="59">
        <f t="shared" si="45"/>
        <v>43616</v>
      </c>
      <c r="H374" s="31">
        <f t="shared" si="43"/>
        <v>36</v>
      </c>
    </row>
    <row r="375" spans="4:8" x14ac:dyDescent="0.2">
      <c r="D375" s="58">
        <v>7</v>
      </c>
      <c r="E375" s="58">
        <v>1</v>
      </c>
      <c r="F375" s="59">
        <f t="shared" si="44"/>
        <v>43616</v>
      </c>
      <c r="G375" s="59">
        <f t="shared" si="45"/>
        <v>43646</v>
      </c>
      <c r="H375" s="31">
        <f t="shared" si="43"/>
        <v>30</v>
      </c>
    </row>
    <row r="376" spans="4:8" x14ac:dyDescent="0.2">
      <c r="D376" s="58">
        <v>7</v>
      </c>
      <c r="E376" s="58">
        <v>2</v>
      </c>
      <c r="F376" s="59">
        <f t="shared" si="44"/>
        <v>43616</v>
      </c>
      <c r="G376" s="59">
        <f t="shared" si="45"/>
        <v>43646</v>
      </c>
      <c r="H376" s="31">
        <f t="shared" si="43"/>
        <v>30</v>
      </c>
    </row>
    <row r="377" spans="4:8" x14ac:dyDescent="0.2">
      <c r="D377" s="58">
        <v>7</v>
      </c>
      <c r="E377" s="58">
        <v>3</v>
      </c>
      <c r="F377" s="59">
        <f t="shared" si="44"/>
        <v>43616</v>
      </c>
      <c r="G377" s="59">
        <f t="shared" si="45"/>
        <v>43646</v>
      </c>
      <c r="H377" s="31">
        <f t="shared" si="43"/>
        <v>30</v>
      </c>
    </row>
    <row r="378" spans="4:8" x14ac:dyDescent="0.2">
      <c r="D378" s="58">
        <v>7</v>
      </c>
      <c r="E378" s="58">
        <v>4</v>
      </c>
      <c r="F378" s="59">
        <f t="shared" si="44"/>
        <v>43616</v>
      </c>
      <c r="G378" s="59">
        <f t="shared" si="45"/>
        <v>43646</v>
      </c>
      <c r="H378" s="31">
        <f t="shared" si="43"/>
        <v>30</v>
      </c>
    </row>
    <row r="379" spans="4:8" x14ac:dyDescent="0.2">
      <c r="D379" s="58">
        <v>7</v>
      </c>
      <c r="E379" s="58">
        <v>5</v>
      </c>
      <c r="F379" s="59">
        <f t="shared" si="44"/>
        <v>43616</v>
      </c>
      <c r="G379" s="59">
        <f t="shared" si="45"/>
        <v>43646</v>
      </c>
      <c r="H379" s="31">
        <f t="shared" si="43"/>
        <v>30</v>
      </c>
    </row>
    <row r="380" spans="4:8" x14ac:dyDescent="0.2">
      <c r="D380" s="58">
        <v>7</v>
      </c>
      <c r="E380" s="58">
        <v>6</v>
      </c>
      <c r="F380" s="59">
        <f t="shared" si="44"/>
        <v>43616</v>
      </c>
      <c r="G380" s="59">
        <f t="shared" si="45"/>
        <v>43646</v>
      </c>
      <c r="H380" s="31">
        <f t="shared" si="43"/>
        <v>30</v>
      </c>
    </row>
    <row r="381" spans="4:8" x14ac:dyDescent="0.2">
      <c r="D381" s="58">
        <v>7</v>
      </c>
      <c r="E381" s="58">
        <v>7</v>
      </c>
      <c r="F381" s="59">
        <f t="shared" si="44"/>
        <v>43616</v>
      </c>
      <c r="G381" s="59">
        <f t="shared" si="45"/>
        <v>43646</v>
      </c>
      <c r="H381" s="31">
        <f t="shared" si="43"/>
        <v>30</v>
      </c>
    </row>
    <row r="382" spans="4:8" x14ac:dyDescent="0.2">
      <c r="D382" s="58">
        <v>7</v>
      </c>
      <c r="E382" s="58">
        <v>8</v>
      </c>
      <c r="F382" s="59">
        <f t="shared" si="44"/>
        <v>43616</v>
      </c>
      <c r="G382" s="59">
        <f t="shared" si="45"/>
        <v>43646</v>
      </c>
      <c r="H382" s="31">
        <f t="shared" si="43"/>
        <v>30</v>
      </c>
    </row>
    <row r="383" spans="4:8" x14ac:dyDescent="0.2">
      <c r="D383" s="58">
        <v>7</v>
      </c>
      <c r="E383" s="58">
        <v>9</v>
      </c>
      <c r="F383" s="59">
        <f t="shared" si="44"/>
        <v>43616</v>
      </c>
      <c r="G383" s="59">
        <f t="shared" si="45"/>
        <v>43646</v>
      </c>
      <c r="H383" s="31">
        <f t="shared" si="43"/>
        <v>30</v>
      </c>
    </row>
    <row r="384" spans="4:8" x14ac:dyDescent="0.2">
      <c r="D384" s="58">
        <v>7</v>
      </c>
      <c r="E384" s="58">
        <v>10</v>
      </c>
      <c r="F384" s="59">
        <f t="shared" si="44"/>
        <v>43616</v>
      </c>
      <c r="G384" s="59">
        <f t="shared" si="45"/>
        <v>43646</v>
      </c>
      <c r="H384" s="31">
        <f t="shared" si="43"/>
        <v>30</v>
      </c>
    </row>
    <row r="385" spans="4:8" x14ac:dyDescent="0.2">
      <c r="D385" s="58">
        <v>7</v>
      </c>
      <c r="E385" s="58">
        <v>11</v>
      </c>
      <c r="F385" s="59">
        <f t="shared" si="44"/>
        <v>43616</v>
      </c>
      <c r="G385" s="59">
        <f t="shared" si="45"/>
        <v>43646</v>
      </c>
      <c r="H385" s="31">
        <f t="shared" si="43"/>
        <v>30</v>
      </c>
    </row>
    <row r="386" spans="4:8" x14ac:dyDescent="0.2">
      <c r="D386" s="58">
        <v>7</v>
      </c>
      <c r="E386" s="58">
        <v>12</v>
      </c>
      <c r="F386" s="59">
        <f t="shared" si="44"/>
        <v>43616</v>
      </c>
      <c r="G386" s="59">
        <f t="shared" si="45"/>
        <v>43646</v>
      </c>
      <c r="H386" s="31">
        <f t="shared" si="43"/>
        <v>30</v>
      </c>
    </row>
    <row r="387" spans="4:8" x14ac:dyDescent="0.2">
      <c r="D387" s="58">
        <v>7</v>
      </c>
      <c r="E387" s="58">
        <v>13</v>
      </c>
      <c r="F387" s="59">
        <f t="shared" si="44"/>
        <v>43616</v>
      </c>
      <c r="G387" s="59">
        <f t="shared" si="45"/>
        <v>43646</v>
      </c>
      <c r="H387" s="31">
        <f t="shared" si="43"/>
        <v>30</v>
      </c>
    </row>
    <row r="388" spans="4:8" x14ac:dyDescent="0.2">
      <c r="D388" s="58">
        <v>7</v>
      </c>
      <c r="E388" s="58">
        <v>14</v>
      </c>
      <c r="F388" s="59">
        <f t="shared" si="44"/>
        <v>43616</v>
      </c>
      <c r="G388" s="59">
        <f t="shared" si="45"/>
        <v>43646</v>
      </c>
      <c r="H388" s="31">
        <f t="shared" si="43"/>
        <v>30</v>
      </c>
    </row>
    <row r="389" spans="4:8" x14ac:dyDescent="0.2">
      <c r="D389" s="58">
        <v>7</v>
      </c>
      <c r="E389" s="58">
        <v>15</v>
      </c>
      <c r="F389" s="59">
        <f t="shared" si="44"/>
        <v>43616</v>
      </c>
      <c r="G389" s="59">
        <f t="shared" si="45"/>
        <v>43646</v>
      </c>
      <c r="H389" s="31">
        <f t="shared" si="43"/>
        <v>30</v>
      </c>
    </row>
    <row r="390" spans="4:8" x14ac:dyDescent="0.2">
      <c r="D390" s="58">
        <v>7</v>
      </c>
      <c r="E390" s="58">
        <v>16</v>
      </c>
      <c r="F390" s="59">
        <f t="shared" si="44"/>
        <v>43616</v>
      </c>
      <c r="G390" s="59">
        <f t="shared" si="45"/>
        <v>43646</v>
      </c>
      <c r="H390" s="31">
        <f t="shared" si="43"/>
        <v>30</v>
      </c>
    </row>
    <row r="391" spans="4:8" x14ac:dyDescent="0.2">
      <c r="D391" s="58">
        <v>7</v>
      </c>
      <c r="E391" s="58">
        <v>17</v>
      </c>
      <c r="F391" s="59">
        <f t="shared" si="44"/>
        <v>43616</v>
      </c>
      <c r="G391" s="59">
        <f t="shared" si="45"/>
        <v>43646</v>
      </c>
      <c r="H391" s="31">
        <f t="shared" si="43"/>
        <v>30</v>
      </c>
    </row>
    <row r="392" spans="4:8" x14ac:dyDescent="0.2">
      <c r="D392" s="58">
        <v>7</v>
      </c>
      <c r="E392" s="58">
        <v>18</v>
      </c>
      <c r="F392" s="59">
        <f t="shared" si="44"/>
        <v>43616</v>
      </c>
      <c r="G392" s="59">
        <f t="shared" si="45"/>
        <v>43646</v>
      </c>
      <c r="H392" s="31">
        <f t="shared" si="43"/>
        <v>30</v>
      </c>
    </row>
    <row r="393" spans="4:8" x14ac:dyDescent="0.2">
      <c r="D393" s="58">
        <v>7</v>
      </c>
      <c r="E393" s="58">
        <v>19</v>
      </c>
      <c r="F393" s="59">
        <f t="shared" si="44"/>
        <v>43616</v>
      </c>
      <c r="G393" s="59">
        <f t="shared" si="45"/>
        <v>43646</v>
      </c>
      <c r="H393" s="31">
        <f t="shared" si="43"/>
        <v>30</v>
      </c>
    </row>
    <row r="394" spans="4:8" x14ac:dyDescent="0.2">
      <c r="D394" s="58">
        <v>8</v>
      </c>
      <c r="E394" s="58">
        <v>1</v>
      </c>
      <c r="F394" s="59">
        <f t="shared" si="44"/>
        <v>43646</v>
      </c>
      <c r="G394" s="59">
        <f t="shared" si="45"/>
        <v>43671</v>
      </c>
      <c r="H394" s="31">
        <f t="shared" si="43"/>
        <v>25</v>
      </c>
    </row>
    <row r="395" spans="4:8" x14ac:dyDescent="0.2">
      <c r="D395" s="58">
        <v>8</v>
      </c>
      <c r="E395" s="58">
        <v>2</v>
      </c>
      <c r="F395" s="59">
        <f t="shared" si="44"/>
        <v>43646</v>
      </c>
      <c r="G395" s="59">
        <f t="shared" si="45"/>
        <v>43671</v>
      </c>
      <c r="H395" s="31">
        <f t="shared" si="43"/>
        <v>25</v>
      </c>
    </row>
    <row r="396" spans="4:8" x14ac:dyDescent="0.2">
      <c r="D396" s="58">
        <v>8</v>
      </c>
      <c r="E396" s="58">
        <v>3</v>
      </c>
      <c r="F396" s="59">
        <f t="shared" si="44"/>
        <v>43646</v>
      </c>
      <c r="G396" s="59">
        <f t="shared" si="45"/>
        <v>43671</v>
      </c>
      <c r="H396" s="31">
        <f t="shared" si="43"/>
        <v>25</v>
      </c>
    </row>
    <row r="397" spans="4:8" x14ac:dyDescent="0.2">
      <c r="D397" s="58">
        <v>8</v>
      </c>
      <c r="E397" s="58">
        <v>4</v>
      </c>
      <c r="F397" s="59">
        <f t="shared" si="44"/>
        <v>43646</v>
      </c>
      <c r="G397" s="59">
        <f t="shared" si="45"/>
        <v>43671</v>
      </c>
      <c r="H397" s="31">
        <f t="shared" si="43"/>
        <v>25</v>
      </c>
    </row>
    <row r="398" spans="4:8" x14ac:dyDescent="0.2">
      <c r="D398" s="58">
        <v>8</v>
      </c>
      <c r="E398" s="58">
        <v>5</v>
      </c>
      <c r="F398" s="59">
        <f t="shared" si="44"/>
        <v>43646</v>
      </c>
      <c r="G398" s="59">
        <f t="shared" si="45"/>
        <v>43671</v>
      </c>
      <c r="H398" s="31">
        <f t="shared" si="43"/>
        <v>25</v>
      </c>
    </row>
    <row r="399" spans="4:8" x14ac:dyDescent="0.2">
      <c r="D399" s="58">
        <v>8</v>
      </c>
      <c r="E399" s="58">
        <v>6</v>
      </c>
      <c r="F399" s="59">
        <f t="shared" si="44"/>
        <v>43646</v>
      </c>
      <c r="G399" s="59">
        <f t="shared" si="45"/>
        <v>43671</v>
      </c>
      <c r="H399" s="31">
        <f t="shared" si="43"/>
        <v>25</v>
      </c>
    </row>
    <row r="400" spans="4:8" x14ac:dyDescent="0.2">
      <c r="D400" s="58">
        <v>8</v>
      </c>
      <c r="E400" s="58">
        <v>7</v>
      </c>
      <c r="F400" s="59">
        <f t="shared" si="44"/>
        <v>43646</v>
      </c>
      <c r="G400" s="59">
        <f t="shared" si="45"/>
        <v>43671</v>
      </c>
      <c r="H400" s="31">
        <f t="shared" si="43"/>
        <v>25</v>
      </c>
    </row>
    <row r="401" spans="4:8" x14ac:dyDescent="0.2">
      <c r="D401" s="58">
        <v>8</v>
      </c>
      <c r="E401" s="58">
        <v>8</v>
      </c>
      <c r="F401" s="59">
        <f t="shared" si="44"/>
        <v>43646</v>
      </c>
      <c r="G401" s="59">
        <f t="shared" si="45"/>
        <v>43671</v>
      </c>
      <c r="H401" s="31">
        <f t="shared" si="43"/>
        <v>25</v>
      </c>
    </row>
    <row r="402" spans="4:8" x14ac:dyDescent="0.2">
      <c r="D402" s="58">
        <v>8</v>
      </c>
      <c r="E402" s="58">
        <v>9</v>
      </c>
      <c r="F402" s="59">
        <f t="shared" si="44"/>
        <v>43646</v>
      </c>
      <c r="G402" s="59">
        <f t="shared" si="45"/>
        <v>43671</v>
      </c>
      <c r="H402" s="31">
        <f t="shared" si="43"/>
        <v>25</v>
      </c>
    </row>
    <row r="403" spans="4:8" x14ac:dyDescent="0.2">
      <c r="D403" s="58">
        <v>8</v>
      </c>
      <c r="E403" s="58">
        <v>10</v>
      </c>
      <c r="F403" s="59">
        <f t="shared" si="44"/>
        <v>43646</v>
      </c>
      <c r="G403" s="59">
        <f t="shared" si="45"/>
        <v>43671</v>
      </c>
      <c r="H403" s="31">
        <f t="shared" si="43"/>
        <v>25</v>
      </c>
    </row>
    <row r="404" spans="4:8" x14ac:dyDescent="0.2">
      <c r="D404" s="58">
        <v>8</v>
      </c>
      <c r="E404" s="58">
        <v>11</v>
      </c>
      <c r="F404" s="59">
        <f t="shared" si="44"/>
        <v>43646</v>
      </c>
      <c r="G404" s="59">
        <f t="shared" si="45"/>
        <v>43671</v>
      </c>
      <c r="H404" s="31">
        <f t="shared" si="43"/>
        <v>25</v>
      </c>
    </row>
    <row r="405" spans="4:8" x14ac:dyDescent="0.2">
      <c r="D405" s="58">
        <v>8</v>
      </c>
      <c r="E405" s="58">
        <v>12</v>
      </c>
      <c r="F405" s="59">
        <f t="shared" si="44"/>
        <v>43646</v>
      </c>
      <c r="G405" s="59">
        <f t="shared" si="45"/>
        <v>43671</v>
      </c>
      <c r="H405" s="31">
        <f t="shared" si="43"/>
        <v>25</v>
      </c>
    </row>
    <row r="406" spans="4:8" x14ac:dyDescent="0.2">
      <c r="D406" s="58">
        <v>8</v>
      </c>
      <c r="E406" s="58">
        <v>13</v>
      </c>
      <c r="F406" s="59">
        <f t="shared" si="44"/>
        <v>43646</v>
      </c>
      <c r="G406" s="59">
        <f t="shared" si="45"/>
        <v>43671</v>
      </c>
      <c r="H406" s="31">
        <f t="shared" si="43"/>
        <v>25</v>
      </c>
    </row>
    <row r="407" spans="4:8" x14ac:dyDescent="0.2">
      <c r="D407" s="58">
        <v>8</v>
      </c>
      <c r="E407" s="58">
        <v>14</v>
      </c>
      <c r="F407" s="59">
        <f t="shared" si="44"/>
        <v>43646</v>
      </c>
      <c r="G407" s="59">
        <f t="shared" si="45"/>
        <v>43671</v>
      </c>
      <c r="H407" s="31">
        <f t="shared" si="43"/>
        <v>25</v>
      </c>
    </row>
    <row r="408" spans="4:8" x14ac:dyDescent="0.2">
      <c r="D408" s="58">
        <v>8</v>
      </c>
      <c r="E408" s="58">
        <v>15</v>
      </c>
      <c r="F408" s="59">
        <f t="shared" si="44"/>
        <v>43646</v>
      </c>
      <c r="G408" s="59">
        <f t="shared" si="45"/>
        <v>43671</v>
      </c>
      <c r="H408" s="31">
        <f t="shared" si="43"/>
        <v>25</v>
      </c>
    </row>
    <row r="409" spans="4:8" x14ac:dyDescent="0.2">
      <c r="D409" s="58">
        <v>8</v>
      </c>
      <c r="E409" s="58">
        <v>16</v>
      </c>
      <c r="F409" s="59">
        <f t="shared" si="44"/>
        <v>43646</v>
      </c>
      <c r="G409" s="59">
        <f t="shared" si="45"/>
        <v>43671</v>
      </c>
      <c r="H409" s="31">
        <f t="shared" si="43"/>
        <v>25</v>
      </c>
    </row>
    <row r="410" spans="4:8" x14ac:dyDescent="0.2">
      <c r="D410" s="58">
        <v>8</v>
      </c>
      <c r="E410" s="58">
        <v>17</v>
      </c>
      <c r="F410" s="59">
        <f t="shared" si="44"/>
        <v>43646</v>
      </c>
      <c r="G410" s="59">
        <f t="shared" si="45"/>
        <v>43671</v>
      </c>
      <c r="H410" s="31">
        <f t="shared" si="43"/>
        <v>25</v>
      </c>
    </row>
    <row r="411" spans="4:8" x14ac:dyDescent="0.2">
      <c r="D411" s="58">
        <v>8</v>
      </c>
      <c r="E411" s="58">
        <v>18</v>
      </c>
      <c r="F411" s="59">
        <f t="shared" si="44"/>
        <v>43646</v>
      </c>
      <c r="G411" s="59">
        <f t="shared" si="45"/>
        <v>43671</v>
      </c>
      <c r="H411" s="31">
        <f t="shared" si="43"/>
        <v>25</v>
      </c>
    </row>
    <row r="412" spans="4:8" x14ac:dyDescent="0.2">
      <c r="D412" s="58">
        <v>8</v>
      </c>
      <c r="E412" s="58">
        <v>19</v>
      </c>
      <c r="F412" s="59">
        <f t="shared" si="44"/>
        <v>43646</v>
      </c>
      <c r="G412" s="59">
        <f t="shared" si="45"/>
        <v>43671</v>
      </c>
      <c r="H412" s="31">
        <f t="shared" si="43"/>
        <v>25</v>
      </c>
    </row>
    <row r="413" spans="4:8" x14ac:dyDescent="0.2">
      <c r="D413" s="58">
        <v>9</v>
      </c>
      <c r="E413" s="58">
        <v>1</v>
      </c>
      <c r="F413" s="59">
        <f t="shared" si="44"/>
        <v>43671</v>
      </c>
      <c r="G413" s="59">
        <f t="shared" si="45"/>
        <v>43702</v>
      </c>
      <c r="H413" s="31">
        <f t="shared" si="43"/>
        <v>31</v>
      </c>
    </row>
    <row r="414" spans="4:8" x14ac:dyDescent="0.2">
      <c r="D414" s="58">
        <v>9</v>
      </c>
      <c r="E414" s="58">
        <v>2</v>
      </c>
      <c r="F414" s="59">
        <f t="shared" si="44"/>
        <v>43671</v>
      </c>
      <c r="G414" s="59">
        <f t="shared" si="45"/>
        <v>43702</v>
      </c>
      <c r="H414" s="31">
        <f t="shared" si="43"/>
        <v>31</v>
      </c>
    </row>
    <row r="415" spans="4:8" x14ac:dyDescent="0.2">
      <c r="D415" s="58">
        <v>9</v>
      </c>
      <c r="E415" s="58">
        <v>3</v>
      </c>
      <c r="F415" s="59">
        <f t="shared" si="44"/>
        <v>43671</v>
      </c>
      <c r="G415" s="59">
        <f t="shared" si="45"/>
        <v>43702</v>
      </c>
      <c r="H415" s="31">
        <f t="shared" si="43"/>
        <v>31</v>
      </c>
    </row>
    <row r="416" spans="4:8" x14ac:dyDescent="0.2">
      <c r="D416" s="58">
        <v>9</v>
      </c>
      <c r="E416" s="58">
        <v>4</v>
      </c>
      <c r="F416" s="59">
        <f t="shared" si="44"/>
        <v>43671</v>
      </c>
      <c r="G416" s="59">
        <f t="shared" si="45"/>
        <v>43702</v>
      </c>
      <c r="H416" s="31">
        <f t="shared" si="43"/>
        <v>31</v>
      </c>
    </row>
    <row r="417" spans="4:8" x14ac:dyDescent="0.2">
      <c r="D417" s="58">
        <v>9</v>
      </c>
      <c r="E417" s="58">
        <v>5</v>
      </c>
      <c r="F417" s="59">
        <f t="shared" si="44"/>
        <v>43671</v>
      </c>
      <c r="G417" s="59">
        <f t="shared" si="45"/>
        <v>43702</v>
      </c>
      <c r="H417" s="31">
        <f t="shared" si="43"/>
        <v>31</v>
      </c>
    </row>
    <row r="418" spans="4:8" x14ac:dyDescent="0.2">
      <c r="D418" s="58">
        <v>9</v>
      </c>
      <c r="E418" s="58">
        <v>6</v>
      </c>
      <c r="F418" s="59">
        <f t="shared" si="44"/>
        <v>43671</v>
      </c>
      <c r="G418" s="59">
        <f t="shared" si="45"/>
        <v>43702</v>
      </c>
      <c r="H418" s="31">
        <f t="shared" ref="H418:H481" si="46">G418-F418</f>
        <v>31</v>
      </c>
    </row>
    <row r="419" spans="4:8" x14ac:dyDescent="0.2">
      <c r="D419" s="58">
        <v>9</v>
      </c>
      <c r="E419" s="58">
        <v>7</v>
      </c>
      <c r="F419" s="59">
        <f t="shared" si="44"/>
        <v>43671</v>
      </c>
      <c r="G419" s="59">
        <f t="shared" si="45"/>
        <v>43702</v>
      </c>
      <c r="H419" s="31">
        <f t="shared" si="46"/>
        <v>31</v>
      </c>
    </row>
    <row r="420" spans="4:8" x14ac:dyDescent="0.2">
      <c r="D420" s="58">
        <v>9</v>
      </c>
      <c r="E420" s="58">
        <v>8</v>
      </c>
      <c r="F420" s="59">
        <f t="shared" si="44"/>
        <v>43671</v>
      </c>
      <c r="G420" s="59">
        <f t="shared" si="45"/>
        <v>43702</v>
      </c>
      <c r="H420" s="31">
        <f t="shared" si="46"/>
        <v>31</v>
      </c>
    </row>
    <row r="421" spans="4:8" x14ac:dyDescent="0.2">
      <c r="D421" s="58">
        <v>9</v>
      </c>
      <c r="E421" s="58">
        <v>9</v>
      </c>
      <c r="F421" s="59">
        <f t="shared" si="44"/>
        <v>43671</v>
      </c>
      <c r="G421" s="59">
        <f t="shared" si="45"/>
        <v>43702</v>
      </c>
      <c r="H421" s="31">
        <f t="shared" si="46"/>
        <v>31</v>
      </c>
    </row>
    <row r="422" spans="4:8" x14ac:dyDescent="0.2">
      <c r="D422" s="58">
        <v>9</v>
      </c>
      <c r="E422" s="58">
        <v>10</v>
      </c>
      <c r="F422" s="59">
        <f t="shared" si="44"/>
        <v>43671</v>
      </c>
      <c r="G422" s="59">
        <f t="shared" si="45"/>
        <v>43702</v>
      </c>
      <c r="H422" s="31">
        <f t="shared" si="46"/>
        <v>31</v>
      </c>
    </row>
    <row r="423" spans="4:8" x14ac:dyDescent="0.2">
      <c r="D423" s="58">
        <v>9</v>
      </c>
      <c r="E423" s="58">
        <v>11</v>
      </c>
      <c r="F423" s="59">
        <f t="shared" si="44"/>
        <v>43671</v>
      </c>
      <c r="G423" s="59">
        <f t="shared" si="45"/>
        <v>43702</v>
      </c>
      <c r="H423" s="31">
        <f t="shared" si="46"/>
        <v>31</v>
      </c>
    </row>
    <row r="424" spans="4:8" x14ac:dyDescent="0.2">
      <c r="D424" s="58">
        <v>9</v>
      </c>
      <c r="E424" s="58">
        <v>12</v>
      </c>
      <c r="F424" s="59">
        <f t="shared" si="44"/>
        <v>43671</v>
      </c>
      <c r="G424" s="59">
        <f t="shared" si="45"/>
        <v>43702</v>
      </c>
      <c r="H424" s="31">
        <f t="shared" si="46"/>
        <v>31</v>
      </c>
    </row>
    <row r="425" spans="4:8" x14ac:dyDescent="0.2">
      <c r="D425" s="58">
        <v>9</v>
      </c>
      <c r="E425" s="58">
        <v>13</v>
      </c>
      <c r="F425" s="59">
        <f t="shared" si="44"/>
        <v>43671</v>
      </c>
      <c r="G425" s="59">
        <f t="shared" si="45"/>
        <v>43702</v>
      </c>
      <c r="H425" s="31">
        <f t="shared" si="46"/>
        <v>31</v>
      </c>
    </row>
    <row r="426" spans="4:8" x14ac:dyDescent="0.2">
      <c r="D426" s="58">
        <v>9</v>
      </c>
      <c r="E426" s="58">
        <v>14</v>
      </c>
      <c r="F426" s="59">
        <f t="shared" si="44"/>
        <v>43671</v>
      </c>
      <c r="G426" s="59">
        <f t="shared" si="45"/>
        <v>43702</v>
      </c>
      <c r="H426" s="31">
        <f t="shared" si="46"/>
        <v>31</v>
      </c>
    </row>
    <row r="427" spans="4:8" x14ac:dyDescent="0.2">
      <c r="D427" s="58">
        <v>9</v>
      </c>
      <c r="E427" s="58">
        <v>15</v>
      </c>
      <c r="F427" s="59">
        <f t="shared" ref="F427:F488" si="47">INDEX($W$10:$AX$28,MATCH(E427,$A$10:$A$28,0),D427*2)</f>
        <v>43671</v>
      </c>
      <c r="G427" s="59">
        <f t="shared" ref="G427:G488" si="48">INDEX($Y$10:$AX$28,MATCH(E427,$A$10:$A$28,0),D427*2)</f>
        <v>43702</v>
      </c>
      <c r="H427" s="31">
        <f t="shared" si="46"/>
        <v>31</v>
      </c>
    </row>
    <row r="428" spans="4:8" x14ac:dyDescent="0.2">
      <c r="D428" s="58">
        <v>9</v>
      </c>
      <c r="E428" s="58">
        <v>16</v>
      </c>
      <c r="F428" s="59">
        <f t="shared" si="47"/>
        <v>43671</v>
      </c>
      <c r="G428" s="59">
        <f t="shared" si="48"/>
        <v>43702</v>
      </c>
      <c r="H428" s="31">
        <f t="shared" si="46"/>
        <v>31</v>
      </c>
    </row>
    <row r="429" spans="4:8" x14ac:dyDescent="0.2">
      <c r="D429" s="58">
        <v>9</v>
      </c>
      <c r="E429" s="58">
        <v>17</v>
      </c>
      <c r="F429" s="59">
        <f t="shared" si="47"/>
        <v>43671</v>
      </c>
      <c r="G429" s="59">
        <f t="shared" si="48"/>
        <v>43702</v>
      </c>
      <c r="H429" s="31">
        <f t="shared" si="46"/>
        <v>31</v>
      </c>
    </row>
    <row r="430" spans="4:8" x14ac:dyDescent="0.2">
      <c r="D430" s="58">
        <v>9</v>
      </c>
      <c r="E430" s="58">
        <v>18</v>
      </c>
      <c r="F430" s="59">
        <f t="shared" si="47"/>
        <v>43671</v>
      </c>
      <c r="G430" s="59">
        <f t="shared" si="48"/>
        <v>43702</v>
      </c>
      <c r="H430" s="31">
        <f t="shared" si="46"/>
        <v>31</v>
      </c>
    </row>
    <row r="431" spans="4:8" x14ac:dyDescent="0.2">
      <c r="D431" s="58">
        <v>9</v>
      </c>
      <c r="E431" s="58">
        <v>19</v>
      </c>
      <c r="F431" s="59">
        <f t="shared" si="47"/>
        <v>43671</v>
      </c>
      <c r="G431" s="59">
        <f t="shared" si="48"/>
        <v>43702</v>
      </c>
      <c r="H431" s="31">
        <f t="shared" si="46"/>
        <v>31</v>
      </c>
    </row>
    <row r="432" spans="4:8" x14ac:dyDescent="0.2">
      <c r="D432" s="58">
        <v>10</v>
      </c>
      <c r="E432" s="58">
        <v>1</v>
      </c>
      <c r="F432" s="59">
        <f t="shared" si="47"/>
        <v>43702</v>
      </c>
      <c r="G432" s="59">
        <f t="shared" si="48"/>
        <v>43733</v>
      </c>
      <c r="H432" s="31">
        <f t="shared" si="46"/>
        <v>31</v>
      </c>
    </row>
    <row r="433" spans="4:8" x14ac:dyDescent="0.2">
      <c r="D433" s="58">
        <v>10</v>
      </c>
      <c r="E433" s="58">
        <v>2</v>
      </c>
      <c r="F433" s="59">
        <f t="shared" si="47"/>
        <v>43702</v>
      </c>
      <c r="G433" s="59">
        <f t="shared" si="48"/>
        <v>43733</v>
      </c>
      <c r="H433" s="31">
        <f t="shared" si="46"/>
        <v>31</v>
      </c>
    </row>
    <row r="434" spans="4:8" x14ac:dyDescent="0.2">
      <c r="D434" s="58">
        <v>10</v>
      </c>
      <c r="E434" s="58">
        <v>3</v>
      </c>
      <c r="F434" s="59">
        <f t="shared" si="47"/>
        <v>43702</v>
      </c>
      <c r="G434" s="59">
        <f t="shared" si="48"/>
        <v>43733</v>
      </c>
      <c r="H434" s="31">
        <f t="shared" si="46"/>
        <v>31</v>
      </c>
    </row>
    <row r="435" spans="4:8" x14ac:dyDescent="0.2">
      <c r="D435" s="58">
        <v>10</v>
      </c>
      <c r="E435" s="58">
        <v>4</v>
      </c>
      <c r="F435" s="59">
        <f t="shared" si="47"/>
        <v>43702</v>
      </c>
      <c r="G435" s="59">
        <f t="shared" si="48"/>
        <v>43733</v>
      </c>
      <c r="H435" s="31">
        <f t="shared" si="46"/>
        <v>31</v>
      </c>
    </row>
    <row r="436" spans="4:8" x14ac:dyDescent="0.2">
      <c r="D436" s="58">
        <v>10</v>
      </c>
      <c r="E436" s="58">
        <v>5</v>
      </c>
      <c r="F436" s="59">
        <f t="shared" si="47"/>
        <v>43702</v>
      </c>
      <c r="G436" s="59">
        <f t="shared" si="48"/>
        <v>43733</v>
      </c>
      <c r="H436" s="31">
        <f t="shared" si="46"/>
        <v>31</v>
      </c>
    </row>
    <row r="437" spans="4:8" x14ac:dyDescent="0.2">
      <c r="D437" s="58">
        <v>10</v>
      </c>
      <c r="E437" s="58">
        <v>6</v>
      </c>
      <c r="F437" s="59">
        <f t="shared" si="47"/>
        <v>43702</v>
      </c>
      <c r="G437" s="59">
        <f t="shared" si="48"/>
        <v>43733</v>
      </c>
      <c r="H437" s="31">
        <f t="shared" si="46"/>
        <v>31</v>
      </c>
    </row>
    <row r="438" spans="4:8" x14ac:dyDescent="0.2">
      <c r="D438" s="58">
        <v>10</v>
      </c>
      <c r="E438" s="58">
        <v>7</v>
      </c>
      <c r="F438" s="59">
        <f t="shared" si="47"/>
        <v>43702</v>
      </c>
      <c r="G438" s="59">
        <f t="shared" si="48"/>
        <v>43733</v>
      </c>
      <c r="H438" s="31">
        <f t="shared" si="46"/>
        <v>31</v>
      </c>
    </row>
    <row r="439" spans="4:8" x14ac:dyDescent="0.2">
      <c r="D439" s="58">
        <v>10</v>
      </c>
      <c r="E439" s="58">
        <v>8</v>
      </c>
      <c r="F439" s="59">
        <f t="shared" si="47"/>
        <v>43702</v>
      </c>
      <c r="G439" s="59">
        <f t="shared" si="48"/>
        <v>43733</v>
      </c>
      <c r="H439" s="31">
        <f t="shared" si="46"/>
        <v>31</v>
      </c>
    </row>
    <row r="440" spans="4:8" x14ac:dyDescent="0.2">
      <c r="D440" s="58">
        <v>10</v>
      </c>
      <c r="E440" s="58">
        <v>9</v>
      </c>
      <c r="F440" s="59">
        <f t="shared" si="47"/>
        <v>43702</v>
      </c>
      <c r="G440" s="59">
        <f t="shared" si="48"/>
        <v>43733</v>
      </c>
      <c r="H440" s="31">
        <f t="shared" si="46"/>
        <v>31</v>
      </c>
    </row>
    <row r="441" spans="4:8" x14ac:dyDescent="0.2">
      <c r="D441" s="58">
        <v>10</v>
      </c>
      <c r="E441" s="58">
        <v>10</v>
      </c>
      <c r="F441" s="59">
        <f t="shared" si="47"/>
        <v>43702</v>
      </c>
      <c r="G441" s="59">
        <f t="shared" si="48"/>
        <v>43733</v>
      </c>
      <c r="H441" s="31">
        <f t="shared" si="46"/>
        <v>31</v>
      </c>
    </row>
    <row r="442" spans="4:8" x14ac:dyDescent="0.2">
      <c r="D442" s="58">
        <v>10</v>
      </c>
      <c r="E442" s="58">
        <v>11</v>
      </c>
      <c r="F442" s="59">
        <f t="shared" si="47"/>
        <v>43702</v>
      </c>
      <c r="G442" s="59">
        <f t="shared" si="48"/>
        <v>43733</v>
      </c>
      <c r="H442" s="31">
        <f t="shared" si="46"/>
        <v>31</v>
      </c>
    </row>
    <row r="443" spans="4:8" x14ac:dyDescent="0.2">
      <c r="D443" s="58">
        <v>10</v>
      </c>
      <c r="E443" s="58">
        <v>12</v>
      </c>
      <c r="F443" s="59">
        <f t="shared" si="47"/>
        <v>43702</v>
      </c>
      <c r="G443" s="59">
        <f t="shared" si="48"/>
        <v>43733</v>
      </c>
      <c r="H443" s="31">
        <f t="shared" si="46"/>
        <v>31</v>
      </c>
    </row>
    <row r="444" spans="4:8" x14ac:dyDescent="0.2">
      <c r="D444" s="58">
        <v>10</v>
      </c>
      <c r="E444" s="58">
        <v>13</v>
      </c>
      <c r="F444" s="59">
        <f t="shared" si="47"/>
        <v>43702</v>
      </c>
      <c r="G444" s="59">
        <f t="shared" si="48"/>
        <v>43733</v>
      </c>
      <c r="H444" s="31">
        <f t="shared" si="46"/>
        <v>31</v>
      </c>
    </row>
    <row r="445" spans="4:8" x14ac:dyDescent="0.2">
      <c r="D445" s="58">
        <v>10</v>
      </c>
      <c r="E445" s="58">
        <v>14</v>
      </c>
      <c r="F445" s="59">
        <f t="shared" si="47"/>
        <v>43702</v>
      </c>
      <c r="G445" s="59">
        <f t="shared" si="48"/>
        <v>43733</v>
      </c>
      <c r="H445" s="31">
        <f t="shared" si="46"/>
        <v>31</v>
      </c>
    </row>
    <row r="446" spans="4:8" x14ac:dyDescent="0.2">
      <c r="D446" s="58">
        <v>10</v>
      </c>
      <c r="E446" s="58">
        <v>15</v>
      </c>
      <c r="F446" s="59">
        <f t="shared" si="47"/>
        <v>43702</v>
      </c>
      <c r="G446" s="59">
        <f t="shared" si="48"/>
        <v>43733</v>
      </c>
      <c r="H446" s="31">
        <f t="shared" si="46"/>
        <v>31</v>
      </c>
    </row>
    <row r="447" spans="4:8" x14ac:dyDescent="0.2">
      <c r="D447" s="58">
        <v>10</v>
      </c>
      <c r="E447" s="58">
        <v>16</v>
      </c>
      <c r="F447" s="59">
        <f t="shared" si="47"/>
        <v>43702</v>
      </c>
      <c r="G447" s="59">
        <f t="shared" si="48"/>
        <v>43733</v>
      </c>
      <c r="H447" s="31">
        <f t="shared" si="46"/>
        <v>31</v>
      </c>
    </row>
    <row r="448" spans="4:8" x14ac:dyDescent="0.2">
      <c r="D448" s="58">
        <v>10</v>
      </c>
      <c r="E448" s="58">
        <v>17</v>
      </c>
      <c r="F448" s="59">
        <f t="shared" si="47"/>
        <v>43702</v>
      </c>
      <c r="G448" s="59">
        <f t="shared" si="48"/>
        <v>43733</v>
      </c>
      <c r="H448" s="31">
        <f t="shared" si="46"/>
        <v>31</v>
      </c>
    </row>
    <row r="449" spans="4:8" x14ac:dyDescent="0.2">
      <c r="D449" s="58">
        <v>10</v>
      </c>
      <c r="E449" s="58">
        <v>18</v>
      </c>
      <c r="F449" s="59">
        <f t="shared" si="47"/>
        <v>43702</v>
      </c>
      <c r="G449" s="59">
        <f t="shared" si="48"/>
        <v>43733</v>
      </c>
      <c r="H449" s="31">
        <f t="shared" si="46"/>
        <v>31</v>
      </c>
    </row>
    <row r="450" spans="4:8" x14ac:dyDescent="0.2">
      <c r="D450" s="58">
        <v>10</v>
      </c>
      <c r="E450" s="58">
        <v>19</v>
      </c>
      <c r="F450" s="59">
        <f t="shared" si="47"/>
        <v>43702</v>
      </c>
      <c r="G450" s="59">
        <f t="shared" si="48"/>
        <v>43733</v>
      </c>
      <c r="H450" s="31">
        <f t="shared" si="46"/>
        <v>31</v>
      </c>
    </row>
    <row r="451" spans="4:8" x14ac:dyDescent="0.2">
      <c r="D451" s="58">
        <v>11</v>
      </c>
      <c r="E451" s="58">
        <v>1</v>
      </c>
      <c r="F451" s="59">
        <f t="shared" si="47"/>
        <v>43733</v>
      </c>
      <c r="G451" s="59">
        <f t="shared" si="48"/>
        <v>43763</v>
      </c>
      <c r="H451" s="31">
        <f t="shared" si="46"/>
        <v>30</v>
      </c>
    </row>
    <row r="452" spans="4:8" x14ac:dyDescent="0.2">
      <c r="D452" s="58">
        <v>11</v>
      </c>
      <c r="E452" s="58">
        <v>2</v>
      </c>
      <c r="F452" s="59">
        <f t="shared" si="47"/>
        <v>43733</v>
      </c>
      <c r="G452" s="59">
        <f t="shared" si="48"/>
        <v>43763</v>
      </c>
      <c r="H452" s="31">
        <f t="shared" si="46"/>
        <v>30</v>
      </c>
    </row>
    <row r="453" spans="4:8" x14ac:dyDescent="0.2">
      <c r="D453" s="58">
        <v>11</v>
      </c>
      <c r="E453" s="58">
        <v>3</v>
      </c>
      <c r="F453" s="59">
        <f t="shared" si="47"/>
        <v>43733</v>
      </c>
      <c r="G453" s="59">
        <f t="shared" si="48"/>
        <v>43763</v>
      </c>
      <c r="H453" s="31">
        <f t="shared" si="46"/>
        <v>30</v>
      </c>
    </row>
    <row r="454" spans="4:8" x14ac:dyDescent="0.2">
      <c r="D454" s="58">
        <v>11</v>
      </c>
      <c r="E454" s="58">
        <v>4</v>
      </c>
      <c r="F454" s="59">
        <f t="shared" si="47"/>
        <v>43733</v>
      </c>
      <c r="G454" s="59">
        <f t="shared" si="48"/>
        <v>43763</v>
      </c>
      <c r="H454" s="31">
        <f t="shared" si="46"/>
        <v>30</v>
      </c>
    </row>
    <row r="455" spans="4:8" x14ac:dyDescent="0.2">
      <c r="D455" s="58">
        <v>11</v>
      </c>
      <c r="E455" s="58">
        <v>5</v>
      </c>
      <c r="F455" s="59">
        <f t="shared" si="47"/>
        <v>43733</v>
      </c>
      <c r="G455" s="59">
        <f t="shared" si="48"/>
        <v>43763</v>
      </c>
      <c r="H455" s="31">
        <f t="shared" si="46"/>
        <v>30</v>
      </c>
    </row>
    <row r="456" spans="4:8" x14ac:dyDescent="0.2">
      <c r="D456" s="58">
        <v>11</v>
      </c>
      <c r="E456" s="58">
        <v>6</v>
      </c>
      <c r="F456" s="59">
        <f t="shared" si="47"/>
        <v>43733</v>
      </c>
      <c r="G456" s="59">
        <f t="shared" si="48"/>
        <v>43763</v>
      </c>
      <c r="H456" s="31">
        <f t="shared" si="46"/>
        <v>30</v>
      </c>
    </row>
    <row r="457" spans="4:8" x14ac:dyDescent="0.2">
      <c r="D457" s="58">
        <v>11</v>
      </c>
      <c r="E457" s="58">
        <v>7</v>
      </c>
      <c r="F457" s="59">
        <f t="shared" si="47"/>
        <v>43733</v>
      </c>
      <c r="G457" s="59">
        <f t="shared" si="48"/>
        <v>43763</v>
      </c>
      <c r="H457" s="31">
        <f t="shared" si="46"/>
        <v>30</v>
      </c>
    </row>
    <row r="458" spans="4:8" x14ac:dyDescent="0.2">
      <c r="D458" s="58">
        <v>11</v>
      </c>
      <c r="E458" s="58">
        <v>8</v>
      </c>
      <c r="F458" s="59">
        <f t="shared" si="47"/>
        <v>43733</v>
      </c>
      <c r="G458" s="59">
        <f t="shared" si="48"/>
        <v>43763</v>
      </c>
      <c r="H458" s="31">
        <f t="shared" si="46"/>
        <v>30</v>
      </c>
    </row>
    <row r="459" spans="4:8" x14ac:dyDescent="0.2">
      <c r="D459" s="58">
        <v>11</v>
      </c>
      <c r="E459" s="58">
        <v>9</v>
      </c>
      <c r="F459" s="59">
        <f t="shared" si="47"/>
        <v>43733</v>
      </c>
      <c r="G459" s="59">
        <f t="shared" si="48"/>
        <v>43763</v>
      </c>
      <c r="H459" s="31">
        <f t="shared" si="46"/>
        <v>30</v>
      </c>
    </row>
    <row r="460" spans="4:8" x14ac:dyDescent="0.2">
      <c r="D460" s="58">
        <v>11</v>
      </c>
      <c r="E460" s="58">
        <v>10</v>
      </c>
      <c r="F460" s="59">
        <f t="shared" si="47"/>
        <v>43733</v>
      </c>
      <c r="G460" s="59">
        <f t="shared" si="48"/>
        <v>43763</v>
      </c>
      <c r="H460" s="31">
        <f t="shared" si="46"/>
        <v>30</v>
      </c>
    </row>
    <row r="461" spans="4:8" x14ac:dyDescent="0.2">
      <c r="D461" s="58">
        <v>11</v>
      </c>
      <c r="E461" s="58">
        <v>11</v>
      </c>
      <c r="F461" s="59">
        <f t="shared" si="47"/>
        <v>43733</v>
      </c>
      <c r="G461" s="59">
        <f t="shared" si="48"/>
        <v>43763</v>
      </c>
      <c r="H461" s="31">
        <f t="shared" si="46"/>
        <v>30</v>
      </c>
    </row>
    <row r="462" spans="4:8" x14ac:dyDescent="0.2">
      <c r="D462" s="58">
        <v>11</v>
      </c>
      <c r="E462" s="58">
        <v>12</v>
      </c>
      <c r="F462" s="59">
        <f t="shared" si="47"/>
        <v>43733</v>
      </c>
      <c r="G462" s="59">
        <f t="shared" si="48"/>
        <v>43763</v>
      </c>
      <c r="H462" s="31">
        <f t="shared" si="46"/>
        <v>30</v>
      </c>
    </row>
    <row r="463" spans="4:8" x14ac:dyDescent="0.2">
      <c r="D463" s="58">
        <v>11</v>
      </c>
      <c r="E463" s="58">
        <v>13</v>
      </c>
      <c r="F463" s="59">
        <f t="shared" si="47"/>
        <v>43733</v>
      </c>
      <c r="G463" s="59">
        <f t="shared" si="48"/>
        <v>43763</v>
      </c>
      <c r="H463" s="31">
        <f t="shared" si="46"/>
        <v>30</v>
      </c>
    </row>
    <row r="464" spans="4:8" x14ac:dyDescent="0.2">
      <c r="D464" s="58">
        <v>11</v>
      </c>
      <c r="E464" s="58">
        <v>14</v>
      </c>
      <c r="F464" s="59">
        <f t="shared" si="47"/>
        <v>43733</v>
      </c>
      <c r="G464" s="59">
        <f t="shared" si="48"/>
        <v>43763</v>
      </c>
      <c r="H464" s="31">
        <f t="shared" si="46"/>
        <v>30</v>
      </c>
    </row>
    <row r="465" spans="4:8" x14ac:dyDescent="0.2">
      <c r="D465" s="58">
        <v>11</v>
      </c>
      <c r="E465" s="58">
        <v>15</v>
      </c>
      <c r="F465" s="59">
        <f t="shared" si="47"/>
        <v>43733</v>
      </c>
      <c r="G465" s="59">
        <f t="shared" si="48"/>
        <v>43763</v>
      </c>
      <c r="H465" s="31">
        <f t="shared" si="46"/>
        <v>30</v>
      </c>
    </row>
    <row r="466" spans="4:8" x14ac:dyDescent="0.2">
      <c r="D466" s="58">
        <v>11</v>
      </c>
      <c r="E466" s="58">
        <v>16</v>
      </c>
      <c r="F466" s="59">
        <f t="shared" si="47"/>
        <v>43733</v>
      </c>
      <c r="G466" s="59">
        <f t="shared" si="48"/>
        <v>43763</v>
      </c>
      <c r="H466" s="31">
        <f t="shared" si="46"/>
        <v>30</v>
      </c>
    </row>
    <row r="467" spans="4:8" x14ac:dyDescent="0.2">
      <c r="D467" s="58">
        <v>11</v>
      </c>
      <c r="E467" s="58">
        <v>17</v>
      </c>
      <c r="F467" s="59">
        <f t="shared" si="47"/>
        <v>43733</v>
      </c>
      <c r="G467" s="59">
        <f t="shared" si="48"/>
        <v>43763</v>
      </c>
      <c r="H467" s="31">
        <f t="shared" si="46"/>
        <v>30</v>
      </c>
    </row>
    <row r="468" spans="4:8" x14ac:dyDescent="0.2">
      <c r="D468" s="58">
        <v>11</v>
      </c>
      <c r="E468" s="58">
        <v>18</v>
      </c>
      <c r="F468" s="59">
        <f t="shared" si="47"/>
        <v>43733</v>
      </c>
      <c r="G468" s="59">
        <f t="shared" si="48"/>
        <v>43763</v>
      </c>
      <c r="H468" s="31">
        <f t="shared" si="46"/>
        <v>30</v>
      </c>
    </row>
    <row r="469" spans="4:8" x14ac:dyDescent="0.2">
      <c r="D469" s="58">
        <v>11</v>
      </c>
      <c r="E469" s="58">
        <v>19</v>
      </c>
      <c r="F469" s="59">
        <f t="shared" si="47"/>
        <v>43733</v>
      </c>
      <c r="G469" s="59">
        <f t="shared" si="48"/>
        <v>43763</v>
      </c>
      <c r="H469" s="31">
        <f t="shared" si="46"/>
        <v>30</v>
      </c>
    </row>
    <row r="470" spans="4:8" x14ac:dyDescent="0.2">
      <c r="D470" s="58">
        <v>12</v>
      </c>
      <c r="E470" s="58">
        <v>1</v>
      </c>
      <c r="F470" s="59">
        <f t="shared" si="47"/>
        <v>43763</v>
      </c>
      <c r="G470" s="59">
        <f t="shared" si="48"/>
        <v>43794</v>
      </c>
      <c r="H470" s="31">
        <f t="shared" si="46"/>
        <v>31</v>
      </c>
    </row>
    <row r="471" spans="4:8" x14ac:dyDescent="0.2">
      <c r="D471" s="58">
        <v>12</v>
      </c>
      <c r="E471" s="58">
        <v>2</v>
      </c>
      <c r="F471" s="59">
        <f t="shared" si="47"/>
        <v>43763</v>
      </c>
      <c r="G471" s="59">
        <f t="shared" si="48"/>
        <v>43794</v>
      </c>
      <c r="H471" s="31">
        <f t="shared" si="46"/>
        <v>31</v>
      </c>
    </row>
    <row r="472" spans="4:8" x14ac:dyDescent="0.2">
      <c r="D472" s="58">
        <v>12</v>
      </c>
      <c r="E472" s="58">
        <v>3</v>
      </c>
      <c r="F472" s="59">
        <f t="shared" si="47"/>
        <v>43763</v>
      </c>
      <c r="G472" s="59">
        <f t="shared" si="48"/>
        <v>43794</v>
      </c>
      <c r="H472" s="31">
        <f t="shared" si="46"/>
        <v>31</v>
      </c>
    </row>
    <row r="473" spans="4:8" x14ac:dyDescent="0.2">
      <c r="D473" s="58">
        <v>12</v>
      </c>
      <c r="E473" s="58">
        <v>4</v>
      </c>
      <c r="F473" s="59">
        <f t="shared" si="47"/>
        <v>43763</v>
      </c>
      <c r="G473" s="59">
        <f t="shared" si="48"/>
        <v>43794</v>
      </c>
      <c r="H473" s="31">
        <f t="shared" si="46"/>
        <v>31</v>
      </c>
    </row>
    <row r="474" spans="4:8" x14ac:dyDescent="0.2">
      <c r="D474" s="58">
        <v>12</v>
      </c>
      <c r="E474" s="58">
        <v>5</v>
      </c>
      <c r="F474" s="59">
        <f t="shared" si="47"/>
        <v>43763</v>
      </c>
      <c r="G474" s="59">
        <f t="shared" si="48"/>
        <v>43794</v>
      </c>
      <c r="H474" s="31">
        <f t="shared" si="46"/>
        <v>31</v>
      </c>
    </row>
    <row r="475" spans="4:8" x14ac:dyDescent="0.2">
      <c r="D475" s="58">
        <v>12</v>
      </c>
      <c r="E475" s="58">
        <v>6</v>
      </c>
      <c r="F475" s="59">
        <f t="shared" si="47"/>
        <v>43763</v>
      </c>
      <c r="G475" s="59">
        <f t="shared" si="48"/>
        <v>43794</v>
      </c>
      <c r="H475" s="31">
        <f t="shared" si="46"/>
        <v>31</v>
      </c>
    </row>
    <row r="476" spans="4:8" x14ac:dyDescent="0.2">
      <c r="D476" s="58">
        <v>12</v>
      </c>
      <c r="E476" s="58">
        <v>7</v>
      </c>
      <c r="F476" s="59">
        <f t="shared" si="47"/>
        <v>43763</v>
      </c>
      <c r="G476" s="59">
        <f t="shared" si="48"/>
        <v>43794</v>
      </c>
      <c r="H476" s="31">
        <f t="shared" si="46"/>
        <v>31</v>
      </c>
    </row>
    <row r="477" spans="4:8" x14ac:dyDescent="0.2">
      <c r="D477" s="58">
        <v>12</v>
      </c>
      <c r="E477" s="58">
        <v>8</v>
      </c>
      <c r="F477" s="59">
        <f t="shared" si="47"/>
        <v>43763</v>
      </c>
      <c r="G477" s="59">
        <f t="shared" si="48"/>
        <v>43794</v>
      </c>
      <c r="H477" s="31">
        <f t="shared" si="46"/>
        <v>31</v>
      </c>
    </row>
    <row r="478" spans="4:8" x14ac:dyDescent="0.2">
      <c r="D478" s="58">
        <v>12</v>
      </c>
      <c r="E478" s="58">
        <v>9</v>
      </c>
      <c r="F478" s="59">
        <f t="shared" si="47"/>
        <v>43763</v>
      </c>
      <c r="G478" s="59">
        <f t="shared" si="48"/>
        <v>43794</v>
      </c>
      <c r="H478" s="31">
        <f t="shared" si="46"/>
        <v>31</v>
      </c>
    </row>
    <row r="479" spans="4:8" x14ac:dyDescent="0.2">
      <c r="D479" s="58">
        <v>12</v>
      </c>
      <c r="E479" s="58">
        <v>10</v>
      </c>
      <c r="F479" s="59">
        <f t="shared" si="47"/>
        <v>43763</v>
      </c>
      <c r="G479" s="59">
        <f t="shared" si="48"/>
        <v>43794</v>
      </c>
      <c r="H479" s="31">
        <f t="shared" si="46"/>
        <v>31</v>
      </c>
    </row>
    <row r="480" spans="4:8" x14ac:dyDescent="0.2">
      <c r="D480" s="58">
        <v>12</v>
      </c>
      <c r="E480" s="58">
        <v>11</v>
      </c>
      <c r="F480" s="59">
        <f t="shared" si="47"/>
        <v>43763</v>
      </c>
      <c r="G480" s="59">
        <f t="shared" si="48"/>
        <v>43794</v>
      </c>
      <c r="H480" s="31">
        <f t="shared" si="46"/>
        <v>31</v>
      </c>
    </row>
    <row r="481" spans="4:8" x14ac:dyDescent="0.2">
      <c r="D481" s="58">
        <v>12</v>
      </c>
      <c r="E481" s="58">
        <v>12</v>
      </c>
      <c r="F481" s="59">
        <f t="shared" si="47"/>
        <v>43763</v>
      </c>
      <c r="G481" s="59">
        <f t="shared" si="48"/>
        <v>43794</v>
      </c>
      <c r="H481" s="31">
        <f t="shared" si="46"/>
        <v>31</v>
      </c>
    </row>
    <row r="482" spans="4:8" x14ac:dyDescent="0.2">
      <c r="D482" s="58">
        <v>12</v>
      </c>
      <c r="E482" s="58">
        <v>13</v>
      </c>
      <c r="F482" s="59">
        <f t="shared" si="47"/>
        <v>43763</v>
      </c>
      <c r="G482" s="59">
        <f t="shared" si="48"/>
        <v>43794</v>
      </c>
      <c r="H482" s="31">
        <f t="shared" ref="H482:H488" si="49">G482-F482</f>
        <v>31</v>
      </c>
    </row>
    <row r="483" spans="4:8" x14ac:dyDescent="0.2">
      <c r="D483" s="58">
        <v>12</v>
      </c>
      <c r="E483" s="58">
        <v>14</v>
      </c>
      <c r="F483" s="59">
        <f t="shared" si="47"/>
        <v>43763</v>
      </c>
      <c r="G483" s="59">
        <f t="shared" si="48"/>
        <v>43794</v>
      </c>
      <c r="H483" s="31">
        <f t="shared" si="49"/>
        <v>31</v>
      </c>
    </row>
    <row r="484" spans="4:8" x14ac:dyDescent="0.2">
      <c r="D484" s="58">
        <v>12</v>
      </c>
      <c r="E484" s="58">
        <v>15</v>
      </c>
      <c r="F484" s="59">
        <f t="shared" si="47"/>
        <v>43763</v>
      </c>
      <c r="G484" s="59">
        <f t="shared" si="48"/>
        <v>43794</v>
      </c>
      <c r="H484" s="31">
        <f t="shared" si="49"/>
        <v>31</v>
      </c>
    </row>
    <row r="485" spans="4:8" x14ac:dyDescent="0.2">
      <c r="D485" s="58">
        <v>12</v>
      </c>
      <c r="E485" s="58">
        <v>16</v>
      </c>
      <c r="F485" s="59">
        <f t="shared" si="47"/>
        <v>43763</v>
      </c>
      <c r="G485" s="59">
        <f t="shared" si="48"/>
        <v>43794</v>
      </c>
      <c r="H485" s="31">
        <f t="shared" si="49"/>
        <v>31</v>
      </c>
    </row>
    <row r="486" spans="4:8" x14ac:dyDescent="0.2">
      <c r="D486" s="58">
        <v>12</v>
      </c>
      <c r="E486" s="58">
        <v>17</v>
      </c>
      <c r="F486" s="59">
        <f t="shared" si="47"/>
        <v>43763</v>
      </c>
      <c r="G486" s="59">
        <f t="shared" si="48"/>
        <v>43794</v>
      </c>
      <c r="H486" s="31">
        <f t="shared" si="49"/>
        <v>31</v>
      </c>
    </row>
    <row r="487" spans="4:8" x14ac:dyDescent="0.2">
      <c r="D487" s="58">
        <v>12</v>
      </c>
      <c r="E487" s="58">
        <v>18</v>
      </c>
      <c r="F487" s="59">
        <f t="shared" si="47"/>
        <v>43763</v>
      </c>
      <c r="G487" s="59">
        <f t="shared" si="48"/>
        <v>43794</v>
      </c>
      <c r="H487" s="31">
        <f t="shared" si="49"/>
        <v>31</v>
      </c>
    </row>
    <row r="488" spans="4:8" x14ac:dyDescent="0.2">
      <c r="D488" s="58">
        <v>12</v>
      </c>
      <c r="E488" s="58">
        <v>19</v>
      </c>
      <c r="F488" s="59">
        <f t="shared" si="47"/>
        <v>43763</v>
      </c>
      <c r="G488" s="59">
        <f t="shared" si="48"/>
        <v>43794</v>
      </c>
      <c r="H488" s="31">
        <f t="shared" si="49"/>
        <v>31</v>
      </c>
    </row>
    <row r="489" spans="4:8" x14ac:dyDescent="0.2">
      <c r="D489" s="58"/>
      <c r="E489" s="58"/>
      <c r="G489" s="59"/>
    </row>
    <row r="490" spans="4:8" x14ac:dyDescent="0.2">
      <c r="D490" s="58"/>
      <c r="E490" s="58"/>
      <c r="G490" s="59"/>
    </row>
    <row r="491" spans="4:8" x14ac:dyDescent="0.2">
      <c r="D491" s="58"/>
      <c r="E491" s="58"/>
      <c r="G491" s="59"/>
    </row>
    <row r="492" spans="4:8" x14ac:dyDescent="0.2">
      <c r="D492" s="58"/>
      <c r="E492" s="58"/>
      <c r="G492" s="59"/>
    </row>
    <row r="493" spans="4:8" x14ac:dyDescent="0.2">
      <c r="D493" s="58"/>
      <c r="E493" s="58"/>
      <c r="G493" s="59"/>
    </row>
    <row r="494" spans="4:8" x14ac:dyDescent="0.2">
      <c r="D494" s="58"/>
      <c r="E494" s="58"/>
      <c r="G494" s="59"/>
    </row>
    <row r="495" spans="4:8" x14ac:dyDescent="0.2">
      <c r="D495" s="58"/>
      <c r="E495" s="58"/>
      <c r="G495" s="59"/>
    </row>
    <row r="496" spans="4:8" x14ac:dyDescent="0.2">
      <c r="D496" s="58"/>
      <c r="E496" s="58"/>
      <c r="G496" s="59"/>
    </row>
    <row r="497" spans="4:7" x14ac:dyDescent="0.2">
      <c r="D497" s="58"/>
      <c r="E497" s="58"/>
      <c r="G497" s="59"/>
    </row>
    <row r="498" spans="4:7" x14ac:dyDescent="0.2">
      <c r="D498" s="58"/>
      <c r="E498" s="58"/>
      <c r="G498" s="59"/>
    </row>
    <row r="499" spans="4:7" x14ac:dyDescent="0.2">
      <c r="D499" s="58"/>
      <c r="E499" s="58"/>
      <c r="G499" s="59"/>
    </row>
    <row r="500" spans="4:7" x14ac:dyDescent="0.2">
      <c r="D500" s="58"/>
      <c r="E500" s="58"/>
      <c r="G500" s="59"/>
    </row>
    <row r="501" spans="4:7" x14ac:dyDescent="0.2">
      <c r="D501" s="58"/>
      <c r="E501" s="58"/>
      <c r="G501" s="59"/>
    </row>
    <row r="502" spans="4:7" x14ac:dyDescent="0.2">
      <c r="D502" s="58"/>
      <c r="E502" s="58"/>
      <c r="G502" s="59"/>
    </row>
    <row r="503" spans="4:7" x14ac:dyDescent="0.2">
      <c r="D503" s="58"/>
      <c r="E503" s="58"/>
      <c r="G503" s="59"/>
    </row>
    <row r="504" spans="4:7" x14ac:dyDescent="0.2">
      <c r="D504" s="58"/>
      <c r="E504" s="58"/>
      <c r="G504" s="59"/>
    </row>
    <row r="505" spans="4:7" x14ac:dyDescent="0.2">
      <c r="D505" s="58"/>
      <c r="E505" s="58"/>
      <c r="G505" s="59"/>
    </row>
    <row r="506" spans="4:7" x14ac:dyDescent="0.2">
      <c r="D506" s="58"/>
      <c r="E506" s="58"/>
      <c r="G506" s="59"/>
    </row>
    <row r="507" spans="4:7" x14ac:dyDescent="0.2">
      <c r="D507" s="58"/>
      <c r="E507" s="58"/>
      <c r="G507" s="59"/>
    </row>
  </sheetData>
  <mergeCells count="1">
    <mergeCell ref="BD7:BG9"/>
  </mergeCells>
  <conditionalFormatting sqref="AK14 AJ15:AJ249">
    <cfRule type="cellIs" dxfId="2" priority="1" operator="greaterThan">
      <formula>4</formula>
    </cfRule>
  </conditionalFormatting>
  <pageMargins left="0.45" right="0.45" top="0.75" bottom="0.5" header="0.3" footer="0.3"/>
  <pageSetup scale="28" orientation="landscape" horizontalDpi="72" verticalDpi="7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G507"/>
  <sheetViews>
    <sheetView topLeftCell="AO1" zoomScale="85" zoomScaleNormal="85" workbookViewId="0">
      <selection activeCell="BB12" sqref="BB12"/>
    </sheetView>
  </sheetViews>
  <sheetFormatPr defaultColWidth="12.7109375" defaultRowHeight="15" x14ac:dyDescent="0.2"/>
  <cols>
    <col min="1" max="1" width="12.7109375" style="31"/>
    <col min="2" max="2" width="12.7109375" style="31" customWidth="1"/>
    <col min="3" max="3" width="7.7109375" style="31" bestFit="1" customWidth="1"/>
    <col min="4" max="9" width="12.7109375" style="31" customWidth="1"/>
    <col min="10" max="10" width="16.85546875" style="31" bestFit="1" customWidth="1"/>
    <col min="11" max="15" width="12.7109375" style="31" customWidth="1"/>
    <col min="16" max="53" width="12.7109375" style="31"/>
    <col min="54" max="54" width="21.5703125" style="31" customWidth="1"/>
    <col min="55" max="16384" width="12.7109375" style="31"/>
  </cols>
  <sheetData>
    <row r="1" spans="1:59" s="36" customFormat="1" ht="15" customHeight="1" x14ac:dyDescent="0.3">
      <c r="A1" s="35" t="s">
        <v>45</v>
      </c>
      <c r="AY1" s="290"/>
      <c r="AZ1" s="290"/>
    </row>
    <row r="2" spans="1:59" s="36" customFormat="1" ht="15" customHeight="1" x14ac:dyDescent="0.25">
      <c r="A2" s="37"/>
      <c r="AY2" s="290"/>
      <c r="AZ2" s="290"/>
    </row>
    <row r="3" spans="1:59" s="36" customFormat="1" ht="15" customHeight="1" x14ac:dyDescent="0.25">
      <c r="A3" s="38" t="s">
        <v>46</v>
      </c>
      <c r="AY3" s="290"/>
      <c r="AZ3" s="290"/>
    </row>
    <row r="4" spans="1:59" s="36" customFormat="1" ht="15" customHeight="1" x14ac:dyDescent="0.25">
      <c r="A4" s="38"/>
      <c r="B4" s="39" t="str">
        <f t="shared" ref="B4:AS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 t="shared" si="0"/>
        <v>122018</v>
      </c>
      <c r="Y4" s="39">
        <f t="shared" si="0"/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si="0"/>
        <v>0</v>
      </c>
      <c r="AB4" s="39" t="str">
        <f t="shared" si="0"/>
        <v>22019</v>
      </c>
      <c r="AC4" s="39">
        <f t="shared" si="0"/>
        <v>0</v>
      </c>
      <c r="AD4" s="39" t="str">
        <f t="shared" si="0"/>
        <v>32019</v>
      </c>
      <c r="AE4" s="39">
        <f t="shared" si="0"/>
        <v>0</v>
      </c>
      <c r="AF4" s="39" t="str">
        <f t="shared" si="0"/>
        <v>42019</v>
      </c>
      <c r="AG4" s="39">
        <f t="shared" si="0"/>
        <v>0</v>
      </c>
      <c r="AH4" s="39" t="str">
        <f t="shared" si="0"/>
        <v>52019</v>
      </c>
      <c r="AI4" s="39">
        <f t="shared" si="0"/>
        <v>0</v>
      </c>
      <c r="AJ4" s="39" t="str">
        <f t="shared" si="0"/>
        <v>62019</v>
      </c>
      <c r="AK4" s="39">
        <f t="shared" si="0"/>
        <v>0</v>
      </c>
      <c r="AL4" s="39" t="str">
        <f t="shared" si="0"/>
        <v>72019</v>
      </c>
      <c r="AM4" s="39">
        <f t="shared" si="0"/>
        <v>0</v>
      </c>
      <c r="AN4" s="39" t="str">
        <f t="shared" si="0"/>
        <v>82019</v>
      </c>
      <c r="AO4" s="39">
        <f t="shared" si="0"/>
        <v>0</v>
      </c>
      <c r="AP4" s="39" t="str">
        <f t="shared" si="0"/>
        <v>92019</v>
      </c>
      <c r="AQ4" s="39">
        <f t="shared" si="0"/>
        <v>0</v>
      </c>
      <c r="AR4" s="39" t="str">
        <f t="shared" si="0"/>
        <v>102019</v>
      </c>
      <c r="AS4" s="39">
        <f t="shared" si="0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289" t="s">
        <v>213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  <c r="AY4" s="39">
        <f t="shared" ref="AY4:AZ4" si="1">IF(ISERROR(MONTH(DATEVALUE("01/" &amp; AY$7 &amp; "/" &amp; AY8)))=FALSE,MONTH(DATEVALUE("01/" &amp; AY$7 &amp; "/" &amp; AY8))&amp;AY8,0)</f>
        <v>0</v>
      </c>
      <c r="AZ4" s="39" t="str">
        <f t="shared" si="1"/>
        <v>22020</v>
      </c>
    </row>
    <row r="5" spans="1:59" s="36" customFormat="1" ht="15" customHeight="1" x14ac:dyDescent="0.25">
      <c r="A5" s="40"/>
      <c r="B5" s="36">
        <f t="shared" ref="B5:V5" si="2">C4</f>
        <v>0</v>
      </c>
      <c r="C5" s="36" t="str">
        <f t="shared" si="2"/>
        <v>22018</v>
      </c>
      <c r="D5" s="36">
        <f t="shared" si="2"/>
        <v>0</v>
      </c>
      <c r="E5" s="36" t="str">
        <f t="shared" si="2"/>
        <v>32018</v>
      </c>
      <c r="F5" s="36">
        <f t="shared" si="2"/>
        <v>0</v>
      </c>
      <c r="G5" s="36" t="str">
        <f t="shared" si="2"/>
        <v>42018</v>
      </c>
      <c r="H5" s="36">
        <f t="shared" si="2"/>
        <v>0</v>
      </c>
      <c r="I5" s="36" t="str">
        <f t="shared" si="2"/>
        <v>52018</v>
      </c>
      <c r="J5" s="36">
        <f t="shared" si="2"/>
        <v>0</v>
      </c>
      <c r="K5" s="36" t="str">
        <f t="shared" si="2"/>
        <v>62018</v>
      </c>
      <c r="L5" s="36">
        <f t="shared" si="2"/>
        <v>0</v>
      </c>
      <c r="M5" s="36" t="str">
        <f t="shared" si="2"/>
        <v>72018</v>
      </c>
      <c r="N5" s="36">
        <f t="shared" si="2"/>
        <v>0</v>
      </c>
      <c r="O5" s="36" t="str">
        <f t="shared" si="2"/>
        <v>82018</v>
      </c>
      <c r="P5" s="36">
        <f t="shared" si="2"/>
        <v>0</v>
      </c>
      <c r="Q5" s="36" t="str">
        <f t="shared" si="2"/>
        <v>92018</v>
      </c>
      <c r="R5" s="36">
        <f t="shared" si="2"/>
        <v>0</v>
      </c>
      <c r="S5" s="36" t="str">
        <f t="shared" si="2"/>
        <v>102018</v>
      </c>
      <c r="T5" s="36">
        <f t="shared" si="2"/>
        <v>0</v>
      </c>
      <c r="U5" s="36" t="str">
        <f t="shared" si="2"/>
        <v>112018</v>
      </c>
      <c r="V5" s="36">
        <f t="shared" si="2"/>
        <v>0</v>
      </c>
      <c r="W5" s="36">
        <v>122018</v>
      </c>
      <c r="Y5" s="36" t="str">
        <f t="shared" ref="Y5:AW5" si="3">Z4</f>
        <v>12019</v>
      </c>
      <c r="Z5" s="36">
        <f t="shared" si="3"/>
        <v>0</v>
      </c>
      <c r="AA5" s="36" t="str">
        <f t="shared" si="3"/>
        <v>22019</v>
      </c>
      <c r="AB5" s="36">
        <f t="shared" si="3"/>
        <v>0</v>
      </c>
      <c r="AC5" s="36" t="str">
        <f t="shared" si="3"/>
        <v>32019</v>
      </c>
      <c r="AD5" s="36">
        <f t="shared" si="3"/>
        <v>0</v>
      </c>
      <c r="AE5" s="36" t="str">
        <f t="shared" si="3"/>
        <v>42019</v>
      </c>
      <c r="AF5" s="36">
        <f t="shared" si="3"/>
        <v>0</v>
      </c>
      <c r="AG5" s="36" t="str">
        <f t="shared" si="3"/>
        <v>52019</v>
      </c>
      <c r="AH5" s="36">
        <f t="shared" si="3"/>
        <v>0</v>
      </c>
      <c r="AI5" s="36" t="str">
        <f t="shared" si="3"/>
        <v>62019</v>
      </c>
      <c r="AJ5" s="36">
        <f t="shared" si="3"/>
        <v>0</v>
      </c>
      <c r="AK5" s="36" t="str">
        <f t="shared" si="3"/>
        <v>72019</v>
      </c>
      <c r="AL5" s="36">
        <f t="shared" si="3"/>
        <v>0</v>
      </c>
      <c r="AM5" s="36" t="str">
        <f t="shared" si="3"/>
        <v>82019</v>
      </c>
      <c r="AN5" s="36">
        <f t="shared" si="3"/>
        <v>0</v>
      </c>
      <c r="AO5" s="36" t="str">
        <f t="shared" si="3"/>
        <v>92019</v>
      </c>
      <c r="AP5" s="36">
        <f t="shared" si="3"/>
        <v>0</v>
      </c>
      <c r="AQ5" s="36" t="str">
        <f t="shared" si="3"/>
        <v>102019</v>
      </c>
      <c r="AR5" s="36">
        <f t="shared" si="3"/>
        <v>0</v>
      </c>
      <c r="AS5" s="36" t="str">
        <f t="shared" si="3"/>
        <v>112019</v>
      </c>
      <c r="AT5" s="36">
        <f t="shared" si="3"/>
        <v>0</v>
      </c>
      <c r="AU5" s="36" t="str">
        <f t="shared" si="3"/>
        <v>122019</v>
      </c>
      <c r="AV5" s="36">
        <f t="shared" si="3"/>
        <v>0</v>
      </c>
      <c r="AW5" s="36" t="str">
        <f t="shared" si="3"/>
        <v>12020</v>
      </c>
      <c r="AX5" s="36">
        <f>BA4</f>
        <v>0</v>
      </c>
      <c r="AY5" s="290" t="str">
        <f t="shared" ref="AY5:AZ5" si="4">AZ4</f>
        <v>22020</v>
      </c>
      <c r="AZ5" s="290">
        <f t="shared" si="4"/>
        <v>0</v>
      </c>
    </row>
    <row r="6" spans="1:59" s="36" customFormat="1" ht="9.9499999999999993" customHeight="1" x14ac:dyDescent="0.25">
      <c r="A6" s="40"/>
      <c r="AY6" s="290"/>
      <c r="AZ6" s="290"/>
    </row>
    <row r="7" spans="1:59" s="36" customFormat="1" ht="21.95" customHeight="1" x14ac:dyDescent="0.25">
      <c r="A7" s="41" t="s">
        <v>47</v>
      </c>
      <c r="B7" s="42" t="s">
        <v>49</v>
      </c>
      <c r="C7" s="42"/>
      <c r="D7" s="42" t="s">
        <v>50</v>
      </c>
      <c r="E7" s="42"/>
      <c r="F7" s="42" t="s">
        <v>51</v>
      </c>
      <c r="G7" s="42"/>
      <c r="H7" s="42" t="s">
        <v>52</v>
      </c>
      <c r="I7" s="42"/>
      <c r="J7" s="43" t="s">
        <v>53</v>
      </c>
      <c r="K7" s="43"/>
      <c r="L7" s="43" t="s">
        <v>54</v>
      </c>
      <c r="M7" s="43"/>
      <c r="N7" s="43" t="s">
        <v>55</v>
      </c>
      <c r="O7" s="43"/>
      <c r="P7" s="43" t="s">
        <v>56</v>
      </c>
      <c r="Q7" s="43"/>
      <c r="R7" s="43" t="s">
        <v>57</v>
      </c>
      <c r="S7" s="43"/>
      <c r="T7" s="43" t="s">
        <v>58</v>
      </c>
      <c r="U7" s="43"/>
      <c r="V7" s="43" t="s">
        <v>59</v>
      </c>
      <c r="W7" s="43"/>
      <c r="X7" s="43" t="s">
        <v>48</v>
      </c>
      <c r="Y7" s="43"/>
      <c r="Z7" s="84" t="s">
        <v>49</v>
      </c>
      <c r="AA7" s="84"/>
      <c r="AB7" s="84" t="s">
        <v>50</v>
      </c>
      <c r="AC7" s="84"/>
      <c r="AD7" s="84" t="s">
        <v>51</v>
      </c>
      <c r="AE7" s="84"/>
      <c r="AF7" s="84" t="s">
        <v>52</v>
      </c>
      <c r="AG7" s="84"/>
      <c r="AH7" s="84" t="s">
        <v>53</v>
      </c>
      <c r="AI7" s="84"/>
      <c r="AJ7" s="84" t="s">
        <v>54</v>
      </c>
      <c r="AK7" s="84"/>
      <c r="AL7" s="84" t="s">
        <v>55</v>
      </c>
      <c r="AM7" s="84"/>
      <c r="AN7" s="84" t="s">
        <v>56</v>
      </c>
      <c r="AO7" s="84"/>
      <c r="AP7" s="84" t="s">
        <v>57</v>
      </c>
      <c r="AQ7" s="84"/>
      <c r="AR7" s="84" t="s">
        <v>58</v>
      </c>
      <c r="AS7" s="84"/>
      <c r="AT7" s="84" t="s">
        <v>59</v>
      </c>
      <c r="AU7" s="84"/>
      <c r="AV7" s="84" t="s">
        <v>60</v>
      </c>
      <c r="AW7" s="84"/>
      <c r="AX7" s="84" t="s">
        <v>49</v>
      </c>
      <c r="AY7" s="291"/>
      <c r="AZ7" s="291" t="s">
        <v>50</v>
      </c>
      <c r="BA7" s="84"/>
      <c r="BB7" s="268" t="s">
        <v>200</v>
      </c>
      <c r="BD7" s="323" t="s">
        <v>199</v>
      </c>
      <c r="BE7" s="323"/>
      <c r="BF7" s="323"/>
      <c r="BG7" s="323"/>
    </row>
    <row r="8" spans="1:59" s="36" customFormat="1" ht="21.95" customHeight="1" x14ac:dyDescent="0.25">
      <c r="A8" s="44"/>
      <c r="B8" s="45">
        <v>2018</v>
      </c>
      <c r="C8" s="45"/>
      <c r="D8" s="45">
        <v>2018</v>
      </c>
      <c r="E8" s="45"/>
      <c r="F8" s="45">
        <v>2018</v>
      </c>
      <c r="G8" s="45" t="s">
        <v>46</v>
      </c>
      <c r="H8" s="45">
        <v>2018</v>
      </c>
      <c r="I8" s="45" t="s">
        <v>46</v>
      </c>
      <c r="J8" s="46">
        <v>2018</v>
      </c>
      <c r="K8" s="46" t="s">
        <v>46</v>
      </c>
      <c r="L8" s="46">
        <v>2018</v>
      </c>
      <c r="M8" s="46" t="s">
        <v>46</v>
      </c>
      <c r="N8" s="46">
        <v>2018</v>
      </c>
      <c r="O8" s="46" t="s">
        <v>46</v>
      </c>
      <c r="P8" s="46">
        <v>2018</v>
      </c>
      <c r="Q8" s="46" t="s">
        <v>46</v>
      </c>
      <c r="R8" s="46">
        <v>2018</v>
      </c>
      <c r="S8" s="46" t="s">
        <v>46</v>
      </c>
      <c r="T8" s="46">
        <v>2018</v>
      </c>
      <c r="U8" s="46" t="s">
        <v>46</v>
      </c>
      <c r="V8" s="46">
        <v>2018</v>
      </c>
      <c r="W8" s="46" t="s">
        <v>46</v>
      </c>
      <c r="X8" s="46">
        <v>2018</v>
      </c>
      <c r="Y8" s="46"/>
      <c r="Z8" s="85">
        <v>2019</v>
      </c>
      <c r="AA8" s="85"/>
      <c r="AB8" s="85">
        <v>2019</v>
      </c>
      <c r="AC8" s="85"/>
      <c r="AD8" s="85">
        <v>2019</v>
      </c>
      <c r="AE8" s="85" t="s">
        <v>46</v>
      </c>
      <c r="AF8" s="85">
        <v>2019</v>
      </c>
      <c r="AG8" s="85" t="s">
        <v>46</v>
      </c>
      <c r="AH8" s="85">
        <v>2019</v>
      </c>
      <c r="AI8" s="85" t="s">
        <v>46</v>
      </c>
      <c r="AJ8" s="85">
        <v>2019</v>
      </c>
      <c r="AK8" s="85" t="s">
        <v>46</v>
      </c>
      <c r="AL8" s="85">
        <v>2019</v>
      </c>
      <c r="AM8" s="85" t="s">
        <v>46</v>
      </c>
      <c r="AN8" s="85">
        <v>2019</v>
      </c>
      <c r="AO8" s="85" t="s">
        <v>46</v>
      </c>
      <c r="AP8" s="85">
        <v>2019</v>
      </c>
      <c r="AQ8" s="85" t="s">
        <v>46</v>
      </c>
      <c r="AR8" s="85">
        <v>2019</v>
      </c>
      <c r="AS8" s="85" t="s">
        <v>46</v>
      </c>
      <c r="AT8" s="85">
        <v>2019</v>
      </c>
      <c r="AU8" s="85" t="s">
        <v>46</v>
      </c>
      <c r="AV8" s="85">
        <v>2019</v>
      </c>
      <c r="AW8" s="85"/>
      <c r="AX8" s="85">
        <v>2020</v>
      </c>
      <c r="AY8" s="292"/>
      <c r="AZ8" s="292">
        <v>2020</v>
      </c>
      <c r="BA8" s="85"/>
      <c r="BD8" s="323"/>
      <c r="BE8" s="323"/>
      <c r="BF8" s="323"/>
      <c r="BG8" s="323"/>
    </row>
    <row r="9" spans="1:59" s="36" customFormat="1" ht="21.95" customHeight="1" x14ac:dyDescent="0.25">
      <c r="A9" s="47" t="s">
        <v>46</v>
      </c>
      <c r="B9" s="48"/>
      <c r="C9" s="48"/>
      <c r="D9" s="48"/>
      <c r="E9" s="49"/>
      <c r="F9" s="48"/>
      <c r="G9" s="48"/>
      <c r="H9" s="48"/>
      <c r="I9" s="48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D9" s="323"/>
      <c r="BE9" s="323"/>
      <c r="BF9" s="323"/>
      <c r="BG9" s="323"/>
    </row>
    <row r="10" spans="1:59" s="36" customFormat="1" ht="21.95" customHeight="1" x14ac:dyDescent="0.25">
      <c r="A10" s="31">
        <v>1</v>
      </c>
      <c r="B10" s="51">
        <v>43102</v>
      </c>
      <c r="C10" s="52">
        <f t="shared" ref="C10:C28" si="5">D10-B10</f>
        <v>29</v>
      </c>
      <c r="D10" s="53">
        <v>43131</v>
      </c>
      <c r="E10" s="52">
        <f t="shared" ref="E10:E28" si="6">F10-D10</f>
        <v>28</v>
      </c>
      <c r="F10" s="53">
        <v>43159</v>
      </c>
      <c r="G10" s="52">
        <f t="shared" ref="G10:G28" si="7">H10-F10</f>
        <v>29</v>
      </c>
      <c r="H10" s="53">
        <v>43188</v>
      </c>
      <c r="I10" s="52">
        <f t="shared" ref="I10:I28" si="8">J10-H10</f>
        <v>31</v>
      </c>
      <c r="J10" s="54">
        <v>43219</v>
      </c>
      <c r="K10" s="55">
        <f t="shared" ref="K10:K28" si="9">L10-J10</f>
        <v>32</v>
      </c>
      <c r="L10" s="56">
        <v>43251</v>
      </c>
      <c r="M10" s="55">
        <f t="shared" ref="M10:M28" si="10">N10-L10</f>
        <v>29</v>
      </c>
      <c r="N10" s="114">
        <v>43280</v>
      </c>
      <c r="O10" s="57">
        <f t="shared" ref="O10:O28" si="11">P10-N10</f>
        <v>32</v>
      </c>
      <c r="P10" s="115">
        <v>43312</v>
      </c>
      <c r="Q10" s="57">
        <f t="shared" ref="Q10:Q28" si="12">R10-P10</f>
        <v>31</v>
      </c>
      <c r="R10" s="116">
        <v>43343</v>
      </c>
      <c r="S10" s="57">
        <f t="shared" ref="S10:S28" si="13">T10-R10</f>
        <v>28</v>
      </c>
      <c r="T10" s="117">
        <v>43371</v>
      </c>
      <c r="U10" s="57">
        <f t="shared" ref="U10:U28" si="14">V10-T10</f>
        <v>28</v>
      </c>
      <c r="V10" s="118">
        <v>43399</v>
      </c>
      <c r="W10" s="57">
        <f t="shared" ref="W10:W28" si="15">X10-V10</f>
        <v>30</v>
      </c>
      <c r="X10" s="119">
        <v>43429</v>
      </c>
      <c r="Y10" s="57">
        <f>Z10-X10</f>
        <v>27</v>
      </c>
      <c r="Z10" s="120">
        <v>43456</v>
      </c>
      <c r="AA10" s="87">
        <f t="shared" ref="AA10:AA28" si="16">AB10-Z10</f>
        <v>35</v>
      </c>
      <c r="AB10" s="120">
        <v>43491</v>
      </c>
      <c r="AC10" s="87">
        <f t="shared" ref="AC10:AC28" si="17">AD10-AB10</f>
        <v>28</v>
      </c>
      <c r="AD10" s="120">
        <v>43519</v>
      </c>
      <c r="AE10" s="87">
        <f t="shared" ref="AE10:AE28" si="18">AF10-AD10</f>
        <v>30</v>
      </c>
      <c r="AF10" s="120">
        <v>43549</v>
      </c>
      <c r="AG10" s="87">
        <f t="shared" ref="AG10:AG28" si="19">AH10-AF10</f>
        <v>31</v>
      </c>
      <c r="AH10" s="120">
        <v>43580</v>
      </c>
      <c r="AI10" s="87">
        <f t="shared" ref="AI10:AI28" si="20">AJ10-AH10</f>
        <v>33</v>
      </c>
      <c r="AJ10" s="120">
        <v>43613</v>
      </c>
      <c r="AK10" s="87">
        <f t="shared" ref="AK10:AK28" si="21">AL10-AJ10</f>
        <v>28</v>
      </c>
      <c r="AL10" s="120">
        <v>43641</v>
      </c>
      <c r="AM10" s="87">
        <f t="shared" ref="AM10:AM28" si="22">AN10-AL10</f>
        <v>30</v>
      </c>
      <c r="AN10" s="120">
        <v>43671</v>
      </c>
      <c r="AO10" s="87">
        <f t="shared" ref="AO10:AO28" si="23">AP10-AN10</f>
        <v>31</v>
      </c>
      <c r="AP10" s="120">
        <v>43702</v>
      </c>
      <c r="AQ10" s="87">
        <f t="shared" ref="AQ10:AQ28" si="24">AR10-AP10</f>
        <v>31</v>
      </c>
      <c r="AR10" s="121">
        <v>43733</v>
      </c>
      <c r="AS10" s="87">
        <f t="shared" ref="AS10:AS28" si="25">AT10-AR10</f>
        <v>30</v>
      </c>
      <c r="AT10" s="120">
        <v>43763</v>
      </c>
      <c r="AU10" s="87">
        <f t="shared" ref="AU10:AU28" si="26">AV10-AT10</f>
        <v>31</v>
      </c>
      <c r="AV10" s="120">
        <v>43794</v>
      </c>
      <c r="AW10" s="87">
        <f>AX10-AV10</f>
        <v>31</v>
      </c>
      <c r="AX10" s="120">
        <v>43825</v>
      </c>
      <c r="AY10" s="293">
        <f>AZ10-AX10</f>
        <v>31</v>
      </c>
      <c r="AZ10" s="120">
        <v>43856</v>
      </c>
      <c r="BA10" s="87"/>
    </row>
    <row r="11" spans="1:59" s="36" customFormat="1" ht="21.95" customHeight="1" x14ac:dyDescent="0.25">
      <c r="A11" s="31">
        <v>2</v>
      </c>
      <c r="B11" s="51">
        <v>43103</v>
      </c>
      <c r="C11" s="52">
        <f t="shared" si="5"/>
        <v>29</v>
      </c>
      <c r="D11" s="53">
        <v>43132</v>
      </c>
      <c r="E11" s="52">
        <f t="shared" si="6"/>
        <v>29</v>
      </c>
      <c r="F11" s="51">
        <v>43161</v>
      </c>
      <c r="G11" s="52">
        <f t="shared" si="7"/>
        <v>31</v>
      </c>
      <c r="H11" s="51">
        <v>43192</v>
      </c>
      <c r="I11" s="52">
        <f t="shared" si="8"/>
        <v>30</v>
      </c>
      <c r="J11" s="54">
        <v>43222</v>
      </c>
      <c r="K11" s="55">
        <f t="shared" si="9"/>
        <v>30</v>
      </c>
      <c r="L11" s="54">
        <v>43252</v>
      </c>
      <c r="M11" s="55">
        <f t="shared" si="10"/>
        <v>31</v>
      </c>
      <c r="N11" s="114">
        <v>43283</v>
      </c>
      <c r="O11" s="57">
        <f t="shared" si="11"/>
        <v>30</v>
      </c>
      <c r="P11" s="115">
        <v>43313</v>
      </c>
      <c r="Q11" s="57">
        <f t="shared" si="12"/>
        <v>30</v>
      </c>
      <c r="R11" s="116">
        <v>43343</v>
      </c>
      <c r="S11" s="57">
        <f t="shared" si="13"/>
        <v>28</v>
      </c>
      <c r="T11" s="117">
        <v>43371</v>
      </c>
      <c r="U11" s="57">
        <f t="shared" si="14"/>
        <v>28</v>
      </c>
      <c r="V11" s="118">
        <v>43399</v>
      </c>
      <c r="W11" s="57">
        <f t="shared" si="15"/>
        <v>30</v>
      </c>
      <c r="X11" s="119">
        <v>43429</v>
      </c>
      <c r="Y11" s="57">
        <f t="shared" ref="Y11:Y28" si="27">Z11-X11</f>
        <v>27</v>
      </c>
      <c r="Z11" s="120">
        <v>43456</v>
      </c>
      <c r="AA11" s="87">
        <f t="shared" si="16"/>
        <v>35</v>
      </c>
      <c r="AB11" s="120">
        <v>43491</v>
      </c>
      <c r="AC11" s="87">
        <f t="shared" si="17"/>
        <v>28</v>
      </c>
      <c r="AD11" s="120">
        <v>43519</v>
      </c>
      <c r="AE11" s="87">
        <f t="shared" si="18"/>
        <v>30</v>
      </c>
      <c r="AF11" s="120">
        <v>43549</v>
      </c>
      <c r="AG11" s="87">
        <f t="shared" si="19"/>
        <v>31</v>
      </c>
      <c r="AH11" s="120">
        <v>43580</v>
      </c>
      <c r="AI11" s="87">
        <f t="shared" si="20"/>
        <v>33</v>
      </c>
      <c r="AJ11" s="120">
        <v>43613</v>
      </c>
      <c r="AK11" s="87">
        <f t="shared" si="21"/>
        <v>28</v>
      </c>
      <c r="AL11" s="120">
        <v>43641</v>
      </c>
      <c r="AM11" s="87">
        <f t="shared" si="22"/>
        <v>30</v>
      </c>
      <c r="AN11" s="120">
        <v>43671</v>
      </c>
      <c r="AO11" s="87">
        <f t="shared" si="23"/>
        <v>31</v>
      </c>
      <c r="AP11" s="120">
        <v>43702</v>
      </c>
      <c r="AQ11" s="87">
        <f t="shared" si="24"/>
        <v>31</v>
      </c>
      <c r="AR11" s="121">
        <v>43733</v>
      </c>
      <c r="AS11" s="87">
        <f t="shared" si="25"/>
        <v>30</v>
      </c>
      <c r="AT11" s="120">
        <v>43763</v>
      </c>
      <c r="AU11" s="87">
        <f t="shared" si="26"/>
        <v>31</v>
      </c>
      <c r="AV11" s="120">
        <v>43794</v>
      </c>
      <c r="AW11" s="87">
        <f t="shared" ref="AW11:AW28" si="28">AX11-AV11</f>
        <v>31</v>
      </c>
      <c r="AX11" s="120">
        <v>43825</v>
      </c>
      <c r="AY11" s="293">
        <f t="shared" ref="AY11:AY28" si="29">AZ11-AX11</f>
        <v>31</v>
      </c>
      <c r="AZ11" s="120">
        <v>43856</v>
      </c>
      <c r="BA11" s="87"/>
    </row>
    <row r="12" spans="1:59" s="36" customFormat="1" ht="21.95" customHeight="1" x14ac:dyDescent="0.25">
      <c r="A12" s="31">
        <v>3</v>
      </c>
      <c r="B12" s="51">
        <v>43104</v>
      </c>
      <c r="C12" s="52">
        <f t="shared" si="5"/>
        <v>29</v>
      </c>
      <c r="D12" s="53">
        <v>43133</v>
      </c>
      <c r="E12" s="52">
        <f t="shared" si="6"/>
        <v>29</v>
      </c>
      <c r="F12" s="51">
        <v>43162</v>
      </c>
      <c r="G12" s="52">
        <f t="shared" si="7"/>
        <v>31</v>
      </c>
      <c r="H12" s="51">
        <v>43193</v>
      </c>
      <c r="I12" s="52">
        <f t="shared" si="8"/>
        <v>30</v>
      </c>
      <c r="J12" s="54">
        <v>43223</v>
      </c>
      <c r="K12" s="55">
        <f t="shared" si="9"/>
        <v>32</v>
      </c>
      <c r="L12" s="54">
        <v>43255</v>
      </c>
      <c r="M12" s="55">
        <f t="shared" si="10"/>
        <v>29</v>
      </c>
      <c r="N12" s="114">
        <v>43284</v>
      </c>
      <c r="O12" s="57">
        <f t="shared" si="11"/>
        <v>30</v>
      </c>
      <c r="P12" s="115">
        <v>43314</v>
      </c>
      <c r="Q12" s="57">
        <f t="shared" si="12"/>
        <v>29</v>
      </c>
      <c r="R12" s="116">
        <v>43343</v>
      </c>
      <c r="S12" s="57">
        <f t="shared" si="13"/>
        <v>28</v>
      </c>
      <c r="T12" s="117">
        <v>43371</v>
      </c>
      <c r="U12" s="57">
        <f t="shared" si="14"/>
        <v>28</v>
      </c>
      <c r="V12" s="118">
        <v>43399</v>
      </c>
      <c r="W12" s="57">
        <f t="shared" si="15"/>
        <v>30</v>
      </c>
      <c r="X12" s="119">
        <v>43429</v>
      </c>
      <c r="Y12" s="57">
        <f t="shared" si="27"/>
        <v>27</v>
      </c>
      <c r="Z12" s="120">
        <v>43456</v>
      </c>
      <c r="AA12" s="87">
        <f t="shared" si="16"/>
        <v>35</v>
      </c>
      <c r="AB12" s="120">
        <v>43491</v>
      </c>
      <c r="AC12" s="87">
        <f t="shared" si="17"/>
        <v>28</v>
      </c>
      <c r="AD12" s="120">
        <v>43519</v>
      </c>
      <c r="AE12" s="87">
        <f t="shared" si="18"/>
        <v>30</v>
      </c>
      <c r="AF12" s="120">
        <v>43549</v>
      </c>
      <c r="AG12" s="87">
        <f t="shared" si="19"/>
        <v>31</v>
      </c>
      <c r="AH12" s="120">
        <v>43580</v>
      </c>
      <c r="AI12" s="87">
        <f t="shared" si="20"/>
        <v>33</v>
      </c>
      <c r="AJ12" s="120">
        <v>43613</v>
      </c>
      <c r="AK12" s="87">
        <f t="shared" si="21"/>
        <v>28</v>
      </c>
      <c r="AL12" s="120">
        <v>43641</v>
      </c>
      <c r="AM12" s="87">
        <f t="shared" si="22"/>
        <v>30</v>
      </c>
      <c r="AN12" s="120">
        <v>43671</v>
      </c>
      <c r="AO12" s="87">
        <f t="shared" si="23"/>
        <v>31</v>
      </c>
      <c r="AP12" s="120">
        <v>43702</v>
      </c>
      <c r="AQ12" s="87">
        <f t="shared" si="24"/>
        <v>31</v>
      </c>
      <c r="AR12" s="121">
        <v>43733</v>
      </c>
      <c r="AS12" s="87">
        <f t="shared" si="25"/>
        <v>30</v>
      </c>
      <c r="AT12" s="120">
        <v>43763</v>
      </c>
      <c r="AU12" s="87">
        <f t="shared" si="26"/>
        <v>31</v>
      </c>
      <c r="AV12" s="120">
        <v>43794</v>
      </c>
      <c r="AW12" s="87">
        <f t="shared" si="28"/>
        <v>31</v>
      </c>
      <c r="AX12" s="120">
        <v>43825</v>
      </c>
      <c r="AY12" s="293">
        <f t="shared" si="29"/>
        <v>31</v>
      </c>
      <c r="AZ12" s="120">
        <v>43856</v>
      </c>
      <c r="BA12" s="87"/>
    </row>
    <row r="13" spans="1:59" s="36" customFormat="1" ht="21.95" customHeight="1" x14ac:dyDescent="0.25">
      <c r="A13" s="31">
        <v>4</v>
      </c>
      <c r="B13" s="51">
        <v>43105</v>
      </c>
      <c r="C13" s="52">
        <f t="shared" si="5"/>
        <v>31</v>
      </c>
      <c r="D13" s="53">
        <v>43136</v>
      </c>
      <c r="E13" s="52">
        <f t="shared" si="6"/>
        <v>29</v>
      </c>
      <c r="F13" s="51">
        <v>43165</v>
      </c>
      <c r="G13" s="52">
        <f t="shared" si="7"/>
        <v>29</v>
      </c>
      <c r="H13" s="51">
        <v>43194</v>
      </c>
      <c r="I13" s="52">
        <f t="shared" si="8"/>
        <v>30</v>
      </c>
      <c r="J13" s="54">
        <v>43224</v>
      </c>
      <c r="K13" s="55">
        <f t="shared" si="9"/>
        <v>32</v>
      </c>
      <c r="L13" s="54">
        <v>43256</v>
      </c>
      <c r="M13" s="55">
        <f t="shared" si="10"/>
        <v>30</v>
      </c>
      <c r="N13" s="114">
        <v>43286</v>
      </c>
      <c r="O13" s="57">
        <f t="shared" si="11"/>
        <v>29</v>
      </c>
      <c r="P13" s="115">
        <v>43315</v>
      </c>
      <c r="Q13" s="57">
        <f t="shared" si="12"/>
        <v>28</v>
      </c>
      <c r="R13" s="116">
        <v>43343</v>
      </c>
      <c r="S13" s="57">
        <f t="shared" si="13"/>
        <v>28</v>
      </c>
      <c r="T13" s="117">
        <v>43371</v>
      </c>
      <c r="U13" s="57">
        <f t="shared" si="14"/>
        <v>28</v>
      </c>
      <c r="V13" s="118">
        <v>43399</v>
      </c>
      <c r="W13" s="57">
        <f t="shared" si="15"/>
        <v>30</v>
      </c>
      <c r="X13" s="119">
        <v>43429</v>
      </c>
      <c r="Y13" s="57">
        <f t="shared" si="27"/>
        <v>27</v>
      </c>
      <c r="Z13" s="120">
        <v>43456</v>
      </c>
      <c r="AA13" s="87">
        <f t="shared" si="16"/>
        <v>35</v>
      </c>
      <c r="AB13" s="120">
        <v>43491</v>
      </c>
      <c r="AC13" s="87">
        <f t="shared" si="17"/>
        <v>28</v>
      </c>
      <c r="AD13" s="120">
        <v>43519</v>
      </c>
      <c r="AE13" s="87">
        <f t="shared" si="18"/>
        <v>30</v>
      </c>
      <c r="AF13" s="120">
        <v>43549</v>
      </c>
      <c r="AG13" s="87">
        <f t="shared" si="19"/>
        <v>31</v>
      </c>
      <c r="AH13" s="120">
        <v>43580</v>
      </c>
      <c r="AI13" s="87">
        <f t="shared" si="20"/>
        <v>33</v>
      </c>
      <c r="AJ13" s="120">
        <v>43613</v>
      </c>
      <c r="AK13" s="87">
        <f t="shared" si="21"/>
        <v>28</v>
      </c>
      <c r="AL13" s="120">
        <v>43641</v>
      </c>
      <c r="AM13" s="87">
        <f t="shared" si="22"/>
        <v>30</v>
      </c>
      <c r="AN13" s="120">
        <v>43671</v>
      </c>
      <c r="AO13" s="87">
        <f t="shared" si="23"/>
        <v>31</v>
      </c>
      <c r="AP13" s="120">
        <v>43702</v>
      </c>
      <c r="AQ13" s="87">
        <f t="shared" si="24"/>
        <v>31</v>
      </c>
      <c r="AR13" s="121">
        <v>43733</v>
      </c>
      <c r="AS13" s="87">
        <f t="shared" si="25"/>
        <v>30</v>
      </c>
      <c r="AT13" s="120">
        <v>43763</v>
      </c>
      <c r="AU13" s="87">
        <f t="shared" si="26"/>
        <v>31</v>
      </c>
      <c r="AV13" s="120">
        <v>43794</v>
      </c>
      <c r="AW13" s="87">
        <f t="shared" si="28"/>
        <v>31</v>
      </c>
      <c r="AX13" s="120">
        <v>43825</v>
      </c>
      <c r="AY13" s="293">
        <f t="shared" si="29"/>
        <v>31</v>
      </c>
      <c r="AZ13" s="120">
        <v>43856</v>
      </c>
      <c r="BA13" s="87"/>
    </row>
    <row r="14" spans="1:59" s="36" customFormat="1" ht="21.95" customHeight="1" x14ac:dyDescent="0.25">
      <c r="A14" s="31">
        <v>5</v>
      </c>
      <c r="B14" s="51">
        <v>43108</v>
      </c>
      <c r="C14" s="52">
        <f t="shared" si="5"/>
        <v>29</v>
      </c>
      <c r="D14" s="53">
        <v>43137</v>
      </c>
      <c r="E14" s="52">
        <f t="shared" si="6"/>
        <v>29</v>
      </c>
      <c r="F14" s="51">
        <v>43166</v>
      </c>
      <c r="G14" s="52">
        <f t="shared" si="7"/>
        <v>29</v>
      </c>
      <c r="H14" s="51">
        <v>43195</v>
      </c>
      <c r="I14" s="52">
        <f t="shared" si="8"/>
        <v>30</v>
      </c>
      <c r="J14" s="54">
        <v>43225</v>
      </c>
      <c r="K14" s="55">
        <f t="shared" si="9"/>
        <v>32</v>
      </c>
      <c r="L14" s="54">
        <v>43257</v>
      </c>
      <c r="M14" s="55">
        <f t="shared" si="10"/>
        <v>30</v>
      </c>
      <c r="N14" s="114">
        <v>43287</v>
      </c>
      <c r="O14" s="57">
        <f t="shared" si="11"/>
        <v>31</v>
      </c>
      <c r="P14" s="115">
        <v>43318</v>
      </c>
      <c r="Q14" s="57">
        <f t="shared" si="12"/>
        <v>25</v>
      </c>
      <c r="R14" s="116">
        <v>43343</v>
      </c>
      <c r="S14" s="57">
        <f t="shared" si="13"/>
        <v>28</v>
      </c>
      <c r="T14" s="117">
        <v>43371</v>
      </c>
      <c r="U14" s="57">
        <f t="shared" si="14"/>
        <v>28</v>
      </c>
      <c r="V14" s="118">
        <v>43399</v>
      </c>
      <c r="W14" s="57">
        <f t="shared" si="15"/>
        <v>30</v>
      </c>
      <c r="X14" s="119">
        <v>43429</v>
      </c>
      <c r="Y14" s="57">
        <f t="shared" si="27"/>
        <v>27</v>
      </c>
      <c r="Z14" s="120">
        <v>43456</v>
      </c>
      <c r="AA14" s="87">
        <f t="shared" si="16"/>
        <v>35</v>
      </c>
      <c r="AB14" s="120">
        <v>43491</v>
      </c>
      <c r="AC14" s="87">
        <f t="shared" si="17"/>
        <v>28</v>
      </c>
      <c r="AD14" s="120">
        <v>43519</v>
      </c>
      <c r="AE14" s="87">
        <f t="shared" si="18"/>
        <v>30</v>
      </c>
      <c r="AF14" s="120">
        <v>43549</v>
      </c>
      <c r="AG14" s="87">
        <f t="shared" si="19"/>
        <v>31</v>
      </c>
      <c r="AH14" s="120">
        <v>43580</v>
      </c>
      <c r="AI14" s="87">
        <f t="shared" si="20"/>
        <v>33</v>
      </c>
      <c r="AJ14" s="120">
        <v>43613</v>
      </c>
      <c r="AK14" s="87">
        <f t="shared" si="21"/>
        <v>28</v>
      </c>
      <c r="AL14" s="120">
        <v>43641</v>
      </c>
      <c r="AM14" s="87">
        <f t="shared" si="22"/>
        <v>30</v>
      </c>
      <c r="AN14" s="120">
        <v>43671</v>
      </c>
      <c r="AO14" s="87">
        <f t="shared" si="23"/>
        <v>31</v>
      </c>
      <c r="AP14" s="120">
        <v>43702</v>
      </c>
      <c r="AQ14" s="87">
        <f t="shared" si="24"/>
        <v>31</v>
      </c>
      <c r="AR14" s="121">
        <v>43733</v>
      </c>
      <c r="AS14" s="87">
        <f t="shared" si="25"/>
        <v>30</v>
      </c>
      <c r="AT14" s="120">
        <v>43763</v>
      </c>
      <c r="AU14" s="87">
        <f t="shared" si="26"/>
        <v>31</v>
      </c>
      <c r="AV14" s="120">
        <v>43794</v>
      </c>
      <c r="AW14" s="87">
        <f t="shared" si="28"/>
        <v>31</v>
      </c>
      <c r="AX14" s="120">
        <v>43825</v>
      </c>
      <c r="AY14" s="293">
        <f t="shared" si="29"/>
        <v>31</v>
      </c>
      <c r="AZ14" s="120">
        <v>43856</v>
      </c>
      <c r="BA14" s="87"/>
    </row>
    <row r="15" spans="1:59" s="36" customFormat="1" ht="21.95" customHeight="1" x14ac:dyDescent="0.25">
      <c r="A15" s="31">
        <v>6</v>
      </c>
      <c r="B15" s="51">
        <v>43109</v>
      </c>
      <c r="C15" s="52">
        <f t="shared" si="5"/>
        <v>29</v>
      </c>
      <c r="D15" s="53">
        <v>43138</v>
      </c>
      <c r="E15" s="52">
        <f t="shared" si="6"/>
        <v>29</v>
      </c>
      <c r="F15" s="51">
        <v>43167</v>
      </c>
      <c r="G15" s="52">
        <f t="shared" si="7"/>
        <v>29</v>
      </c>
      <c r="H15" s="51">
        <v>43196</v>
      </c>
      <c r="I15" s="52">
        <f t="shared" si="8"/>
        <v>30</v>
      </c>
      <c r="J15" s="54">
        <v>43226</v>
      </c>
      <c r="K15" s="55">
        <f t="shared" si="9"/>
        <v>32</v>
      </c>
      <c r="L15" s="54">
        <v>43258</v>
      </c>
      <c r="M15" s="55">
        <f t="shared" si="10"/>
        <v>32</v>
      </c>
      <c r="N15" s="114">
        <v>43290</v>
      </c>
      <c r="O15" s="57">
        <f t="shared" si="11"/>
        <v>29</v>
      </c>
      <c r="P15" s="115">
        <v>43319</v>
      </c>
      <c r="Q15" s="57">
        <f t="shared" si="12"/>
        <v>24</v>
      </c>
      <c r="R15" s="116">
        <v>43343</v>
      </c>
      <c r="S15" s="57">
        <f t="shared" si="13"/>
        <v>28</v>
      </c>
      <c r="T15" s="117">
        <v>43371</v>
      </c>
      <c r="U15" s="57">
        <f t="shared" si="14"/>
        <v>28</v>
      </c>
      <c r="V15" s="118">
        <v>43399</v>
      </c>
      <c r="W15" s="57">
        <f t="shared" si="15"/>
        <v>30</v>
      </c>
      <c r="X15" s="119">
        <v>43429</v>
      </c>
      <c r="Y15" s="57">
        <f t="shared" si="27"/>
        <v>27</v>
      </c>
      <c r="Z15" s="120">
        <v>43456</v>
      </c>
      <c r="AA15" s="87">
        <f t="shared" si="16"/>
        <v>35</v>
      </c>
      <c r="AB15" s="120">
        <v>43491</v>
      </c>
      <c r="AC15" s="87">
        <f t="shared" si="17"/>
        <v>28</v>
      </c>
      <c r="AD15" s="120">
        <v>43519</v>
      </c>
      <c r="AE15" s="87">
        <f t="shared" si="18"/>
        <v>30</v>
      </c>
      <c r="AF15" s="120">
        <v>43549</v>
      </c>
      <c r="AG15" s="87">
        <f t="shared" si="19"/>
        <v>31</v>
      </c>
      <c r="AH15" s="120">
        <v>43580</v>
      </c>
      <c r="AI15" s="87">
        <f t="shared" si="20"/>
        <v>33</v>
      </c>
      <c r="AJ15" s="120">
        <v>43613</v>
      </c>
      <c r="AK15" s="87">
        <f t="shared" si="21"/>
        <v>28</v>
      </c>
      <c r="AL15" s="120">
        <v>43641</v>
      </c>
      <c r="AM15" s="87">
        <f t="shared" si="22"/>
        <v>30</v>
      </c>
      <c r="AN15" s="120">
        <v>43671</v>
      </c>
      <c r="AO15" s="87">
        <f t="shared" si="23"/>
        <v>31</v>
      </c>
      <c r="AP15" s="120">
        <v>43702</v>
      </c>
      <c r="AQ15" s="87">
        <f t="shared" si="24"/>
        <v>31</v>
      </c>
      <c r="AR15" s="121">
        <v>43733</v>
      </c>
      <c r="AS15" s="87">
        <f t="shared" si="25"/>
        <v>30</v>
      </c>
      <c r="AT15" s="120">
        <v>43763</v>
      </c>
      <c r="AU15" s="87">
        <f t="shared" si="26"/>
        <v>31</v>
      </c>
      <c r="AV15" s="120">
        <v>43794</v>
      </c>
      <c r="AW15" s="87">
        <f t="shared" si="28"/>
        <v>31</v>
      </c>
      <c r="AX15" s="120">
        <v>43825</v>
      </c>
      <c r="AY15" s="293">
        <f t="shared" si="29"/>
        <v>31</v>
      </c>
      <c r="AZ15" s="120">
        <v>43856</v>
      </c>
      <c r="BA15" s="87"/>
    </row>
    <row r="16" spans="1:59" s="36" customFormat="1" ht="21.95" customHeight="1" x14ac:dyDescent="0.25">
      <c r="A16" s="31">
        <v>7</v>
      </c>
      <c r="B16" s="51">
        <v>43110</v>
      </c>
      <c r="C16" s="52">
        <f t="shared" si="5"/>
        <v>29</v>
      </c>
      <c r="D16" s="53">
        <v>43139</v>
      </c>
      <c r="E16" s="52">
        <f t="shared" si="6"/>
        <v>29</v>
      </c>
      <c r="F16" s="51">
        <v>43168</v>
      </c>
      <c r="G16" s="52">
        <f t="shared" si="7"/>
        <v>31</v>
      </c>
      <c r="H16" s="51">
        <v>43199</v>
      </c>
      <c r="I16" s="52">
        <f t="shared" si="8"/>
        <v>30</v>
      </c>
      <c r="J16" s="54">
        <v>43229</v>
      </c>
      <c r="K16" s="55">
        <f t="shared" si="9"/>
        <v>30</v>
      </c>
      <c r="L16" s="54">
        <v>43259</v>
      </c>
      <c r="M16" s="55">
        <f t="shared" si="10"/>
        <v>32</v>
      </c>
      <c r="N16" s="114">
        <v>43291</v>
      </c>
      <c r="O16" s="57">
        <f t="shared" si="11"/>
        <v>29</v>
      </c>
      <c r="P16" s="115">
        <v>43320</v>
      </c>
      <c r="Q16" s="57">
        <f t="shared" si="12"/>
        <v>23</v>
      </c>
      <c r="R16" s="116">
        <v>43343</v>
      </c>
      <c r="S16" s="57">
        <f t="shared" si="13"/>
        <v>28</v>
      </c>
      <c r="T16" s="117">
        <v>43371</v>
      </c>
      <c r="U16" s="57">
        <f t="shared" si="14"/>
        <v>28</v>
      </c>
      <c r="V16" s="118">
        <v>43399</v>
      </c>
      <c r="W16" s="57">
        <f t="shared" si="15"/>
        <v>30</v>
      </c>
      <c r="X16" s="119">
        <v>43429</v>
      </c>
      <c r="Y16" s="57">
        <f t="shared" si="27"/>
        <v>27</v>
      </c>
      <c r="Z16" s="120">
        <v>43456</v>
      </c>
      <c r="AA16" s="87">
        <f t="shared" si="16"/>
        <v>35</v>
      </c>
      <c r="AB16" s="120">
        <v>43491</v>
      </c>
      <c r="AC16" s="87">
        <f t="shared" si="17"/>
        <v>28</v>
      </c>
      <c r="AD16" s="120">
        <v>43519</v>
      </c>
      <c r="AE16" s="87">
        <f t="shared" si="18"/>
        <v>30</v>
      </c>
      <c r="AF16" s="120">
        <v>43549</v>
      </c>
      <c r="AG16" s="87">
        <f t="shared" si="19"/>
        <v>31</v>
      </c>
      <c r="AH16" s="120">
        <v>43580</v>
      </c>
      <c r="AI16" s="87">
        <f t="shared" si="20"/>
        <v>33</v>
      </c>
      <c r="AJ16" s="120">
        <v>43613</v>
      </c>
      <c r="AK16" s="87">
        <f t="shared" si="21"/>
        <v>28</v>
      </c>
      <c r="AL16" s="120">
        <v>43641</v>
      </c>
      <c r="AM16" s="87">
        <f t="shared" si="22"/>
        <v>30</v>
      </c>
      <c r="AN16" s="120">
        <v>43671</v>
      </c>
      <c r="AO16" s="87">
        <f t="shared" si="23"/>
        <v>31</v>
      </c>
      <c r="AP16" s="120">
        <v>43702</v>
      </c>
      <c r="AQ16" s="87">
        <f t="shared" si="24"/>
        <v>31</v>
      </c>
      <c r="AR16" s="121">
        <v>43733</v>
      </c>
      <c r="AS16" s="87">
        <f t="shared" si="25"/>
        <v>30</v>
      </c>
      <c r="AT16" s="120">
        <v>43763</v>
      </c>
      <c r="AU16" s="87">
        <f t="shared" si="26"/>
        <v>31</v>
      </c>
      <c r="AV16" s="120">
        <v>43794</v>
      </c>
      <c r="AW16" s="87">
        <f t="shared" si="28"/>
        <v>31</v>
      </c>
      <c r="AX16" s="120">
        <v>43825</v>
      </c>
      <c r="AY16" s="293">
        <f t="shared" si="29"/>
        <v>31</v>
      </c>
      <c r="AZ16" s="120">
        <v>43856</v>
      </c>
      <c r="BA16" s="87"/>
    </row>
    <row r="17" spans="1:53" s="36" customFormat="1" ht="21.95" customHeight="1" x14ac:dyDescent="0.25">
      <c r="A17" s="31">
        <v>8</v>
      </c>
      <c r="B17" s="51">
        <v>43111</v>
      </c>
      <c r="C17" s="52">
        <f t="shared" si="5"/>
        <v>29</v>
      </c>
      <c r="D17" s="53">
        <v>43140</v>
      </c>
      <c r="E17" s="52">
        <f t="shared" si="6"/>
        <v>29</v>
      </c>
      <c r="F17" s="51">
        <v>43169</v>
      </c>
      <c r="G17" s="52">
        <f t="shared" si="7"/>
        <v>31</v>
      </c>
      <c r="H17" s="51">
        <v>43200</v>
      </c>
      <c r="I17" s="52">
        <f t="shared" si="8"/>
        <v>30</v>
      </c>
      <c r="J17" s="54">
        <v>43230</v>
      </c>
      <c r="K17" s="55">
        <f t="shared" si="9"/>
        <v>32</v>
      </c>
      <c r="L17" s="54">
        <v>43262</v>
      </c>
      <c r="M17" s="55">
        <f t="shared" si="10"/>
        <v>30</v>
      </c>
      <c r="N17" s="114">
        <v>43292</v>
      </c>
      <c r="O17" s="57">
        <f t="shared" si="11"/>
        <v>29</v>
      </c>
      <c r="P17" s="115">
        <v>43321</v>
      </c>
      <c r="Q17" s="57">
        <f t="shared" si="12"/>
        <v>22</v>
      </c>
      <c r="R17" s="116">
        <v>43343</v>
      </c>
      <c r="S17" s="57">
        <f t="shared" si="13"/>
        <v>28</v>
      </c>
      <c r="T17" s="117">
        <v>43371</v>
      </c>
      <c r="U17" s="57">
        <f t="shared" si="14"/>
        <v>28</v>
      </c>
      <c r="V17" s="118">
        <v>43399</v>
      </c>
      <c r="W17" s="57">
        <f t="shared" si="15"/>
        <v>30</v>
      </c>
      <c r="X17" s="119">
        <v>43429</v>
      </c>
      <c r="Y17" s="57">
        <f t="shared" si="27"/>
        <v>27</v>
      </c>
      <c r="Z17" s="120">
        <v>43456</v>
      </c>
      <c r="AA17" s="87">
        <f t="shared" si="16"/>
        <v>35</v>
      </c>
      <c r="AB17" s="120">
        <v>43491</v>
      </c>
      <c r="AC17" s="87">
        <f t="shared" si="17"/>
        <v>28</v>
      </c>
      <c r="AD17" s="120">
        <v>43519</v>
      </c>
      <c r="AE17" s="87">
        <f t="shared" si="18"/>
        <v>30</v>
      </c>
      <c r="AF17" s="120">
        <v>43549</v>
      </c>
      <c r="AG17" s="87">
        <f t="shared" si="19"/>
        <v>31</v>
      </c>
      <c r="AH17" s="120">
        <v>43580</v>
      </c>
      <c r="AI17" s="87">
        <f t="shared" si="20"/>
        <v>33</v>
      </c>
      <c r="AJ17" s="120">
        <v>43613</v>
      </c>
      <c r="AK17" s="87">
        <f t="shared" si="21"/>
        <v>28</v>
      </c>
      <c r="AL17" s="120">
        <v>43641</v>
      </c>
      <c r="AM17" s="87">
        <f t="shared" si="22"/>
        <v>30</v>
      </c>
      <c r="AN17" s="120">
        <v>43671</v>
      </c>
      <c r="AO17" s="87">
        <f t="shared" si="23"/>
        <v>31</v>
      </c>
      <c r="AP17" s="120">
        <v>43702</v>
      </c>
      <c r="AQ17" s="87">
        <f t="shared" si="24"/>
        <v>31</v>
      </c>
      <c r="AR17" s="121">
        <v>43733</v>
      </c>
      <c r="AS17" s="87">
        <f t="shared" si="25"/>
        <v>30</v>
      </c>
      <c r="AT17" s="120">
        <v>43763</v>
      </c>
      <c r="AU17" s="87">
        <f t="shared" si="26"/>
        <v>31</v>
      </c>
      <c r="AV17" s="120">
        <v>43794</v>
      </c>
      <c r="AW17" s="87">
        <f t="shared" si="28"/>
        <v>31</v>
      </c>
      <c r="AX17" s="120">
        <v>43825</v>
      </c>
      <c r="AY17" s="293">
        <f t="shared" si="29"/>
        <v>31</v>
      </c>
      <c r="AZ17" s="120">
        <v>43856</v>
      </c>
      <c r="BA17" s="87"/>
    </row>
    <row r="18" spans="1:53" s="36" customFormat="1" ht="21.95" customHeight="1" x14ac:dyDescent="0.25">
      <c r="A18" s="31">
        <v>9</v>
      </c>
      <c r="B18" s="51">
        <v>43112</v>
      </c>
      <c r="C18" s="52">
        <f t="shared" si="5"/>
        <v>31</v>
      </c>
      <c r="D18" s="53">
        <v>43143</v>
      </c>
      <c r="E18" s="52">
        <f t="shared" si="6"/>
        <v>29</v>
      </c>
      <c r="F18" s="51">
        <v>43172</v>
      </c>
      <c r="G18" s="52">
        <f t="shared" si="7"/>
        <v>29</v>
      </c>
      <c r="H18" s="51">
        <v>43201</v>
      </c>
      <c r="I18" s="52">
        <f t="shared" si="8"/>
        <v>30</v>
      </c>
      <c r="J18" s="54">
        <v>43231</v>
      </c>
      <c r="K18" s="55">
        <f t="shared" si="9"/>
        <v>32</v>
      </c>
      <c r="L18" s="54">
        <v>43263</v>
      </c>
      <c r="M18" s="55">
        <f t="shared" si="10"/>
        <v>30</v>
      </c>
      <c r="N18" s="114">
        <v>43293</v>
      </c>
      <c r="O18" s="57">
        <f t="shared" si="11"/>
        <v>29</v>
      </c>
      <c r="P18" s="115">
        <v>43322</v>
      </c>
      <c r="Q18" s="57">
        <f t="shared" si="12"/>
        <v>21</v>
      </c>
      <c r="R18" s="116">
        <v>43343</v>
      </c>
      <c r="S18" s="57">
        <f t="shared" si="13"/>
        <v>28</v>
      </c>
      <c r="T18" s="117">
        <v>43371</v>
      </c>
      <c r="U18" s="57">
        <f t="shared" si="14"/>
        <v>28</v>
      </c>
      <c r="V18" s="118">
        <v>43399</v>
      </c>
      <c r="W18" s="57">
        <f t="shared" si="15"/>
        <v>30</v>
      </c>
      <c r="X18" s="119">
        <v>43429</v>
      </c>
      <c r="Y18" s="57">
        <f t="shared" si="27"/>
        <v>27</v>
      </c>
      <c r="Z18" s="120">
        <v>43456</v>
      </c>
      <c r="AA18" s="87">
        <f t="shared" si="16"/>
        <v>35</v>
      </c>
      <c r="AB18" s="120">
        <v>43491</v>
      </c>
      <c r="AC18" s="87">
        <f t="shared" si="17"/>
        <v>28</v>
      </c>
      <c r="AD18" s="120">
        <v>43519</v>
      </c>
      <c r="AE18" s="87">
        <f t="shared" si="18"/>
        <v>30</v>
      </c>
      <c r="AF18" s="120">
        <v>43549</v>
      </c>
      <c r="AG18" s="87">
        <f t="shared" si="19"/>
        <v>31</v>
      </c>
      <c r="AH18" s="120">
        <v>43580</v>
      </c>
      <c r="AI18" s="87">
        <f t="shared" si="20"/>
        <v>33</v>
      </c>
      <c r="AJ18" s="120">
        <v>43613</v>
      </c>
      <c r="AK18" s="87">
        <f t="shared" si="21"/>
        <v>28</v>
      </c>
      <c r="AL18" s="120">
        <v>43641</v>
      </c>
      <c r="AM18" s="87">
        <f t="shared" si="22"/>
        <v>30</v>
      </c>
      <c r="AN18" s="120">
        <v>43671</v>
      </c>
      <c r="AO18" s="87">
        <f t="shared" si="23"/>
        <v>31</v>
      </c>
      <c r="AP18" s="120">
        <v>43702</v>
      </c>
      <c r="AQ18" s="87">
        <f t="shared" si="24"/>
        <v>31</v>
      </c>
      <c r="AR18" s="121">
        <v>43733</v>
      </c>
      <c r="AS18" s="87">
        <f t="shared" si="25"/>
        <v>30</v>
      </c>
      <c r="AT18" s="120">
        <v>43763</v>
      </c>
      <c r="AU18" s="87">
        <f t="shared" si="26"/>
        <v>31</v>
      </c>
      <c r="AV18" s="120">
        <v>43794</v>
      </c>
      <c r="AW18" s="87">
        <f t="shared" si="28"/>
        <v>31</v>
      </c>
      <c r="AX18" s="120">
        <v>43825</v>
      </c>
      <c r="AY18" s="293">
        <f t="shared" si="29"/>
        <v>31</v>
      </c>
      <c r="AZ18" s="120">
        <v>43856</v>
      </c>
      <c r="BA18" s="87"/>
    </row>
    <row r="19" spans="1:53" s="36" customFormat="1" ht="21.95" customHeight="1" x14ac:dyDescent="0.25">
      <c r="A19" s="31">
        <v>10</v>
      </c>
      <c r="B19" s="51">
        <v>43115</v>
      </c>
      <c r="C19" s="52">
        <f t="shared" si="5"/>
        <v>29</v>
      </c>
      <c r="D19" s="53">
        <v>43144</v>
      </c>
      <c r="E19" s="52">
        <f t="shared" si="6"/>
        <v>29</v>
      </c>
      <c r="F19" s="51">
        <v>43173</v>
      </c>
      <c r="G19" s="52">
        <f t="shared" si="7"/>
        <v>29</v>
      </c>
      <c r="H19" s="51">
        <v>43202</v>
      </c>
      <c r="I19" s="52">
        <f t="shared" si="8"/>
        <v>30</v>
      </c>
      <c r="J19" s="54">
        <v>43232</v>
      </c>
      <c r="K19" s="55">
        <f t="shared" si="9"/>
        <v>32</v>
      </c>
      <c r="L19" s="54">
        <v>43264</v>
      </c>
      <c r="M19" s="55">
        <f t="shared" si="10"/>
        <v>30</v>
      </c>
      <c r="N19" s="114">
        <v>43294</v>
      </c>
      <c r="O19" s="57">
        <f t="shared" si="11"/>
        <v>31</v>
      </c>
      <c r="P19" s="115">
        <v>43325</v>
      </c>
      <c r="Q19" s="57">
        <f t="shared" si="12"/>
        <v>18</v>
      </c>
      <c r="R19" s="116">
        <v>43343</v>
      </c>
      <c r="S19" s="57">
        <f t="shared" si="13"/>
        <v>28</v>
      </c>
      <c r="T19" s="117">
        <v>43371</v>
      </c>
      <c r="U19" s="57">
        <f t="shared" si="14"/>
        <v>28</v>
      </c>
      <c r="V19" s="118">
        <v>43399</v>
      </c>
      <c r="W19" s="57">
        <f t="shared" si="15"/>
        <v>30</v>
      </c>
      <c r="X19" s="119">
        <v>43429</v>
      </c>
      <c r="Y19" s="57">
        <f t="shared" si="27"/>
        <v>27</v>
      </c>
      <c r="Z19" s="120">
        <v>43456</v>
      </c>
      <c r="AA19" s="87">
        <f t="shared" si="16"/>
        <v>35</v>
      </c>
      <c r="AB19" s="120">
        <v>43491</v>
      </c>
      <c r="AC19" s="87">
        <f t="shared" si="17"/>
        <v>28</v>
      </c>
      <c r="AD19" s="120">
        <v>43519</v>
      </c>
      <c r="AE19" s="87">
        <f t="shared" si="18"/>
        <v>30</v>
      </c>
      <c r="AF19" s="120">
        <v>43549</v>
      </c>
      <c r="AG19" s="87">
        <f t="shared" si="19"/>
        <v>31</v>
      </c>
      <c r="AH19" s="120">
        <v>43580</v>
      </c>
      <c r="AI19" s="87">
        <f t="shared" si="20"/>
        <v>33</v>
      </c>
      <c r="AJ19" s="120">
        <v>43613</v>
      </c>
      <c r="AK19" s="87">
        <f t="shared" si="21"/>
        <v>28</v>
      </c>
      <c r="AL19" s="120">
        <v>43641</v>
      </c>
      <c r="AM19" s="87">
        <f t="shared" si="22"/>
        <v>30</v>
      </c>
      <c r="AN19" s="120">
        <v>43671</v>
      </c>
      <c r="AO19" s="87">
        <f t="shared" si="23"/>
        <v>31</v>
      </c>
      <c r="AP19" s="120">
        <v>43702</v>
      </c>
      <c r="AQ19" s="87">
        <f t="shared" si="24"/>
        <v>31</v>
      </c>
      <c r="AR19" s="121">
        <v>43733</v>
      </c>
      <c r="AS19" s="87">
        <f t="shared" si="25"/>
        <v>30</v>
      </c>
      <c r="AT19" s="120">
        <v>43763</v>
      </c>
      <c r="AU19" s="87">
        <f t="shared" si="26"/>
        <v>31</v>
      </c>
      <c r="AV19" s="120">
        <v>43794</v>
      </c>
      <c r="AW19" s="87">
        <f t="shared" si="28"/>
        <v>31</v>
      </c>
      <c r="AX19" s="120">
        <v>43825</v>
      </c>
      <c r="AY19" s="293">
        <f t="shared" si="29"/>
        <v>31</v>
      </c>
      <c r="AZ19" s="120">
        <v>43856</v>
      </c>
      <c r="BA19" s="87"/>
    </row>
    <row r="20" spans="1:53" s="36" customFormat="1" ht="21.95" customHeight="1" x14ac:dyDescent="0.25">
      <c r="A20" s="31">
        <v>11</v>
      </c>
      <c r="B20" s="51">
        <v>43116</v>
      </c>
      <c r="C20" s="52">
        <f t="shared" si="5"/>
        <v>29</v>
      </c>
      <c r="D20" s="53">
        <v>43145</v>
      </c>
      <c r="E20" s="52">
        <f t="shared" si="6"/>
        <v>29</v>
      </c>
      <c r="F20" s="51">
        <v>43174</v>
      </c>
      <c r="G20" s="52">
        <f t="shared" si="7"/>
        <v>29</v>
      </c>
      <c r="H20" s="51">
        <v>43203</v>
      </c>
      <c r="I20" s="52">
        <f t="shared" si="8"/>
        <v>30</v>
      </c>
      <c r="J20" s="54">
        <v>43233</v>
      </c>
      <c r="K20" s="55">
        <f t="shared" si="9"/>
        <v>32</v>
      </c>
      <c r="L20" s="54">
        <v>43265</v>
      </c>
      <c r="M20" s="55">
        <f t="shared" si="10"/>
        <v>32</v>
      </c>
      <c r="N20" s="114">
        <v>43297</v>
      </c>
      <c r="O20" s="57">
        <f t="shared" si="11"/>
        <v>29</v>
      </c>
      <c r="P20" s="115">
        <v>43326</v>
      </c>
      <c r="Q20" s="57">
        <f t="shared" si="12"/>
        <v>17</v>
      </c>
      <c r="R20" s="116">
        <v>43343</v>
      </c>
      <c r="S20" s="57">
        <f t="shared" si="13"/>
        <v>28</v>
      </c>
      <c r="T20" s="117">
        <v>43371</v>
      </c>
      <c r="U20" s="57">
        <f t="shared" si="14"/>
        <v>28</v>
      </c>
      <c r="V20" s="118">
        <v>43399</v>
      </c>
      <c r="W20" s="57">
        <f t="shared" si="15"/>
        <v>30</v>
      </c>
      <c r="X20" s="119">
        <v>43429</v>
      </c>
      <c r="Y20" s="57">
        <f t="shared" si="27"/>
        <v>27</v>
      </c>
      <c r="Z20" s="120">
        <v>43456</v>
      </c>
      <c r="AA20" s="87">
        <f t="shared" si="16"/>
        <v>35</v>
      </c>
      <c r="AB20" s="120">
        <v>43491</v>
      </c>
      <c r="AC20" s="87">
        <f t="shared" si="17"/>
        <v>28</v>
      </c>
      <c r="AD20" s="120">
        <v>43519</v>
      </c>
      <c r="AE20" s="87">
        <f t="shared" si="18"/>
        <v>30</v>
      </c>
      <c r="AF20" s="120">
        <v>43549</v>
      </c>
      <c r="AG20" s="87">
        <f t="shared" si="19"/>
        <v>31</v>
      </c>
      <c r="AH20" s="120">
        <v>43580</v>
      </c>
      <c r="AI20" s="87">
        <f t="shared" si="20"/>
        <v>33</v>
      </c>
      <c r="AJ20" s="120">
        <v>43613</v>
      </c>
      <c r="AK20" s="87">
        <f t="shared" si="21"/>
        <v>28</v>
      </c>
      <c r="AL20" s="120">
        <v>43641</v>
      </c>
      <c r="AM20" s="87">
        <f t="shared" si="22"/>
        <v>30</v>
      </c>
      <c r="AN20" s="120">
        <v>43671</v>
      </c>
      <c r="AO20" s="87">
        <f t="shared" si="23"/>
        <v>31</v>
      </c>
      <c r="AP20" s="120">
        <v>43702</v>
      </c>
      <c r="AQ20" s="87">
        <f t="shared" si="24"/>
        <v>31</v>
      </c>
      <c r="AR20" s="121">
        <v>43733</v>
      </c>
      <c r="AS20" s="87">
        <f t="shared" si="25"/>
        <v>30</v>
      </c>
      <c r="AT20" s="120">
        <v>43763</v>
      </c>
      <c r="AU20" s="87">
        <f t="shared" si="26"/>
        <v>31</v>
      </c>
      <c r="AV20" s="120">
        <v>43794</v>
      </c>
      <c r="AW20" s="87">
        <f t="shared" si="28"/>
        <v>31</v>
      </c>
      <c r="AX20" s="120">
        <v>43825</v>
      </c>
      <c r="AY20" s="293">
        <f t="shared" si="29"/>
        <v>31</v>
      </c>
      <c r="AZ20" s="120">
        <v>43856</v>
      </c>
      <c r="BA20" s="87"/>
    </row>
    <row r="21" spans="1:53" s="36" customFormat="1" ht="21.95" customHeight="1" x14ac:dyDescent="0.25">
      <c r="A21" s="31">
        <v>12</v>
      </c>
      <c r="B21" s="51">
        <v>43117</v>
      </c>
      <c r="C21" s="52">
        <f t="shared" si="5"/>
        <v>29</v>
      </c>
      <c r="D21" s="53">
        <v>43146</v>
      </c>
      <c r="E21" s="52">
        <f t="shared" si="6"/>
        <v>29</v>
      </c>
      <c r="F21" s="51">
        <v>43175</v>
      </c>
      <c r="G21" s="52">
        <f t="shared" si="7"/>
        <v>31</v>
      </c>
      <c r="H21" s="51">
        <v>43206</v>
      </c>
      <c r="I21" s="52">
        <f t="shared" si="8"/>
        <v>30</v>
      </c>
      <c r="J21" s="54">
        <v>43236</v>
      </c>
      <c r="K21" s="55">
        <f t="shared" si="9"/>
        <v>30</v>
      </c>
      <c r="L21" s="54">
        <v>43266</v>
      </c>
      <c r="M21" s="55">
        <f t="shared" si="10"/>
        <v>32</v>
      </c>
      <c r="N21" s="114">
        <v>43298</v>
      </c>
      <c r="O21" s="57">
        <f t="shared" si="11"/>
        <v>29</v>
      </c>
      <c r="P21" s="115">
        <v>43327</v>
      </c>
      <c r="Q21" s="57">
        <f t="shared" si="12"/>
        <v>16</v>
      </c>
      <c r="R21" s="116">
        <v>43343</v>
      </c>
      <c r="S21" s="57">
        <f t="shared" si="13"/>
        <v>28</v>
      </c>
      <c r="T21" s="117">
        <v>43371</v>
      </c>
      <c r="U21" s="57">
        <f t="shared" si="14"/>
        <v>28</v>
      </c>
      <c r="V21" s="118">
        <v>43399</v>
      </c>
      <c r="W21" s="57">
        <f t="shared" si="15"/>
        <v>30</v>
      </c>
      <c r="X21" s="119">
        <v>43429</v>
      </c>
      <c r="Y21" s="57">
        <f t="shared" si="27"/>
        <v>27</v>
      </c>
      <c r="Z21" s="120">
        <v>43456</v>
      </c>
      <c r="AA21" s="87">
        <f t="shared" si="16"/>
        <v>35</v>
      </c>
      <c r="AB21" s="120">
        <v>43491</v>
      </c>
      <c r="AC21" s="87">
        <f t="shared" si="17"/>
        <v>28</v>
      </c>
      <c r="AD21" s="120">
        <v>43519</v>
      </c>
      <c r="AE21" s="87">
        <f t="shared" si="18"/>
        <v>30</v>
      </c>
      <c r="AF21" s="120">
        <v>43549</v>
      </c>
      <c r="AG21" s="87">
        <f t="shared" si="19"/>
        <v>31</v>
      </c>
      <c r="AH21" s="120">
        <v>43580</v>
      </c>
      <c r="AI21" s="87">
        <f t="shared" si="20"/>
        <v>33</v>
      </c>
      <c r="AJ21" s="120">
        <v>43613</v>
      </c>
      <c r="AK21" s="87">
        <f t="shared" si="21"/>
        <v>28</v>
      </c>
      <c r="AL21" s="120">
        <v>43641</v>
      </c>
      <c r="AM21" s="87">
        <f t="shared" si="22"/>
        <v>30</v>
      </c>
      <c r="AN21" s="120">
        <v>43671</v>
      </c>
      <c r="AO21" s="87">
        <f t="shared" si="23"/>
        <v>31</v>
      </c>
      <c r="AP21" s="120">
        <v>43702</v>
      </c>
      <c r="AQ21" s="87">
        <f t="shared" si="24"/>
        <v>31</v>
      </c>
      <c r="AR21" s="121">
        <v>43733</v>
      </c>
      <c r="AS21" s="87">
        <f t="shared" si="25"/>
        <v>30</v>
      </c>
      <c r="AT21" s="120">
        <v>43763</v>
      </c>
      <c r="AU21" s="87">
        <f t="shared" si="26"/>
        <v>31</v>
      </c>
      <c r="AV21" s="120">
        <v>43794</v>
      </c>
      <c r="AW21" s="87">
        <f t="shared" si="28"/>
        <v>31</v>
      </c>
      <c r="AX21" s="120">
        <v>43825</v>
      </c>
      <c r="AY21" s="293">
        <f t="shared" si="29"/>
        <v>31</v>
      </c>
      <c r="AZ21" s="120">
        <v>43856</v>
      </c>
      <c r="BA21" s="87"/>
    </row>
    <row r="22" spans="1:53" s="36" customFormat="1" ht="21.95" customHeight="1" x14ac:dyDescent="0.25">
      <c r="A22" s="31">
        <v>13</v>
      </c>
      <c r="B22" s="51">
        <v>43118</v>
      </c>
      <c r="C22" s="52">
        <f t="shared" si="5"/>
        <v>29</v>
      </c>
      <c r="D22" s="53">
        <v>43147</v>
      </c>
      <c r="E22" s="52">
        <f t="shared" si="6"/>
        <v>29</v>
      </c>
      <c r="F22" s="51">
        <v>43176</v>
      </c>
      <c r="G22" s="52">
        <f t="shared" si="7"/>
        <v>31</v>
      </c>
      <c r="H22" s="51">
        <v>43207</v>
      </c>
      <c r="I22" s="52">
        <f t="shared" si="8"/>
        <v>30</v>
      </c>
      <c r="J22" s="54">
        <v>43237</v>
      </c>
      <c r="K22" s="55">
        <f t="shared" si="9"/>
        <v>32</v>
      </c>
      <c r="L22" s="54">
        <v>43269</v>
      </c>
      <c r="M22" s="55">
        <f t="shared" si="10"/>
        <v>30</v>
      </c>
      <c r="N22" s="114">
        <v>43299</v>
      </c>
      <c r="O22" s="57">
        <f t="shared" si="11"/>
        <v>29</v>
      </c>
      <c r="P22" s="115">
        <v>43328</v>
      </c>
      <c r="Q22" s="57">
        <f t="shared" si="12"/>
        <v>15</v>
      </c>
      <c r="R22" s="116">
        <v>43343</v>
      </c>
      <c r="S22" s="57">
        <f t="shared" si="13"/>
        <v>28</v>
      </c>
      <c r="T22" s="117">
        <v>43371</v>
      </c>
      <c r="U22" s="57">
        <f t="shared" si="14"/>
        <v>28</v>
      </c>
      <c r="V22" s="118">
        <v>43399</v>
      </c>
      <c r="W22" s="57">
        <f t="shared" si="15"/>
        <v>30</v>
      </c>
      <c r="X22" s="119">
        <v>43429</v>
      </c>
      <c r="Y22" s="57">
        <f t="shared" si="27"/>
        <v>27</v>
      </c>
      <c r="Z22" s="120">
        <v>43456</v>
      </c>
      <c r="AA22" s="87">
        <f t="shared" si="16"/>
        <v>35</v>
      </c>
      <c r="AB22" s="120">
        <v>43491</v>
      </c>
      <c r="AC22" s="87">
        <f t="shared" si="17"/>
        <v>28</v>
      </c>
      <c r="AD22" s="120">
        <v>43519</v>
      </c>
      <c r="AE22" s="87">
        <f t="shared" si="18"/>
        <v>30</v>
      </c>
      <c r="AF22" s="120">
        <v>43549</v>
      </c>
      <c r="AG22" s="87">
        <f t="shared" si="19"/>
        <v>31</v>
      </c>
      <c r="AH22" s="120">
        <v>43580</v>
      </c>
      <c r="AI22" s="87">
        <f t="shared" si="20"/>
        <v>33</v>
      </c>
      <c r="AJ22" s="120">
        <v>43613</v>
      </c>
      <c r="AK22" s="87">
        <f t="shared" si="21"/>
        <v>28</v>
      </c>
      <c r="AL22" s="120">
        <v>43641</v>
      </c>
      <c r="AM22" s="87">
        <f t="shared" si="22"/>
        <v>30</v>
      </c>
      <c r="AN22" s="120">
        <v>43671</v>
      </c>
      <c r="AO22" s="87">
        <f t="shared" si="23"/>
        <v>31</v>
      </c>
      <c r="AP22" s="120">
        <v>43702</v>
      </c>
      <c r="AQ22" s="87">
        <f t="shared" si="24"/>
        <v>31</v>
      </c>
      <c r="AR22" s="121">
        <v>43733</v>
      </c>
      <c r="AS22" s="87">
        <f t="shared" si="25"/>
        <v>30</v>
      </c>
      <c r="AT22" s="120">
        <v>43763</v>
      </c>
      <c r="AU22" s="87">
        <f t="shared" si="26"/>
        <v>31</v>
      </c>
      <c r="AV22" s="120">
        <v>43794</v>
      </c>
      <c r="AW22" s="87">
        <f t="shared" si="28"/>
        <v>31</v>
      </c>
      <c r="AX22" s="120">
        <v>43825</v>
      </c>
      <c r="AY22" s="293">
        <f t="shared" si="29"/>
        <v>31</v>
      </c>
      <c r="AZ22" s="120">
        <v>43856</v>
      </c>
      <c r="BA22" s="87"/>
    </row>
    <row r="23" spans="1:53" s="36" customFormat="1" ht="21.95" customHeight="1" x14ac:dyDescent="0.25">
      <c r="A23" s="31">
        <v>14</v>
      </c>
      <c r="B23" s="51">
        <v>43119</v>
      </c>
      <c r="C23" s="52">
        <f t="shared" si="5"/>
        <v>31</v>
      </c>
      <c r="D23" s="53">
        <v>43150</v>
      </c>
      <c r="E23" s="52">
        <f t="shared" si="6"/>
        <v>29</v>
      </c>
      <c r="F23" s="51">
        <v>43179</v>
      </c>
      <c r="G23" s="52">
        <f t="shared" si="7"/>
        <v>29</v>
      </c>
      <c r="H23" s="51">
        <v>43208</v>
      </c>
      <c r="I23" s="52">
        <f t="shared" si="8"/>
        <v>30</v>
      </c>
      <c r="J23" s="54">
        <v>43238</v>
      </c>
      <c r="K23" s="55">
        <f t="shared" si="9"/>
        <v>32</v>
      </c>
      <c r="L23" s="54">
        <v>43270</v>
      </c>
      <c r="M23" s="55">
        <f t="shared" si="10"/>
        <v>30</v>
      </c>
      <c r="N23" s="114">
        <v>43300</v>
      </c>
      <c r="O23" s="57">
        <f t="shared" si="11"/>
        <v>29</v>
      </c>
      <c r="P23" s="115">
        <v>43329</v>
      </c>
      <c r="Q23" s="57">
        <f t="shared" si="12"/>
        <v>14</v>
      </c>
      <c r="R23" s="116">
        <v>43343</v>
      </c>
      <c r="S23" s="57">
        <f t="shared" si="13"/>
        <v>28</v>
      </c>
      <c r="T23" s="117">
        <v>43371</v>
      </c>
      <c r="U23" s="57">
        <f t="shared" si="14"/>
        <v>28</v>
      </c>
      <c r="V23" s="118">
        <v>43399</v>
      </c>
      <c r="W23" s="57">
        <f t="shared" si="15"/>
        <v>30</v>
      </c>
      <c r="X23" s="119">
        <v>43429</v>
      </c>
      <c r="Y23" s="57">
        <f t="shared" si="27"/>
        <v>27</v>
      </c>
      <c r="Z23" s="120">
        <v>43456</v>
      </c>
      <c r="AA23" s="87">
        <f t="shared" si="16"/>
        <v>35</v>
      </c>
      <c r="AB23" s="120">
        <v>43491</v>
      </c>
      <c r="AC23" s="87">
        <f t="shared" si="17"/>
        <v>28</v>
      </c>
      <c r="AD23" s="120">
        <v>43519</v>
      </c>
      <c r="AE23" s="87">
        <f t="shared" si="18"/>
        <v>30</v>
      </c>
      <c r="AF23" s="120">
        <v>43549</v>
      </c>
      <c r="AG23" s="87">
        <f t="shared" si="19"/>
        <v>31</v>
      </c>
      <c r="AH23" s="120">
        <v>43580</v>
      </c>
      <c r="AI23" s="87">
        <f t="shared" si="20"/>
        <v>33</v>
      </c>
      <c r="AJ23" s="120">
        <v>43613</v>
      </c>
      <c r="AK23" s="87">
        <f t="shared" si="21"/>
        <v>28</v>
      </c>
      <c r="AL23" s="120">
        <v>43641</v>
      </c>
      <c r="AM23" s="87">
        <f t="shared" si="22"/>
        <v>30</v>
      </c>
      <c r="AN23" s="120">
        <v>43671</v>
      </c>
      <c r="AO23" s="87">
        <f t="shared" si="23"/>
        <v>31</v>
      </c>
      <c r="AP23" s="120">
        <v>43702</v>
      </c>
      <c r="AQ23" s="87">
        <f t="shared" si="24"/>
        <v>31</v>
      </c>
      <c r="AR23" s="121">
        <v>43733</v>
      </c>
      <c r="AS23" s="87">
        <f t="shared" si="25"/>
        <v>30</v>
      </c>
      <c r="AT23" s="120">
        <v>43763</v>
      </c>
      <c r="AU23" s="87">
        <f t="shared" si="26"/>
        <v>31</v>
      </c>
      <c r="AV23" s="120">
        <v>43794</v>
      </c>
      <c r="AW23" s="87">
        <f t="shared" si="28"/>
        <v>31</v>
      </c>
      <c r="AX23" s="120">
        <v>43825</v>
      </c>
      <c r="AY23" s="293">
        <f t="shared" si="29"/>
        <v>31</v>
      </c>
      <c r="AZ23" s="120">
        <v>43856</v>
      </c>
      <c r="BA23" s="87"/>
    </row>
    <row r="24" spans="1:53" s="36" customFormat="1" ht="21.95" customHeight="1" x14ac:dyDescent="0.25">
      <c r="A24" s="31">
        <v>15</v>
      </c>
      <c r="B24" s="51">
        <v>43122</v>
      </c>
      <c r="C24" s="52">
        <f t="shared" si="5"/>
        <v>29</v>
      </c>
      <c r="D24" s="53">
        <v>43151</v>
      </c>
      <c r="E24" s="52">
        <f t="shared" si="6"/>
        <v>29</v>
      </c>
      <c r="F24" s="51">
        <v>43180</v>
      </c>
      <c r="G24" s="52">
        <f t="shared" si="7"/>
        <v>29</v>
      </c>
      <c r="H24" s="51">
        <v>43209</v>
      </c>
      <c r="I24" s="52">
        <f t="shared" si="8"/>
        <v>30</v>
      </c>
      <c r="J24" s="54">
        <v>43239</v>
      </c>
      <c r="K24" s="55">
        <f t="shared" si="9"/>
        <v>32</v>
      </c>
      <c r="L24" s="54">
        <v>43271</v>
      </c>
      <c r="M24" s="55">
        <f t="shared" si="10"/>
        <v>30</v>
      </c>
      <c r="N24" s="114">
        <v>43301</v>
      </c>
      <c r="O24" s="57">
        <f t="shared" si="11"/>
        <v>31</v>
      </c>
      <c r="P24" s="115">
        <v>43332</v>
      </c>
      <c r="Q24" s="57">
        <f t="shared" si="12"/>
        <v>11</v>
      </c>
      <c r="R24" s="116">
        <v>43343</v>
      </c>
      <c r="S24" s="57">
        <f t="shared" si="13"/>
        <v>28</v>
      </c>
      <c r="T24" s="117">
        <v>43371</v>
      </c>
      <c r="U24" s="57">
        <f t="shared" si="14"/>
        <v>28</v>
      </c>
      <c r="V24" s="118">
        <v>43399</v>
      </c>
      <c r="W24" s="57">
        <f t="shared" si="15"/>
        <v>30</v>
      </c>
      <c r="X24" s="119">
        <v>43429</v>
      </c>
      <c r="Y24" s="57">
        <f t="shared" si="27"/>
        <v>27</v>
      </c>
      <c r="Z24" s="120">
        <v>43456</v>
      </c>
      <c r="AA24" s="87">
        <f t="shared" si="16"/>
        <v>35</v>
      </c>
      <c r="AB24" s="120">
        <v>43491</v>
      </c>
      <c r="AC24" s="87">
        <f t="shared" si="17"/>
        <v>28</v>
      </c>
      <c r="AD24" s="120">
        <v>43519</v>
      </c>
      <c r="AE24" s="87">
        <f t="shared" si="18"/>
        <v>30</v>
      </c>
      <c r="AF24" s="120">
        <v>43549</v>
      </c>
      <c r="AG24" s="87">
        <f t="shared" si="19"/>
        <v>31</v>
      </c>
      <c r="AH24" s="120">
        <v>43580</v>
      </c>
      <c r="AI24" s="87">
        <f t="shared" si="20"/>
        <v>33</v>
      </c>
      <c r="AJ24" s="120">
        <v>43613</v>
      </c>
      <c r="AK24" s="87">
        <f t="shared" si="21"/>
        <v>28</v>
      </c>
      <c r="AL24" s="120">
        <v>43641</v>
      </c>
      <c r="AM24" s="87">
        <f t="shared" si="22"/>
        <v>30</v>
      </c>
      <c r="AN24" s="120">
        <v>43671</v>
      </c>
      <c r="AO24" s="87">
        <f t="shared" si="23"/>
        <v>31</v>
      </c>
      <c r="AP24" s="120">
        <v>43702</v>
      </c>
      <c r="AQ24" s="87">
        <f t="shared" si="24"/>
        <v>31</v>
      </c>
      <c r="AR24" s="121">
        <v>43733</v>
      </c>
      <c r="AS24" s="87">
        <f t="shared" si="25"/>
        <v>30</v>
      </c>
      <c r="AT24" s="120">
        <v>43763</v>
      </c>
      <c r="AU24" s="87">
        <f t="shared" si="26"/>
        <v>31</v>
      </c>
      <c r="AV24" s="120">
        <v>43794</v>
      </c>
      <c r="AW24" s="87">
        <f t="shared" si="28"/>
        <v>31</v>
      </c>
      <c r="AX24" s="120">
        <v>43825</v>
      </c>
      <c r="AY24" s="293">
        <f t="shared" si="29"/>
        <v>31</v>
      </c>
      <c r="AZ24" s="120">
        <v>43856</v>
      </c>
      <c r="BA24" s="87"/>
    </row>
    <row r="25" spans="1:53" s="36" customFormat="1" ht="21.95" customHeight="1" x14ac:dyDescent="0.25">
      <c r="A25" s="31">
        <v>16</v>
      </c>
      <c r="B25" s="51">
        <v>43123</v>
      </c>
      <c r="C25" s="52">
        <f t="shared" si="5"/>
        <v>29</v>
      </c>
      <c r="D25" s="53">
        <v>43152</v>
      </c>
      <c r="E25" s="52">
        <f t="shared" si="6"/>
        <v>29</v>
      </c>
      <c r="F25" s="51">
        <v>43181</v>
      </c>
      <c r="G25" s="52">
        <f t="shared" si="7"/>
        <v>29</v>
      </c>
      <c r="H25" s="51">
        <v>43210</v>
      </c>
      <c r="I25" s="52">
        <f t="shared" si="8"/>
        <v>30</v>
      </c>
      <c r="J25" s="54">
        <v>43240</v>
      </c>
      <c r="K25" s="55">
        <f t="shared" si="9"/>
        <v>32</v>
      </c>
      <c r="L25" s="54">
        <v>43272</v>
      </c>
      <c r="M25" s="55">
        <f t="shared" si="10"/>
        <v>32</v>
      </c>
      <c r="N25" s="114">
        <v>43304</v>
      </c>
      <c r="O25" s="57">
        <f t="shared" si="11"/>
        <v>29</v>
      </c>
      <c r="P25" s="115">
        <v>43333</v>
      </c>
      <c r="Q25" s="57">
        <f t="shared" si="12"/>
        <v>10</v>
      </c>
      <c r="R25" s="116">
        <v>43343</v>
      </c>
      <c r="S25" s="57">
        <f t="shared" si="13"/>
        <v>28</v>
      </c>
      <c r="T25" s="117">
        <v>43371</v>
      </c>
      <c r="U25" s="57">
        <f t="shared" si="14"/>
        <v>28</v>
      </c>
      <c r="V25" s="118">
        <v>43399</v>
      </c>
      <c r="W25" s="57">
        <f t="shared" si="15"/>
        <v>30</v>
      </c>
      <c r="X25" s="119">
        <v>43429</v>
      </c>
      <c r="Y25" s="57">
        <f t="shared" si="27"/>
        <v>27</v>
      </c>
      <c r="Z25" s="120">
        <v>43456</v>
      </c>
      <c r="AA25" s="87">
        <f t="shared" si="16"/>
        <v>35</v>
      </c>
      <c r="AB25" s="120">
        <v>43491</v>
      </c>
      <c r="AC25" s="87">
        <f t="shared" si="17"/>
        <v>28</v>
      </c>
      <c r="AD25" s="120">
        <v>43519</v>
      </c>
      <c r="AE25" s="87">
        <f t="shared" si="18"/>
        <v>30</v>
      </c>
      <c r="AF25" s="120">
        <v>43549</v>
      </c>
      <c r="AG25" s="87">
        <f t="shared" si="19"/>
        <v>31</v>
      </c>
      <c r="AH25" s="120">
        <v>43580</v>
      </c>
      <c r="AI25" s="87">
        <f t="shared" si="20"/>
        <v>33</v>
      </c>
      <c r="AJ25" s="120">
        <v>43613</v>
      </c>
      <c r="AK25" s="87">
        <f t="shared" si="21"/>
        <v>28</v>
      </c>
      <c r="AL25" s="120">
        <v>43641</v>
      </c>
      <c r="AM25" s="87">
        <f t="shared" si="22"/>
        <v>30</v>
      </c>
      <c r="AN25" s="120">
        <v>43671</v>
      </c>
      <c r="AO25" s="87">
        <f t="shared" si="23"/>
        <v>31</v>
      </c>
      <c r="AP25" s="120">
        <v>43702</v>
      </c>
      <c r="AQ25" s="87">
        <f t="shared" si="24"/>
        <v>31</v>
      </c>
      <c r="AR25" s="121">
        <v>43733</v>
      </c>
      <c r="AS25" s="87">
        <f t="shared" si="25"/>
        <v>30</v>
      </c>
      <c r="AT25" s="120">
        <v>43763</v>
      </c>
      <c r="AU25" s="87">
        <f t="shared" si="26"/>
        <v>31</v>
      </c>
      <c r="AV25" s="120">
        <v>43794</v>
      </c>
      <c r="AW25" s="87">
        <f t="shared" si="28"/>
        <v>31</v>
      </c>
      <c r="AX25" s="120">
        <v>43825</v>
      </c>
      <c r="AY25" s="293">
        <f t="shared" si="29"/>
        <v>31</v>
      </c>
      <c r="AZ25" s="120">
        <v>43856</v>
      </c>
      <c r="BA25" s="87"/>
    </row>
    <row r="26" spans="1:53" s="36" customFormat="1" ht="21.95" customHeight="1" x14ac:dyDescent="0.25">
      <c r="A26" s="31">
        <v>17</v>
      </c>
      <c r="B26" s="51">
        <v>43124</v>
      </c>
      <c r="C26" s="52">
        <f t="shared" si="5"/>
        <v>29</v>
      </c>
      <c r="D26" s="53">
        <v>43153</v>
      </c>
      <c r="E26" s="52">
        <f t="shared" si="6"/>
        <v>29</v>
      </c>
      <c r="F26" s="51">
        <v>43182</v>
      </c>
      <c r="G26" s="52">
        <f t="shared" si="7"/>
        <v>31</v>
      </c>
      <c r="H26" s="51">
        <v>43213</v>
      </c>
      <c r="I26" s="52">
        <f t="shared" si="8"/>
        <v>30</v>
      </c>
      <c r="J26" s="54">
        <v>43243</v>
      </c>
      <c r="K26" s="55">
        <f t="shared" si="9"/>
        <v>30</v>
      </c>
      <c r="L26" s="54">
        <v>43273</v>
      </c>
      <c r="M26" s="55">
        <f t="shared" si="10"/>
        <v>32</v>
      </c>
      <c r="N26" s="114">
        <v>43305</v>
      </c>
      <c r="O26" s="57">
        <f t="shared" si="11"/>
        <v>29</v>
      </c>
      <c r="P26" s="115">
        <v>43334</v>
      </c>
      <c r="Q26" s="57">
        <f t="shared" si="12"/>
        <v>9</v>
      </c>
      <c r="R26" s="116">
        <v>43343</v>
      </c>
      <c r="S26" s="57">
        <f t="shared" si="13"/>
        <v>28</v>
      </c>
      <c r="T26" s="117">
        <v>43371</v>
      </c>
      <c r="U26" s="57">
        <f t="shared" si="14"/>
        <v>28</v>
      </c>
      <c r="V26" s="118">
        <v>43399</v>
      </c>
      <c r="W26" s="57">
        <f t="shared" si="15"/>
        <v>30</v>
      </c>
      <c r="X26" s="119">
        <v>43429</v>
      </c>
      <c r="Y26" s="57">
        <f t="shared" si="27"/>
        <v>27</v>
      </c>
      <c r="Z26" s="120">
        <v>43456</v>
      </c>
      <c r="AA26" s="87">
        <f t="shared" si="16"/>
        <v>35</v>
      </c>
      <c r="AB26" s="120">
        <v>43491</v>
      </c>
      <c r="AC26" s="87">
        <f t="shared" si="17"/>
        <v>28</v>
      </c>
      <c r="AD26" s="120">
        <v>43519</v>
      </c>
      <c r="AE26" s="87">
        <f t="shared" si="18"/>
        <v>30</v>
      </c>
      <c r="AF26" s="120">
        <v>43549</v>
      </c>
      <c r="AG26" s="87">
        <f t="shared" si="19"/>
        <v>31</v>
      </c>
      <c r="AH26" s="120">
        <v>43580</v>
      </c>
      <c r="AI26" s="87">
        <f t="shared" si="20"/>
        <v>33</v>
      </c>
      <c r="AJ26" s="120">
        <v>43613</v>
      </c>
      <c r="AK26" s="87">
        <f t="shared" si="21"/>
        <v>28</v>
      </c>
      <c r="AL26" s="120">
        <v>43641</v>
      </c>
      <c r="AM26" s="87">
        <f t="shared" si="22"/>
        <v>30</v>
      </c>
      <c r="AN26" s="120">
        <v>43671</v>
      </c>
      <c r="AO26" s="87">
        <f t="shared" si="23"/>
        <v>31</v>
      </c>
      <c r="AP26" s="120">
        <v>43702</v>
      </c>
      <c r="AQ26" s="87">
        <f t="shared" si="24"/>
        <v>31</v>
      </c>
      <c r="AR26" s="121">
        <v>43733</v>
      </c>
      <c r="AS26" s="87">
        <f t="shared" si="25"/>
        <v>30</v>
      </c>
      <c r="AT26" s="120">
        <v>43763</v>
      </c>
      <c r="AU26" s="87">
        <f t="shared" si="26"/>
        <v>31</v>
      </c>
      <c r="AV26" s="120">
        <v>43794</v>
      </c>
      <c r="AW26" s="87">
        <f t="shared" si="28"/>
        <v>31</v>
      </c>
      <c r="AX26" s="120">
        <v>43825</v>
      </c>
      <c r="AY26" s="293">
        <f t="shared" si="29"/>
        <v>31</v>
      </c>
      <c r="AZ26" s="120">
        <v>43856</v>
      </c>
      <c r="BA26" s="87"/>
    </row>
    <row r="27" spans="1:53" s="36" customFormat="1" ht="21.95" customHeight="1" x14ac:dyDescent="0.25">
      <c r="A27" s="31">
        <v>18</v>
      </c>
      <c r="B27" s="51">
        <v>43125</v>
      </c>
      <c r="C27" s="52">
        <f t="shared" si="5"/>
        <v>29</v>
      </c>
      <c r="D27" s="53">
        <v>43154</v>
      </c>
      <c r="E27" s="52">
        <f t="shared" si="6"/>
        <v>29</v>
      </c>
      <c r="F27" s="51">
        <v>43183</v>
      </c>
      <c r="G27" s="52">
        <f t="shared" si="7"/>
        <v>31</v>
      </c>
      <c r="H27" s="51">
        <v>43214</v>
      </c>
      <c r="I27" s="52">
        <f t="shared" si="8"/>
        <v>30</v>
      </c>
      <c r="J27" s="54">
        <v>43244</v>
      </c>
      <c r="K27" s="55">
        <f t="shared" si="9"/>
        <v>32</v>
      </c>
      <c r="L27" s="54">
        <v>43276</v>
      </c>
      <c r="M27" s="55">
        <f t="shared" si="10"/>
        <v>30</v>
      </c>
      <c r="N27" s="114">
        <v>43306</v>
      </c>
      <c r="O27" s="57">
        <f t="shared" si="11"/>
        <v>29</v>
      </c>
      <c r="P27" s="115">
        <v>43335</v>
      </c>
      <c r="Q27" s="57">
        <f t="shared" si="12"/>
        <v>8</v>
      </c>
      <c r="R27" s="116">
        <v>43343</v>
      </c>
      <c r="S27" s="57">
        <f t="shared" si="13"/>
        <v>28</v>
      </c>
      <c r="T27" s="117">
        <v>43371</v>
      </c>
      <c r="U27" s="57">
        <f t="shared" si="14"/>
        <v>28</v>
      </c>
      <c r="V27" s="118">
        <v>43399</v>
      </c>
      <c r="W27" s="57">
        <f t="shared" si="15"/>
        <v>30</v>
      </c>
      <c r="X27" s="119">
        <v>43429</v>
      </c>
      <c r="Y27" s="57">
        <f t="shared" si="27"/>
        <v>27</v>
      </c>
      <c r="Z27" s="120">
        <v>43456</v>
      </c>
      <c r="AA27" s="87">
        <f t="shared" si="16"/>
        <v>35</v>
      </c>
      <c r="AB27" s="120">
        <v>43491</v>
      </c>
      <c r="AC27" s="87">
        <f t="shared" si="17"/>
        <v>28</v>
      </c>
      <c r="AD27" s="120">
        <v>43519</v>
      </c>
      <c r="AE27" s="87">
        <f t="shared" si="18"/>
        <v>30</v>
      </c>
      <c r="AF27" s="120">
        <v>43549</v>
      </c>
      <c r="AG27" s="87">
        <f t="shared" si="19"/>
        <v>31</v>
      </c>
      <c r="AH27" s="120">
        <v>43580</v>
      </c>
      <c r="AI27" s="87">
        <f t="shared" si="20"/>
        <v>33</v>
      </c>
      <c r="AJ27" s="120">
        <v>43613</v>
      </c>
      <c r="AK27" s="87">
        <f t="shared" si="21"/>
        <v>28</v>
      </c>
      <c r="AL27" s="120">
        <v>43641</v>
      </c>
      <c r="AM27" s="87">
        <f t="shared" si="22"/>
        <v>30</v>
      </c>
      <c r="AN27" s="120">
        <v>43671</v>
      </c>
      <c r="AO27" s="87">
        <f t="shared" si="23"/>
        <v>31</v>
      </c>
      <c r="AP27" s="120">
        <v>43702</v>
      </c>
      <c r="AQ27" s="87">
        <f t="shared" si="24"/>
        <v>31</v>
      </c>
      <c r="AR27" s="121">
        <v>43733</v>
      </c>
      <c r="AS27" s="87">
        <f t="shared" si="25"/>
        <v>30</v>
      </c>
      <c r="AT27" s="120">
        <v>43763</v>
      </c>
      <c r="AU27" s="87">
        <f t="shared" si="26"/>
        <v>31</v>
      </c>
      <c r="AV27" s="120">
        <v>43794</v>
      </c>
      <c r="AW27" s="87">
        <f t="shared" si="28"/>
        <v>31</v>
      </c>
      <c r="AX27" s="120">
        <v>43825</v>
      </c>
      <c r="AY27" s="293">
        <f t="shared" si="29"/>
        <v>31</v>
      </c>
      <c r="AZ27" s="120">
        <v>43856</v>
      </c>
      <c r="BA27" s="87"/>
    </row>
    <row r="28" spans="1:53" s="36" customFormat="1" ht="21.95" customHeight="1" x14ac:dyDescent="0.25">
      <c r="A28" s="31">
        <v>19</v>
      </c>
      <c r="B28" s="51">
        <v>43126</v>
      </c>
      <c r="C28" s="52">
        <f t="shared" si="5"/>
        <v>31</v>
      </c>
      <c r="D28" s="53">
        <v>43157</v>
      </c>
      <c r="E28" s="52">
        <f t="shared" si="6"/>
        <v>29</v>
      </c>
      <c r="F28" s="51">
        <v>43186</v>
      </c>
      <c r="G28" s="52">
        <f t="shared" si="7"/>
        <v>29</v>
      </c>
      <c r="H28" s="51">
        <v>43215</v>
      </c>
      <c r="I28" s="52">
        <f t="shared" si="8"/>
        <v>30</v>
      </c>
      <c r="J28" s="54">
        <v>43245</v>
      </c>
      <c r="K28" s="55">
        <f t="shared" si="9"/>
        <v>32</v>
      </c>
      <c r="L28" s="54">
        <v>43277</v>
      </c>
      <c r="M28" s="55">
        <f t="shared" si="10"/>
        <v>30</v>
      </c>
      <c r="N28" s="114">
        <v>43307</v>
      </c>
      <c r="O28" s="57">
        <f t="shared" si="11"/>
        <v>29</v>
      </c>
      <c r="P28" s="115">
        <v>43336</v>
      </c>
      <c r="Q28" s="57">
        <f t="shared" si="12"/>
        <v>7</v>
      </c>
      <c r="R28" s="116">
        <v>43343</v>
      </c>
      <c r="S28" s="57">
        <f t="shared" si="13"/>
        <v>28</v>
      </c>
      <c r="T28" s="117">
        <v>43371</v>
      </c>
      <c r="U28" s="57">
        <f t="shared" si="14"/>
        <v>28</v>
      </c>
      <c r="V28" s="118">
        <v>43399</v>
      </c>
      <c r="W28" s="57">
        <f t="shared" si="15"/>
        <v>30</v>
      </c>
      <c r="X28" s="119">
        <v>43429</v>
      </c>
      <c r="Y28" s="57">
        <f t="shared" si="27"/>
        <v>27</v>
      </c>
      <c r="Z28" s="120">
        <v>43456</v>
      </c>
      <c r="AA28" s="87">
        <f t="shared" si="16"/>
        <v>35</v>
      </c>
      <c r="AB28" s="120">
        <v>43491</v>
      </c>
      <c r="AC28" s="87">
        <f t="shared" si="17"/>
        <v>28</v>
      </c>
      <c r="AD28" s="120">
        <v>43519</v>
      </c>
      <c r="AE28" s="87">
        <f t="shared" si="18"/>
        <v>30</v>
      </c>
      <c r="AF28" s="120">
        <v>43549</v>
      </c>
      <c r="AG28" s="87">
        <f t="shared" si="19"/>
        <v>31</v>
      </c>
      <c r="AH28" s="120">
        <v>43580</v>
      </c>
      <c r="AI28" s="87">
        <f t="shared" si="20"/>
        <v>33</v>
      </c>
      <c r="AJ28" s="120">
        <v>43613</v>
      </c>
      <c r="AK28" s="87">
        <f t="shared" si="21"/>
        <v>28</v>
      </c>
      <c r="AL28" s="120">
        <v>43641</v>
      </c>
      <c r="AM28" s="87">
        <f t="shared" si="22"/>
        <v>30</v>
      </c>
      <c r="AN28" s="120">
        <v>43671</v>
      </c>
      <c r="AO28" s="87">
        <f t="shared" si="23"/>
        <v>31</v>
      </c>
      <c r="AP28" s="120">
        <v>43702</v>
      </c>
      <c r="AQ28" s="87">
        <f t="shared" si="24"/>
        <v>31</v>
      </c>
      <c r="AR28" s="121">
        <v>43733</v>
      </c>
      <c r="AS28" s="87">
        <f t="shared" si="25"/>
        <v>30</v>
      </c>
      <c r="AT28" s="120">
        <v>43763</v>
      </c>
      <c r="AU28" s="87">
        <f t="shared" si="26"/>
        <v>31</v>
      </c>
      <c r="AV28" s="120">
        <v>43794</v>
      </c>
      <c r="AW28" s="87">
        <f t="shared" si="28"/>
        <v>31</v>
      </c>
      <c r="AX28" s="120">
        <v>43825</v>
      </c>
      <c r="AY28" s="293">
        <f t="shared" si="29"/>
        <v>31</v>
      </c>
      <c r="AZ28" s="120">
        <v>43856</v>
      </c>
      <c r="BA28" s="87"/>
    </row>
    <row r="29" spans="1:53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AY29" s="290"/>
      <c r="AZ29" s="290"/>
    </row>
    <row r="30" spans="1:53" ht="21.95" customHeight="1" x14ac:dyDescent="0.2"/>
    <row r="31" spans="1:53" ht="15" customHeight="1" x14ac:dyDescent="0.2">
      <c r="D31" s="65"/>
      <c r="E31" s="65" t="s">
        <v>61</v>
      </c>
      <c r="F31" s="65" t="s">
        <v>31</v>
      </c>
      <c r="G31" s="65" t="s">
        <v>31</v>
      </c>
      <c r="H31" s="65" t="s">
        <v>61</v>
      </c>
    </row>
    <row r="32" spans="1:53" ht="15" customHeight="1" x14ac:dyDescent="0.2">
      <c r="D32" s="66" t="s">
        <v>36</v>
      </c>
      <c r="E32" s="66" t="s">
        <v>35</v>
      </c>
      <c r="F32" s="66" t="s">
        <v>37</v>
      </c>
      <c r="G32" s="66" t="s">
        <v>38</v>
      </c>
      <c r="H32" s="66" t="s">
        <v>62</v>
      </c>
    </row>
    <row r="33" spans="4:8" ht="15" customHeight="1" x14ac:dyDescent="0.2">
      <c r="D33" s="58">
        <v>1</v>
      </c>
      <c r="E33" s="58">
        <v>1</v>
      </c>
      <c r="F33" s="59">
        <f t="shared" ref="F33:F96" si="30">INDEX($B$10:$X$28,MATCH(E33,$A$10:$A$28,0),D33*2)</f>
        <v>29</v>
      </c>
      <c r="G33" s="59">
        <f t="shared" ref="G33:G96" si="31">INDEX($B$10:$X$28,MATCH(E33,$A$10:$A$28,0),D33*2)</f>
        <v>29</v>
      </c>
      <c r="H33" s="31">
        <f>G33-F33</f>
        <v>0</v>
      </c>
    </row>
    <row r="34" spans="4:8" ht="15" customHeight="1" x14ac:dyDescent="0.2">
      <c r="D34" s="58">
        <v>1</v>
      </c>
      <c r="E34" s="58">
        <v>2</v>
      </c>
      <c r="F34" s="59">
        <f t="shared" si="30"/>
        <v>29</v>
      </c>
      <c r="G34" s="59">
        <f t="shared" si="31"/>
        <v>29</v>
      </c>
      <c r="H34" s="31">
        <f t="shared" ref="H34:H97" si="32">G34-F34</f>
        <v>0</v>
      </c>
    </row>
    <row r="35" spans="4:8" ht="15" customHeight="1" x14ac:dyDescent="0.2">
      <c r="D35" s="58">
        <v>1</v>
      </c>
      <c r="E35" s="58">
        <v>3</v>
      </c>
      <c r="F35" s="59">
        <f t="shared" si="30"/>
        <v>29</v>
      </c>
      <c r="G35" s="59">
        <f t="shared" si="31"/>
        <v>29</v>
      </c>
      <c r="H35" s="31">
        <f t="shared" si="32"/>
        <v>0</v>
      </c>
    </row>
    <row r="36" spans="4:8" ht="15" customHeight="1" x14ac:dyDescent="0.2">
      <c r="D36" s="58">
        <v>1</v>
      </c>
      <c r="E36" s="58">
        <v>4</v>
      </c>
      <c r="F36" s="59">
        <f t="shared" si="30"/>
        <v>31</v>
      </c>
      <c r="G36" s="59">
        <f t="shared" si="31"/>
        <v>31</v>
      </c>
      <c r="H36" s="31">
        <f t="shared" si="32"/>
        <v>0</v>
      </c>
    </row>
    <row r="37" spans="4:8" ht="15" customHeight="1" x14ac:dyDescent="0.2">
      <c r="D37" s="58">
        <v>1</v>
      </c>
      <c r="E37" s="58">
        <v>5</v>
      </c>
      <c r="F37" s="59">
        <f t="shared" si="30"/>
        <v>29</v>
      </c>
      <c r="G37" s="59">
        <f t="shared" si="31"/>
        <v>29</v>
      </c>
      <c r="H37" s="31">
        <f t="shared" si="32"/>
        <v>0</v>
      </c>
    </row>
    <row r="38" spans="4:8" ht="15" customHeight="1" x14ac:dyDescent="0.2">
      <c r="D38" s="58">
        <v>1</v>
      </c>
      <c r="E38" s="58">
        <v>6</v>
      </c>
      <c r="F38" s="59">
        <f t="shared" si="30"/>
        <v>29</v>
      </c>
      <c r="G38" s="59">
        <f t="shared" si="31"/>
        <v>29</v>
      </c>
      <c r="H38" s="31">
        <f t="shared" si="32"/>
        <v>0</v>
      </c>
    </row>
    <row r="39" spans="4:8" ht="15" customHeight="1" x14ac:dyDescent="0.2">
      <c r="D39" s="58">
        <v>1</v>
      </c>
      <c r="E39" s="58">
        <v>7</v>
      </c>
      <c r="F39" s="59">
        <f t="shared" si="30"/>
        <v>29</v>
      </c>
      <c r="G39" s="59">
        <f t="shared" si="31"/>
        <v>29</v>
      </c>
      <c r="H39" s="31">
        <f t="shared" si="32"/>
        <v>0</v>
      </c>
    </row>
    <row r="40" spans="4:8" x14ac:dyDescent="0.2">
      <c r="D40" s="58">
        <v>1</v>
      </c>
      <c r="E40" s="58">
        <v>8</v>
      </c>
      <c r="F40" s="59">
        <f t="shared" si="30"/>
        <v>29</v>
      </c>
      <c r="G40" s="59">
        <f t="shared" si="31"/>
        <v>29</v>
      </c>
      <c r="H40" s="31">
        <f t="shared" si="32"/>
        <v>0</v>
      </c>
    </row>
    <row r="41" spans="4:8" x14ac:dyDescent="0.2">
      <c r="D41" s="58">
        <v>1</v>
      </c>
      <c r="E41" s="58">
        <v>9</v>
      </c>
      <c r="F41" s="59">
        <f t="shared" si="30"/>
        <v>31</v>
      </c>
      <c r="G41" s="59">
        <f t="shared" si="31"/>
        <v>31</v>
      </c>
      <c r="H41" s="31">
        <f t="shared" si="32"/>
        <v>0</v>
      </c>
    </row>
    <row r="42" spans="4:8" x14ac:dyDescent="0.2">
      <c r="D42" s="58">
        <v>1</v>
      </c>
      <c r="E42" s="58">
        <v>10</v>
      </c>
      <c r="F42" s="59">
        <f t="shared" si="30"/>
        <v>29</v>
      </c>
      <c r="G42" s="59">
        <f t="shared" si="31"/>
        <v>29</v>
      </c>
      <c r="H42" s="31">
        <f t="shared" si="32"/>
        <v>0</v>
      </c>
    </row>
    <row r="43" spans="4:8" x14ac:dyDescent="0.2">
      <c r="D43" s="58">
        <v>1</v>
      </c>
      <c r="E43" s="58">
        <v>11</v>
      </c>
      <c r="F43" s="59">
        <f t="shared" si="30"/>
        <v>29</v>
      </c>
      <c r="G43" s="59">
        <f t="shared" si="31"/>
        <v>29</v>
      </c>
      <c r="H43" s="31">
        <f t="shared" si="32"/>
        <v>0</v>
      </c>
    </row>
    <row r="44" spans="4:8" x14ac:dyDescent="0.2">
      <c r="D44" s="58">
        <v>1</v>
      </c>
      <c r="E44" s="58">
        <v>12</v>
      </c>
      <c r="F44" s="59">
        <f t="shared" si="30"/>
        <v>29</v>
      </c>
      <c r="G44" s="59">
        <f t="shared" si="31"/>
        <v>29</v>
      </c>
      <c r="H44" s="31">
        <f t="shared" si="32"/>
        <v>0</v>
      </c>
    </row>
    <row r="45" spans="4:8" x14ac:dyDescent="0.2">
      <c r="D45" s="58">
        <v>1</v>
      </c>
      <c r="E45" s="58">
        <v>13</v>
      </c>
      <c r="F45" s="59">
        <f t="shared" si="30"/>
        <v>29</v>
      </c>
      <c r="G45" s="59">
        <f t="shared" si="31"/>
        <v>29</v>
      </c>
      <c r="H45" s="31">
        <f t="shared" si="32"/>
        <v>0</v>
      </c>
    </row>
    <row r="46" spans="4:8" x14ac:dyDescent="0.2">
      <c r="D46" s="58">
        <v>1</v>
      </c>
      <c r="E46" s="58">
        <v>14</v>
      </c>
      <c r="F46" s="59">
        <f t="shared" si="30"/>
        <v>31</v>
      </c>
      <c r="G46" s="59">
        <f t="shared" si="31"/>
        <v>31</v>
      </c>
      <c r="H46" s="31">
        <f t="shared" si="32"/>
        <v>0</v>
      </c>
    </row>
    <row r="47" spans="4:8" x14ac:dyDescent="0.2">
      <c r="D47" s="58">
        <v>1</v>
      </c>
      <c r="E47" s="58">
        <v>15</v>
      </c>
      <c r="F47" s="59">
        <f t="shared" si="30"/>
        <v>29</v>
      </c>
      <c r="G47" s="59">
        <f t="shared" si="31"/>
        <v>29</v>
      </c>
      <c r="H47" s="31">
        <f t="shared" si="32"/>
        <v>0</v>
      </c>
    </row>
    <row r="48" spans="4:8" x14ac:dyDescent="0.2">
      <c r="D48" s="58">
        <v>1</v>
      </c>
      <c r="E48" s="58">
        <v>16</v>
      </c>
      <c r="F48" s="59">
        <f t="shared" si="30"/>
        <v>29</v>
      </c>
      <c r="G48" s="59">
        <f t="shared" si="31"/>
        <v>29</v>
      </c>
      <c r="H48" s="31">
        <f t="shared" si="32"/>
        <v>0</v>
      </c>
    </row>
    <row r="49" spans="4:8" x14ac:dyDescent="0.2">
      <c r="D49" s="58">
        <v>1</v>
      </c>
      <c r="E49" s="58">
        <v>17</v>
      </c>
      <c r="F49" s="59">
        <f t="shared" si="30"/>
        <v>29</v>
      </c>
      <c r="G49" s="59">
        <f t="shared" si="31"/>
        <v>29</v>
      </c>
      <c r="H49" s="31">
        <f t="shared" si="32"/>
        <v>0</v>
      </c>
    </row>
    <row r="50" spans="4:8" x14ac:dyDescent="0.2">
      <c r="D50" s="58">
        <v>1</v>
      </c>
      <c r="E50" s="58">
        <v>18</v>
      </c>
      <c r="F50" s="59">
        <f t="shared" si="30"/>
        <v>29</v>
      </c>
      <c r="G50" s="59">
        <f t="shared" si="31"/>
        <v>29</v>
      </c>
      <c r="H50" s="31">
        <f t="shared" si="32"/>
        <v>0</v>
      </c>
    </row>
    <row r="51" spans="4:8" x14ac:dyDescent="0.2">
      <c r="D51" s="58">
        <v>1</v>
      </c>
      <c r="E51" s="58">
        <v>19</v>
      </c>
      <c r="F51" s="59">
        <f t="shared" si="30"/>
        <v>31</v>
      </c>
      <c r="G51" s="59">
        <f t="shared" si="31"/>
        <v>31</v>
      </c>
      <c r="H51" s="31">
        <f t="shared" si="32"/>
        <v>0</v>
      </c>
    </row>
    <row r="52" spans="4:8" x14ac:dyDescent="0.2">
      <c r="D52" s="58">
        <v>2</v>
      </c>
      <c r="E52" s="58">
        <v>1</v>
      </c>
      <c r="F52" s="59">
        <f t="shared" si="30"/>
        <v>28</v>
      </c>
      <c r="G52" s="59">
        <f t="shared" si="31"/>
        <v>28</v>
      </c>
      <c r="H52" s="31">
        <f t="shared" si="32"/>
        <v>0</v>
      </c>
    </row>
    <row r="53" spans="4:8" x14ac:dyDescent="0.2">
      <c r="D53" s="58">
        <v>2</v>
      </c>
      <c r="E53" s="58">
        <v>2</v>
      </c>
      <c r="F53" s="59">
        <f t="shared" si="30"/>
        <v>29</v>
      </c>
      <c r="G53" s="59">
        <f t="shared" si="31"/>
        <v>29</v>
      </c>
      <c r="H53" s="31">
        <f t="shared" si="32"/>
        <v>0</v>
      </c>
    </row>
    <row r="54" spans="4:8" x14ac:dyDescent="0.2">
      <c r="D54" s="58">
        <v>2</v>
      </c>
      <c r="E54" s="58">
        <v>3</v>
      </c>
      <c r="F54" s="59">
        <f t="shared" si="30"/>
        <v>29</v>
      </c>
      <c r="G54" s="59">
        <f t="shared" si="31"/>
        <v>29</v>
      </c>
      <c r="H54" s="31">
        <f t="shared" si="32"/>
        <v>0</v>
      </c>
    </row>
    <row r="55" spans="4:8" x14ac:dyDescent="0.2">
      <c r="D55" s="58">
        <v>2</v>
      </c>
      <c r="E55" s="58">
        <v>4</v>
      </c>
      <c r="F55" s="59">
        <f t="shared" si="30"/>
        <v>29</v>
      </c>
      <c r="G55" s="59">
        <f t="shared" si="31"/>
        <v>29</v>
      </c>
      <c r="H55" s="31">
        <f t="shared" si="32"/>
        <v>0</v>
      </c>
    </row>
    <row r="56" spans="4:8" x14ac:dyDescent="0.2">
      <c r="D56" s="58">
        <v>2</v>
      </c>
      <c r="E56" s="58">
        <v>5</v>
      </c>
      <c r="F56" s="59">
        <f t="shared" si="30"/>
        <v>29</v>
      </c>
      <c r="G56" s="59">
        <f t="shared" si="31"/>
        <v>29</v>
      </c>
      <c r="H56" s="31">
        <f t="shared" si="32"/>
        <v>0</v>
      </c>
    </row>
    <row r="57" spans="4:8" x14ac:dyDescent="0.2">
      <c r="D57" s="58">
        <v>2</v>
      </c>
      <c r="E57" s="58">
        <v>6</v>
      </c>
      <c r="F57" s="59">
        <f t="shared" si="30"/>
        <v>29</v>
      </c>
      <c r="G57" s="59">
        <f t="shared" si="31"/>
        <v>29</v>
      </c>
      <c r="H57" s="31">
        <f t="shared" si="32"/>
        <v>0</v>
      </c>
    </row>
    <row r="58" spans="4:8" x14ac:dyDescent="0.2">
      <c r="D58" s="58">
        <v>2</v>
      </c>
      <c r="E58" s="58">
        <v>7</v>
      </c>
      <c r="F58" s="59">
        <f t="shared" si="30"/>
        <v>29</v>
      </c>
      <c r="G58" s="59">
        <f t="shared" si="31"/>
        <v>29</v>
      </c>
      <c r="H58" s="31">
        <f t="shared" si="32"/>
        <v>0</v>
      </c>
    </row>
    <row r="59" spans="4:8" x14ac:dyDescent="0.2">
      <c r="D59" s="58">
        <v>2</v>
      </c>
      <c r="E59" s="58">
        <v>8</v>
      </c>
      <c r="F59" s="59">
        <f t="shared" si="30"/>
        <v>29</v>
      </c>
      <c r="G59" s="59">
        <f t="shared" si="31"/>
        <v>29</v>
      </c>
      <c r="H59" s="31">
        <f t="shared" si="32"/>
        <v>0</v>
      </c>
    </row>
    <row r="60" spans="4:8" x14ac:dyDescent="0.2">
      <c r="D60" s="58">
        <v>2</v>
      </c>
      <c r="E60" s="58">
        <v>9</v>
      </c>
      <c r="F60" s="59">
        <f t="shared" si="30"/>
        <v>29</v>
      </c>
      <c r="G60" s="59">
        <f t="shared" si="31"/>
        <v>29</v>
      </c>
      <c r="H60" s="31">
        <f t="shared" si="32"/>
        <v>0</v>
      </c>
    </row>
    <row r="61" spans="4:8" x14ac:dyDescent="0.2">
      <c r="D61" s="58">
        <v>2</v>
      </c>
      <c r="E61" s="58">
        <v>10</v>
      </c>
      <c r="F61" s="59">
        <f t="shared" si="30"/>
        <v>29</v>
      </c>
      <c r="G61" s="59">
        <f t="shared" si="31"/>
        <v>29</v>
      </c>
      <c r="H61" s="31">
        <f t="shared" si="32"/>
        <v>0</v>
      </c>
    </row>
    <row r="62" spans="4:8" x14ac:dyDescent="0.2">
      <c r="D62" s="58">
        <v>2</v>
      </c>
      <c r="E62" s="58">
        <v>11</v>
      </c>
      <c r="F62" s="59">
        <f t="shared" si="30"/>
        <v>29</v>
      </c>
      <c r="G62" s="59">
        <f t="shared" si="31"/>
        <v>29</v>
      </c>
      <c r="H62" s="31">
        <f t="shared" si="32"/>
        <v>0</v>
      </c>
    </row>
    <row r="63" spans="4:8" x14ac:dyDescent="0.2">
      <c r="D63" s="58">
        <v>2</v>
      </c>
      <c r="E63" s="58">
        <v>12</v>
      </c>
      <c r="F63" s="59">
        <f t="shared" si="30"/>
        <v>29</v>
      </c>
      <c r="G63" s="59">
        <f t="shared" si="31"/>
        <v>29</v>
      </c>
      <c r="H63" s="31">
        <f t="shared" si="32"/>
        <v>0</v>
      </c>
    </row>
    <row r="64" spans="4:8" x14ac:dyDescent="0.2">
      <c r="D64" s="58">
        <v>2</v>
      </c>
      <c r="E64" s="58">
        <v>13</v>
      </c>
      <c r="F64" s="59">
        <f t="shared" si="30"/>
        <v>29</v>
      </c>
      <c r="G64" s="59">
        <f t="shared" si="31"/>
        <v>29</v>
      </c>
      <c r="H64" s="31">
        <f t="shared" si="32"/>
        <v>0</v>
      </c>
    </row>
    <row r="65" spans="4:8" x14ac:dyDescent="0.2">
      <c r="D65" s="58">
        <v>2</v>
      </c>
      <c r="E65" s="58">
        <v>14</v>
      </c>
      <c r="F65" s="59">
        <f t="shared" si="30"/>
        <v>29</v>
      </c>
      <c r="G65" s="59">
        <f t="shared" si="31"/>
        <v>29</v>
      </c>
      <c r="H65" s="31">
        <f t="shared" si="32"/>
        <v>0</v>
      </c>
    </row>
    <row r="66" spans="4:8" x14ac:dyDescent="0.2">
      <c r="D66" s="58">
        <v>2</v>
      </c>
      <c r="E66" s="58">
        <v>15</v>
      </c>
      <c r="F66" s="59">
        <f t="shared" si="30"/>
        <v>29</v>
      </c>
      <c r="G66" s="59">
        <f t="shared" si="31"/>
        <v>29</v>
      </c>
      <c r="H66" s="31">
        <f t="shared" si="32"/>
        <v>0</v>
      </c>
    </row>
    <row r="67" spans="4:8" x14ac:dyDescent="0.2">
      <c r="D67" s="58">
        <v>2</v>
      </c>
      <c r="E67" s="58">
        <v>16</v>
      </c>
      <c r="F67" s="59">
        <f t="shared" si="30"/>
        <v>29</v>
      </c>
      <c r="G67" s="59">
        <f t="shared" si="31"/>
        <v>29</v>
      </c>
      <c r="H67" s="31">
        <f t="shared" si="32"/>
        <v>0</v>
      </c>
    </row>
    <row r="68" spans="4:8" x14ac:dyDescent="0.2">
      <c r="D68" s="58">
        <v>2</v>
      </c>
      <c r="E68" s="58">
        <v>17</v>
      </c>
      <c r="F68" s="59">
        <f t="shared" si="30"/>
        <v>29</v>
      </c>
      <c r="G68" s="59">
        <f t="shared" si="31"/>
        <v>29</v>
      </c>
      <c r="H68" s="31">
        <f t="shared" si="32"/>
        <v>0</v>
      </c>
    </row>
    <row r="69" spans="4:8" x14ac:dyDescent="0.2">
      <c r="D69" s="58">
        <v>2</v>
      </c>
      <c r="E69" s="58">
        <v>18</v>
      </c>
      <c r="F69" s="59">
        <f t="shared" si="30"/>
        <v>29</v>
      </c>
      <c r="G69" s="59">
        <f t="shared" si="31"/>
        <v>29</v>
      </c>
      <c r="H69" s="31">
        <f t="shared" si="32"/>
        <v>0</v>
      </c>
    </row>
    <row r="70" spans="4:8" x14ac:dyDescent="0.2">
      <c r="D70" s="58">
        <v>2</v>
      </c>
      <c r="E70" s="58">
        <v>19</v>
      </c>
      <c r="F70" s="59">
        <f t="shared" si="30"/>
        <v>29</v>
      </c>
      <c r="G70" s="59">
        <f t="shared" si="31"/>
        <v>29</v>
      </c>
      <c r="H70" s="31">
        <f t="shared" si="32"/>
        <v>0</v>
      </c>
    </row>
    <row r="71" spans="4:8" x14ac:dyDescent="0.2">
      <c r="D71" s="58">
        <v>3</v>
      </c>
      <c r="E71" s="58">
        <v>1</v>
      </c>
      <c r="F71" s="59">
        <f t="shared" si="30"/>
        <v>29</v>
      </c>
      <c r="G71" s="59">
        <f t="shared" si="31"/>
        <v>29</v>
      </c>
      <c r="H71" s="31">
        <f t="shared" si="32"/>
        <v>0</v>
      </c>
    </row>
    <row r="72" spans="4:8" x14ac:dyDescent="0.2">
      <c r="D72" s="58">
        <v>3</v>
      </c>
      <c r="E72" s="58">
        <v>2</v>
      </c>
      <c r="F72" s="59">
        <f t="shared" si="30"/>
        <v>31</v>
      </c>
      <c r="G72" s="59">
        <f t="shared" si="31"/>
        <v>31</v>
      </c>
      <c r="H72" s="31">
        <f t="shared" si="32"/>
        <v>0</v>
      </c>
    </row>
    <row r="73" spans="4:8" x14ac:dyDescent="0.2">
      <c r="D73" s="58">
        <v>3</v>
      </c>
      <c r="E73" s="58">
        <v>3</v>
      </c>
      <c r="F73" s="59">
        <f t="shared" si="30"/>
        <v>31</v>
      </c>
      <c r="G73" s="59">
        <f t="shared" si="31"/>
        <v>31</v>
      </c>
      <c r="H73" s="31">
        <f t="shared" si="32"/>
        <v>0</v>
      </c>
    </row>
    <row r="74" spans="4:8" x14ac:dyDescent="0.2">
      <c r="D74" s="58">
        <v>3</v>
      </c>
      <c r="E74" s="58">
        <v>4</v>
      </c>
      <c r="F74" s="59">
        <f t="shared" si="30"/>
        <v>29</v>
      </c>
      <c r="G74" s="59">
        <f t="shared" si="31"/>
        <v>29</v>
      </c>
      <c r="H74" s="31">
        <f t="shared" si="32"/>
        <v>0</v>
      </c>
    </row>
    <row r="75" spans="4:8" x14ac:dyDescent="0.2">
      <c r="D75" s="58">
        <v>3</v>
      </c>
      <c r="E75" s="58">
        <v>5</v>
      </c>
      <c r="F75" s="59">
        <f t="shared" si="30"/>
        <v>29</v>
      </c>
      <c r="G75" s="59">
        <f t="shared" si="31"/>
        <v>29</v>
      </c>
      <c r="H75" s="31">
        <f t="shared" si="32"/>
        <v>0</v>
      </c>
    </row>
    <row r="76" spans="4:8" x14ac:dyDescent="0.2">
      <c r="D76" s="58">
        <v>3</v>
      </c>
      <c r="E76" s="58">
        <v>6</v>
      </c>
      <c r="F76" s="59">
        <f t="shared" si="30"/>
        <v>29</v>
      </c>
      <c r="G76" s="59">
        <f t="shared" si="31"/>
        <v>29</v>
      </c>
      <c r="H76" s="31">
        <f t="shared" si="32"/>
        <v>0</v>
      </c>
    </row>
    <row r="77" spans="4:8" x14ac:dyDescent="0.2">
      <c r="D77" s="58">
        <v>3</v>
      </c>
      <c r="E77" s="58">
        <v>7</v>
      </c>
      <c r="F77" s="59">
        <f t="shared" si="30"/>
        <v>31</v>
      </c>
      <c r="G77" s="59">
        <f t="shared" si="31"/>
        <v>31</v>
      </c>
      <c r="H77" s="31">
        <f t="shared" si="32"/>
        <v>0</v>
      </c>
    </row>
    <row r="78" spans="4:8" x14ac:dyDescent="0.2">
      <c r="D78" s="58">
        <v>3</v>
      </c>
      <c r="E78" s="58">
        <v>8</v>
      </c>
      <c r="F78" s="59">
        <f t="shared" si="30"/>
        <v>31</v>
      </c>
      <c r="G78" s="59">
        <f t="shared" si="31"/>
        <v>31</v>
      </c>
      <c r="H78" s="31">
        <f t="shared" si="32"/>
        <v>0</v>
      </c>
    </row>
    <row r="79" spans="4:8" x14ac:dyDescent="0.2">
      <c r="D79" s="58">
        <v>3</v>
      </c>
      <c r="E79" s="58">
        <v>9</v>
      </c>
      <c r="F79" s="59">
        <f t="shared" si="30"/>
        <v>29</v>
      </c>
      <c r="G79" s="59">
        <f t="shared" si="31"/>
        <v>29</v>
      </c>
      <c r="H79" s="31">
        <f t="shared" si="32"/>
        <v>0</v>
      </c>
    </row>
    <row r="80" spans="4:8" x14ac:dyDescent="0.2">
      <c r="D80" s="58">
        <v>3</v>
      </c>
      <c r="E80" s="58">
        <v>10</v>
      </c>
      <c r="F80" s="59">
        <f t="shared" si="30"/>
        <v>29</v>
      </c>
      <c r="G80" s="59">
        <f t="shared" si="31"/>
        <v>29</v>
      </c>
      <c r="H80" s="31">
        <f t="shared" si="32"/>
        <v>0</v>
      </c>
    </row>
    <row r="81" spans="4:8" x14ac:dyDescent="0.2">
      <c r="D81" s="58">
        <v>3</v>
      </c>
      <c r="E81" s="58">
        <v>11</v>
      </c>
      <c r="F81" s="59">
        <f t="shared" si="30"/>
        <v>29</v>
      </c>
      <c r="G81" s="59">
        <f t="shared" si="31"/>
        <v>29</v>
      </c>
      <c r="H81" s="31">
        <f t="shared" si="32"/>
        <v>0</v>
      </c>
    </row>
    <row r="82" spans="4:8" x14ac:dyDescent="0.2">
      <c r="D82" s="58">
        <v>3</v>
      </c>
      <c r="E82" s="58">
        <v>12</v>
      </c>
      <c r="F82" s="59">
        <f t="shared" si="30"/>
        <v>31</v>
      </c>
      <c r="G82" s="59">
        <f t="shared" si="31"/>
        <v>31</v>
      </c>
      <c r="H82" s="31">
        <f t="shared" si="32"/>
        <v>0</v>
      </c>
    </row>
    <row r="83" spans="4:8" x14ac:dyDescent="0.2">
      <c r="D83" s="58">
        <v>3</v>
      </c>
      <c r="E83" s="58">
        <v>13</v>
      </c>
      <c r="F83" s="59">
        <f t="shared" si="30"/>
        <v>31</v>
      </c>
      <c r="G83" s="59">
        <f t="shared" si="31"/>
        <v>31</v>
      </c>
      <c r="H83" s="31">
        <f t="shared" si="32"/>
        <v>0</v>
      </c>
    </row>
    <row r="84" spans="4:8" x14ac:dyDescent="0.2">
      <c r="D84" s="58">
        <v>3</v>
      </c>
      <c r="E84" s="58">
        <v>14</v>
      </c>
      <c r="F84" s="59">
        <f t="shared" si="30"/>
        <v>29</v>
      </c>
      <c r="G84" s="59">
        <f t="shared" si="31"/>
        <v>29</v>
      </c>
      <c r="H84" s="31">
        <f t="shared" si="32"/>
        <v>0</v>
      </c>
    </row>
    <row r="85" spans="4:8" x14ac:dyDescent="0.2">
      <c r="D85" s="58">
        <v>3</v>
      </c>
      <c r="E85" s="58">
        <v>15</v>
      </c>
      <c r="F85" s="59">
        <f t="shared" si="30"/>
        <v>29</v>
      </c>
      <c r="G85" s="59">
        <f t="shared" si="31"/>
        <v>29</v>
      </c>
      <c r="H85" s="31">
        <f t="shared" si="32"/>
        <v>0</v>
      </c>
    </row>
    <row r="86" spans="4:8" x14ac:dyDescent="0.2">
      <c r="D86" s="58">
        <v>3</v>
      </c>
      <c r="E86" s="58">
        <v>16</v>
      </c>
      <c r="F86" s="59">
        <f t="shared" si="30"/>
        <v>29</v>
      </c>
      <c r="G86" s="59">
        <f t="shared" si="31"/>
        <v>29</v>
      </c>
      <c r="H86" s="31">
        <f t="shared" si="32"/>
        <v>0</v>
      </c>
    </row>
    <row r="87" spans="4:8" x14ac:dyDescent="0.2">
      <c r="D87" s="58">
        <v>3</v>
      </c>
      <c r="E87" s="58">
        <v>17</v>
      </c>
      <c r="F87" s="59">
        <f t="shared" si="30"/>
        <v>31</v>
      </c>
      <c r="G87" s="59">
        <f t="shared" si="31"/>
        <v>31</v>
      </c>
      <c r="H87" s="31">
        <f t="shared" si="32"/>
        <v>0</v>
      </c>
    </row>
    <row r="88" spans="4:8" x14ac:dyDescent="0.2">
      <c r="D88" s="58">
        <v>3</v>
      </c>
      <c r="E88" s="58">
        <v>18</v>
      </c>
      <c r="F88" s="59">
        <f t="shared" si="30"/>
        <v>31</v>
      </c>
      <c r="G88" s="59">
        <f t="shared" si="31"/>
        <v>31</v>
      </c>
      <c r="H88" s="31">
        <f t="shared" si="32"/>
        <v>0</v>
      </c>
    </row>
    <row r="89" spans="4:8" x14ac:dyDescent="0.2">
      <c r="D89" s="58">
        <v>3</v>
      </c>
      <c r="E89" s="58">
        <v>19</v>
      </c>
      <c r="F89" s="59">
        <f t="shared" si="30"/>
        <v>29</v>
      </c>
      <c r="G89" s="59">
        <f t="shared" si="31"/>
        <v>29</v>
      </c>
      <c r="H89" s="31">
        <f t="shared" si="32"/>
        <v>0</v>
      </c>
    </row>
    <row r="90" spans="4:8" x14ac:dyDescent="0.2">
      <c r="D90" s="58">
        <v>4</v>
      </c>
      <c r="E90" s="58">
        <v>1</v>
      </c>
      <c r="F90" s="59">
        <f t="shared" si="30"/>
        <v>31</v>
      </c>
      <c r="G90" s="59">
        <f t="shared" si="31"/>
        <v>31</v>
      </c>
      <c r="H90" s="31">
        <f t="shared" si="32"/>
        <v>0</v>
      </c>
    </row>
    <row r="91" spans="4:8" x14ac:dyDescent="0.2">
      <c r="D91" s="58">
        <v>4</v>
      </c>
      <c r="E91" s="58">
        <v>2</v>
      </c>
      <c r="F91" s="59">
        <f t="shared" si="30"/>
        <v>30</v>
      </c>
      <c r="G91" s="59">
        <f t="shared" si="31"/>
        <v>30</v>
      </c>
      <c r="H91" s="31">
        <f t="shared" si="32"/>
        <v>0</v>
      </c>
    </row>
    <row r="92" spans="4:8" x14ac:dyDescent="0.2">
      <c r="D92" s="58">
        <v>4</v>
      </c>
      <c r="E92" s="58">
        <v>3</v>
      </c>
      <c r="F92" s="59">
        <f t="shared" si="30"/>
        <v>30</v>
      </c>
      <c r="G92" s="59">
        <f t="shared" si="31"/>
        <v>30</v>
      </c>
      <c r="H92" s="31">
        <f t="shared" si="32"/>
        <v>0</v>
      </c>
    </row>
    <row r="93" spans="4:8" x14ac:dyDescent="0.2">
      <c r="D93" s="58">
        <v>4</v>
      </c>
      <c r="E93" s="58">
        <v>4</v>
      </c>
      <c r="F93" s="59">
        <f t="shared" si="30"/>
        <v>30</v>
      </c>
      <c r="G93" s="59">
        <f t="shared" si="31"/>
        <v>30</v>
      </c>
      <c r="H93" s="31">
        <f t="shared" si="32"/>
        <v>0</v>
      </c>
    </row>
    <row r="94" spans="4:8" x14ac:dyDescent="0.2">
      <c r="D94" s="58">
        <v>4</v>
      </c>
      <c r="E94" s="58">
        <v>5</v>
      </c>
      <c r="F94" s="59">
        <f t="shared" si="30"/>
        <v>30</v>
      </c>
      <c r="G94" s="59">
        <f t="shared" si="31"/>
        <v>30</v>
      </c>
      <c r="H94" s="31">
        <f t="shared" si="32"/>
        <v>0</v>
      </c>
    </row>
    <row r="95" spans="4:8" x14ac:dyDescent="0.2">
      <c r="D95" s="58">
        <v>4</v>
      </c>
      <c r="E95" s="58">
        <v>6</v>
      </c>
      <c r="F95" s="59">
        <f t="shared" si="30"/>
        <v>30</v>
      </c>
      <c r="G95" s="59">
        <f t="shared" si="31"/>
        <v>30</v>
      </c>
      <c r="H95" s="31">
        <f t="shared" si="32"/>
        <v>0</v>
      </c>
    </row>
    <row r="96" spans="4:8" x14ac:dyDescent="0.2">
      <c r="D96" s="58">
        <v>4</v>
      </c>
      <c r="E96" s="58">
        <v>7</v>
      </c>
      <c r="F96" s="59">
        <f t="shared" si="30"/>
        <v>30</v>
      </c>
      <c r="G96" s="59">
        <f t="shared" si="31"/>
        <v>30</v>
      </c>
      <c r="H96" s="31">
        <f t="shared" si="32"/>
        <v>0</v>
      </c>
    </row>
    <row r="97" spans="4:8" x14ac:dyDescent="0.2">
      <c r="D97" s="58">
        <v>4</v>
      </c>
      <c r="E97" s="58">
        <v>8</v>
      </c>
      <c r="F97" s="59">
        <f t="shared" ref="F97:F160" si="33">INDEX($B$10:$X$28,MATCH(E97,$A$10:$A$28,0),D97*2)</f>
        <v>30</v>
      </c>
      <c r="G97" s="59">
        <f t="shared" ref="G97:G160" si="34">INDEX($B$10:$X$28,MATCH(E97,$A$10:$A$28,0),D97*2)</f>
        <v>30</v>
      </c>
      <c r="H97" s="31">
        <f t="shared" si="32"/>
        <v>0</v>
      </c>
    </row>
    <row r="98" spans="4:8" x14ac:dyDescent="0.2">
      <c r="D98" s="58">
        <v>4</v>
      </c>
      <c r="E98" s="58">
        <v>9</v>
      </c>
      <c r="F98" s="59">
        <f t="shared" si="33"/>
        <v>30</v>
      </c>
      <c r="G98" s="59">
        <f t="shared" si="34"/>
        <v>30</v>
      </c>
      <c r="H98" s="31">
        <f t="shared" ref="H98:H161" si="35">G98-F98</f>
        <v>0</v>
      </c>
    </row>
    <row r="99" spans="4:8" x14ac:dyDescent="0.2">
      <c r="D99" s="58">
        <v>4</v>
      </c>
      <c r="E99" s="58">
        <v>10</v>
      </c>
      <c r="F99" s="59">
        <f t="shared" si="33"/>
        <v>30</v>
      </c>
      <c r="G99" s="59">
        <f t="shared" si="34"/>
        <v>30</v>
      </c>
      <c r="H99" s="31">
        <f t="shared" si="35"/>
        <v>0</v>
      </c>
    </row>
    <row r="100" spans="4:8" x14ac:dyDescent="0.2">
      <c r="D100" s="58">
        <v>4</v>
      </c>
      <c r="E100" s="58">
        <v>11</v>
      </c>
      <c r="F100" s="59">
        <f t="shared" si="33"/>
        <v>30</v>
      </c>
      <c r="G100" s="59">
        <f t="shared" si="34"/>
        <v>30</v>
      </c>
      <c r="H100" s="31">
        <f t="shared" si="35"/>
        <v>0</v>
      </c>
    </row>
    <row r="101" spans="4:8" x14ac:dyDescent="0.2">
      <c r="D101" s="58">
        <v>4</v>
      </c>
      <c r="E101" s="58">
        <v>12</v>
      </c>
      <c r="F101" s="59">
        <f t="shared" si="33"/>
        <v>30</v>
      </c>
      <c r="G101" s="59">
        <f t="shared" si="34"/>
        <v>30</v>
      </c>
      <c r="H101" s="31">
        <f t="shared" si="35"/>
        <v>0</v>
      </c>
    </row>
    <row r="102" spans="4:8" x14ac:dyDescent="0.2">
      <c r="D102" s="58">
        <v>4</v>
      </c>
      <c r="E102" s="58">
        <v>13</v>
      </c>
      <c r="F102" s="59">
        <f t="shared" si="33"/>
        <v>30</v>
      </c>
      <c r="G102" s="59">
        <f t="shared" si="34"/>
        <v>30</v>
      </c>
      <c r="H102" s="31">
        <f t="shared" si="35"/>
        <v>0</v>
      </c>
    </row>
    <row r="103" spans="4:8" x14ac:dyDescent="0.2">
      <c r="D103" s="58">
        <v>4</v>
      </c>
      <c r="E103" s="58">
        <v>14</v>
      </c>
      <c r="F103" s="59">
        <f t="shared" si="33"/>
        <v>30</v>
      </c>
      <c r="G103" s="59">
        <f t="shared" si="34"/>
        <v>30</v>
      </c>
      <c r="H103" s="31">
        <f t="shared" si="35"/>
        <v>0</v>
      </c>
    </row>
    <row r="104" spans="4:8" x14ac:dyDescent="0.2">
      <c r="D104" s="58">
        <v>4</v>
      </c>
      <c r="E104" s="58">
        <v>15</v>
      </c>
      <c r="F104" s="59">
        <f t="shared" si="33"/>
        <v>30</v>
      </c>
      <c r="G104" s="59">
        <f t="shared" si="34"/>
        <v>30</v>
      </c>
      <c r="H104" s="31">
        <f t="shared" si="35"/>
        <v>0</v>
      </c>
    </row>
    <row r="105" spans="4:8" x14ac:dyDescent="0.2">
      <c r="D105" s="58">
        <v>4</v>
      </c>
      <c r="E105" s="58">
        <v>16</v>
      </c>
      <c r="F105" s="59">
        <f t="shared" si="33"/>
        <v>30</v>
      </c>
      <c r="G105" s="59">
        <f t="shared" si="34"/>
        <v>30</v>
      </c>
      <c r="H105" s="31">
        <f t="shared" si="35"/>
        <v>0</v>
      </c>
    </row>
    <row r="106" spans="4:8" x14ac:dyDescent="0.2">
      <c r="D106" s="58">
        <v>4</v>
      </c>
      <c r="E106" s="58">
        <v>17</v>
      </c>
      <c r="F106" s="59">
        <f t="shared" si="33"/>
        <v>30</v>
      </c>
      <c r="G106" s="59">
        <f t="shared" si="34"/>
        <v>30</v>
      </c>
      <c r="H106" s="31">
        <f t="shared" si="35"/>
        <v>0</v>
      </c>
    </row>
    <row r="107" spans="4:8" x14ac:dyDescent="0.2">
      <c r="D107" s="58">
        <v>4</v>
      </c>
      <c r="E107" s="58">
        <v>18</v>
      </c>
      <c r="F107" s="59">
        <f t="shared" si="33"/>
        <v>30</v>
      </c>
      <c r="G107" s="59">
        <f t="shared" si="34"/>
        <v>30</v>
      </c>
      <c r="H107" s="31">
        <f t="shared" si="35"/>
        <v>0</v>
      </c>
    </row>
    <row r="108" spans="4:8" x14ac:dyDescent="0.2">
      <c r="D108" s="58">
        <v>4</v>
      </c>
      <c r="E108" s="58">
        <v>19</v>
      </c>
      <c r="F108" s="59">
        <f t="shared" si="33"/>
        <v>30</v>
      </c>
      <c r="G108" s="59">
        <f t="shared" si="34"/>
        <v>30</v>
      </c>
      <c r="H108" s="31">
        <f t="shared" si="35"/>
        <v>0</v>
      </c>
    </row>
    <row r="109" spans="4:8" x14ac:dyDescent="0.2">
      <c r="D109" s="58">
        <v>5</v>
      </c>
      <c r="E109" s="58">
        <v>1</v>
      </c>
      <c r="F109" s="59">
        <f t="shared" si="33"/>
        <v>32</v>
      </c>
      <c r="G109" s="59">
        <f t="shared" si="34"/>
        <v>32</v>
      </c>
      <c r="H109" s="31">
        <f t="shared" si="35"/>
        <v>0</v>
      </c>
    </row>
    <row r="110" spans="4:8" x14ac:dyDescent="0.2">
      <c r="D110" s="58">
        <v>5</v>
      </c>
      <c r="E110" s="58">
        <v>2</v>
      </c>
      <c r="F110" s="59">
        <f t="shared" si="33"/>
        <v>30</v>
      </c>
      <c r="G110" s="59">
        <f t="shared" si="34"/>
        <v>30</v>
      </c>
      <c r="H110" s="31">
        <f t="shared" si="35"/>
        <v>0</v>
      </c>
    </row>
    <row r="111" spans="4:8" x14ac:dyDescent="0.2">
      <c r="D111" s="58">
        <v>5</v>
      </c>
      <c r="E111" s="58">
        <v>3</v>
      </c>
      <c r="F111" s="59">
        <f t="shared" si="33"/>
        <v>32</v>
      </c>
      <c r="G111" s="59">
        <f t="shared" si="34"/>
        <v>32</v>
      </c>
      <c r="H111" s="31">
        <f t="shared" si="35"/>
        <v>0</v>
      </c>
    </row>
    <row r="112" spans="4:8" x14ac:dyDescent="0.2">
      <c r="D112" s="58">
        <v>5</v>
      </c>
      <c r="E112" s="58">
        <v>4</v>
      </c>
      <c r="F112" s="59">
        <f t="shared" si="33"/>
        <v>32</v>
      </c>
      <c r="G112" s="59">
        <f t="shared" si="34"/>
        <v>32</v>
      </c>
      <c r="H112" s="31">
        <f t="shared" si="35"/>
        <v>0</v>
      </c>
    </row>
    <row r="113" spans="4:8" x14ac:dyDescent="0.2">
      <c r="D113" s="58">
        <v>5</v>
      </c>
      <c r="E113" s="58">
        <v>5</v>
      </c>
      <c r="F113" s="59">
        <f t="shared" si="33"/>
        <v>32</v>
      </c>
      <c r="G113" s="59">
        <f t="shared" si="34"/>
        <v>32</v>
      </c>
      <c r="H113" s="31">
        <f t="shared" si="35"/>
        <v>0</v>
      </c>
    </row>
    <row r="114" spans="4:8" x14ac:dyDescent="0.2">
      <c r="D114" s="58">
        <v>5</v>
      </c>
      <c r="E114" s="58">
        <v>6</v>
      </c>
      <c r="F114" s="59">
        <f t="shared" si="33"/>
        <v>32</v>
      </c>
      <c r="G114" s="59">
        <f t="shared" si="34"/>
        <v>32</v>
      </c>
      <c r="H114" s="31">
        <f t="shared" si="35"/>
        <v>0</v>
      </c>
    </row>
    <row r="115" spans="4:8" x14ac:dyDescent="0.2">
      <c r="D115" s="58">
        <v>5</v>
      </c>
      <c r="E115" s="58">
        <v>7</v>
      </c>
      <c r="F115" s="59">
        <f t="shared" si="33"/>
        <v>30</v>
      </c>
      <c r="G115" s="59">
        <f t="shared" si="34"/>
        <v>30</v>
      </c>
      <c r="H115" s="31">
        <f t="shared" si="35"/>
        <v>0</v>
      </c>
    </row>
    <row r="116" spans="4:8" x14ac:dyDescent="0.2">
      <c r="D116" s="58">
        <v>5</v>
      </c>
      <c r="E116" s="58">
        <v>8</v>
      </c>
      <c r="F116" s="59">
        <f t="shared" si="33"/>
        <v>32</v>
      </c>
      <c r="G116" s="59">
        <f t="shared" si="34"/>
        <v>32</v>
      </c>
      <c r="H116" s="31">
        <f t="shared" si="35"/>
        <v>0</v>
      </c>
    </row>
    <row r="117" spans="4:8" x14ac:dyDescent="0.2">
      <c r="D117" s="58">
        <v>5</v>
      </c>
      <c r="E117" s="58">
        <v>9</v>
      </c>
      <c r="F117" s="59">
        <f t="shared" si="33"/>
        <v>32</v>
      </c>
      <c r="G117" s="59">
        <f t="shared" si="34"/>
        <v>32</v>
      </c>
      <c r="H117" s="31">
        <f t="shared" si="35"/>
        <v>0</v>
      </c>
    </row>
    <row r="118" spans="4:8" x14ac:dyDescent="0.2">
      <c r="D118" s="58">
        <v>5</v>
      </c>
      <c r="E118" s="58">
        <v>10</v>
      </c>
      <c r="F118" s="59">
        <f t="shared" si="33"/>
        <v>32</v>
      </c>
      <c r="G118" s="59">
        <f t="shared" si="34"/>
        <v>32</v>
      </c>
      <c r="H118" s="31">
        <f t="shared" si="35"/>
        <v>0</v>
      </c>
    </row>
    <row r="119" spans="4:8" x14ac:dyDescent="0.2">
      <c r="D119" s="58">
        <v>5</v>
      </c>
      <c r="E119" s="58">
        <v>11</v>
      </c>
      <c r="F119" s="59">
        <f t="shared" si="33"/>
        <v>32</v>
      </c>
      <c r="G119" s="59">
        <f t="shared" si="34"/>
        <v>32</v>
      </c>
      <c r="H119" s="31">
        <f t="shared" si="35"/>
        <v>0</v>
      </c>
    </row>
    <row r="120" spans="4:8" x14ac:dyDescent="0.2">
      <c r="D120" s="58">
        <v>5</v>
      </c>
      <c r="E120" s="58">
        <v>12</v>
      </c>
      <c r="F120" s="59">
        <f t="shared" si="33"/>
        <v>30</v>
      </c>
      <c r="G120" s="59">
        <f t="shared" si="34"/>
        <v>30</v>
      </c>
      <c r="H120" s="31">
        <f t="shared" si="35"/>
        <v>0</v>
      </c>
    </row>
    <row r="121" spans="4:8" x14ac:dyDescent="0.2">
      <c r="D121" s="58">
        <v>5</v>
      </c>
      <c r="E121" s="58">
        <v>13</v>
      </c>
      <c r="F121" s="59">
        <f t="shared" si="33"/>
        <v>32</v>
      </c>
      <c r="G121" s="59">
        <f t="shared" si="34"/>
        <v>32</v>
      </c>
      <c r="H121" s="31">
        <f t="shared" si="35"/>
        <v>0</v>
      </c>
    </row>
    <row r="122" spans="4:8" x14ac:dyDescent="0.2">
      <c r="D122" s="58">
        <v>5</v>
      </c>
      <c r="E122" s="58">
        <v>14</v>
      </c>
      <c r="F122" s="59">
        <f t="shared" si="33"/>
        <v>32</v>
      </c>
      <c r="G122" s="59">
        <f t="shared" si="34"/>
        <v>32</v>
      </c>
      <c r="H122" s="31">
        <f t="shared" si="35"/>
        <v>0</v>
      </c>
    </row>
    <row r="123" spans="4:8" x14ac:dyDescent="0.2">
      <c r="D123" s="58">
        <v>5</v>
      </c>
      <c r="E123" s="58">
        <v>15</v>
      </c>
      <c r="F123" s="59">
        <f t="shared" si="33"/>
        <v>32</v>
      </c>
      <c r="G123" s="59">
        <f t="shared" si="34"/>
        <v>32</v>
      </c>
      <c r="H123" s="31">
        <f t="shared" si="35"/>
        <v>0</v>
      </c>
    </row>
    <row r="124" spans="4:8" x14ac:dyDescent="0.2">
      <c r="D124" s="58">
        <v>5</v>
      </c>
      <c r="E124" s="58">
        <v>16</v>
      </c>
      <c r="F124" s="59">
        <f t="shared" si="33"/>
        <v>32</v>
      </c>
      <c r="G124" s="59">
        <f t="shared" si="34"/>
        <v>32</v>
      </c>
      <c r="H124" s="31">
        <f t="shared" si="35"/>
        <v>0</v>
      </c>
    </row>
    <row r="125" spans="4:8" x14ac:dyDescent="0.2">
      <c r="D125" s="58">
        <v>5</v>
      </c>
      <c r="E125" s="58">
        <v>17</v>
      </c>
      <c r="F125" s="59">
        <f t="shared" si="33"/>
        <v>30</v>
      </c>
      <c r="G125" s="59">
        <f t="shared" si="34"/>
        <v>30</v>
      </c>
      <c r="H125" s="31">
        <f t="shared" si="35"/>
        <v>0</v>
      </c>
    </row>
    <row r="126" spans="4:8" x14ac:dyDescent="0.2">
      <c r="D126" s="58">
        <v>5</v>
      </c>
      <c r="E126" s="58">
        <v>18</v>
      </c>
      <c r="F126" s="59">
        <f t="shared" si="33"/>
        <v>32</v>
      </c>
      <c r="G126" s="59">
        <f t="shared" si="34"/>
        <v>32</v>
      </c>
      <c r="H126" s="31">
        <f t="shared" si="35"/>
        <v>0</v>
      </c>
    </row>
    <row r="127" spans="4:8" x14ac:dyDescent="0.2">
      <c r="D127" s="58">
        <v>5</v>
      </c>
      <c r="E127" s="58">
        <v>19</v>
      </c>
      <c r="F127" s="59">
        <f t="shared" si="33"/>
        <v>32</v>
      </c>
      <c r="G127" s="59">
        <f t="shared" si="34"/>
        <v>32</v>
      </c>
      <c r="H127" s="31">
        <f t="shared" si="35"/>
        <v>0</v>
      </c>
    </row>
    <row r="128" spans="4:8" x14ac:dyDescent="0.2">
      <c r="D128" s="58">
        <v>6</v>
      </c>
      <c r="E128" s="58">
        <v>1</v>
      </c>
      <c r="F128" s="59">
        <f t="shared" si="33"/>
        <v>29</v>
      </c>
      <c r="G128" s="59">
        <f t="shared" si="34"/>
        <v>29</v>
      </c>
      <c r="H128" s="31">
        <f t="shared" si="35"/>
        <v>0</v>
      </c>
    </row>
    <row r="129" spans="4:8" x14ac:dyDescent="0.2">
      <c r="D129" s="58">
        <v>6</v>
      </c>
      <c r="E129" s="58">
        <v>2</v>
      </c>
      <c r="F129" s="59">
        <f t="shared" si="33"/>
        <v>31</v>
      </c>
      <c r="G129" s="59">
        <f t="shared" si="34"/>
        <v>31</v>
      </c>
      <c r="H129" s="31">
        <f t="shared" si="35"/>
        <v>0</v>
      </c>
    </row>
    <row r="130" spans="4:8" x14ac:dyDescent="0.2">
      <c r="D130" s="58">
        <v>6</v>
      </c>
      <c r="E130" s="58">
        <v>3</v>
      </c>
      <c r="F130" s="59">
        <f t="shared" si="33"/>
        <v>29</v>
      </c>
      <c r="G130" s="59">
        <f t="shared" si="34"/>
        <v>29</v>
      </c>
      <c r="H130" s="31">
        <f t="shared" si="35"/>
        <v>0</v>
      </c>
    </row>
    <row r="131" spans="4:8" x14ac:dyDescent="0.2">
      <c r="D131" s="58">
        <v>6</v>
      </c>
      <c r="E131" s="58">
        <v>4</v>
      </c>
      <c r="F131" s="59">
        <f t="shared" si="33"/>
        <v>30</v>
      </c>
      <c r="G131" s="59">
        <f t="shared" si="34"/>
        <v>30</v>
      </c>
      <c r="H131" s="31">
        <f t="shared" si="35"/>
        <v>0</v>
      </c>
    </row>
    <row r="132" spans="4:8" x14ac:dyDescent="0.2">
      <c r="D132" s="58">
        <v>6</v>
      </c>
      <c r="E132" s="58">
        <v>5</v>
      </c>
      <c r="F132" s="59">
        <f t="shared" si="33"/>
        <v>30</v>
      </c>
      <c r="G132" s="59">
        <f t="shared" si="34"/>
        <v>30</v>
      </c>
      <c r="H132" s="31">
        <f t="shared" si="35"/>
        <v>0</v>
      </c>
    </row>
    <row r="133" spans="4:8" x14ac:dyDescent="0.2">
      <c r="D133" s="58">
        <v>6</v>
      </c>
      <c r="E133" s="58">
        <v>6</v>
      </c>
      <c r="F133" s="59">
        <f t="shared" si="33"/>
        <v>32</v>
      </c>
      <c r="G133" s="59">
        <f t="shared" si="34"/>
        <v>32</v>
      </c>
      <c r="H133" s="31">
        <f t="shared" si="35"/>
        <v>0</v>
      </c>
    </row>
    <row r="134" spans="4:8" x14ac:dyDescent="0.2">
      <c r="D134" s="58">
        <v>6</v>
      </c>
      <c r="E134" s="58">
        <v>7</v>
      </c>
      <c r="F134" s="59">
        <f t="shared" si="33"/>
        <v>32</v>
      </c>
      <c r="G134" s="59">
        <f t="shared" si="34"/>
        <v>32</v>
      </c>
      <c r="H134" s="31">
        <f t="shared" si="35"/>
        <v>0</v>
      </c>
    </row>
    <row r="135" spans="4:8" x14ac:dyDescent="0.2">
      <c r="D135" s="58">
        <v>6</v>
      </c>
      <c r="E135" s="58">
        <v>8</v>
      </c>
      <c r="F135" s="59">
        <f t="shared" si="33"/>
        <v>30</v>
      </c>
      <c r="G135" s="59">
        <f t="shared" si="34"/>
        <v>30</v>
      </c>
      <c r="H135" s="31">
        <f t="shared" si="35"/>
        <v>0</v>
      </c>
    </row>
    <row r="136" spans="4:8" x14ac:dyDescent="0.2">
      <c r="D136" s="58">
        <v>6</v>
      </c>
      <c r="E136" s="58">
        <v>9</v>
      </c>
      <c r="F136" s="59">
        <f t="shared" si="33"/>
        <v>30</v>
      </c>
      <c r="G136" s="59">
        <f t="shared" si="34"/>
        <v>30</v>
      </c>
      <c r="H136" s="31">
        <f t="shared" si="35"/>
        <v>0</v>
      </c>
    </row>
    <row r="137" spans="4:8" x14ac:dyDescent="0.2">
      <c r="D137" s="58">
        <v>6</v>
      </c>
      <c r="E137" s="58">
        <v>10</v>
      </c>
      <c r="F137" s="59">
        <f t="shared" si="33"/>
        <v>30</v>
      </c>
      <c r="G137" s="59">
        <f t="shared" si="34"/>
        <v>30</v>
      </c>
      <c r="H137" s="31">
        <f t="shared" si="35"/>
        <v>0</v>
      </c>
    </row>
    <row r="138" spans="4:8" x14ac:dyDescent="0.2">
      <c r="D138" s="58">
        <v>6</v>
      </c>
      <c r="E138" s="58">
        <v>11</v>
      </c>
      <c r="F138" s="59">
        <f t="shared" si="33"/>
        <v>32</v>
      </c>
      <c r="G138" s="59">
        <f t="shared" si="34"/>
        <v>32</v>
      </c>
      <c r="H138" s="31">
        <f t="shared" si="35"/>
        <v>0</v>
      </c>
    </row>
    <row r="139" spans="4:8" x14ac:dyDescent="0.2">
      <c r="D139" s="58">
        <v>6</v>
      </c>
      <c r="E139" s="58">
        <v>12</v>
      </c>
      <c r="F139" s="59">
        <f t="shared" si="33"/>
        <v>32</v>
      </c>
      <c r="G139" s="59">
        <f t="shared" si="34"/>
        <v>32</v>
      </c>
      <c r="H139" s="31">
        <f t="shared" si="35"/>
        <v>0</v>
      </c>
    </row>
    <row r="140" spans="4:8" x14ac:dyDescent="0.2">
      <c r="D140" s="58">
        <v>6</v>
      </c>
      <c r="E140" s="58">
        <v>13</v>
      </c>
      <c r="F140" s="59">
        <f t="shared" si="33"/>
        <v>30</v>
      </c>
      <c r="G140" s="59">
        <f t="shared" si="34"/>
        <v>30</v>
      </c>
      <c r="H140" s="31">
        <f t="shared" si="35"/>
        <v>0</v>
      </c>
    </row>
    <row r="141" spans="4:8" x14ac:dyDescent="0.2">
      <c r="D141" s="58">
        <v>6</v>
      </c>
      <c r="E141" s="58">
        <v>14</v>
      </c>
      <c r="F141" s="59">
        <f t="shared" si="33"/>
        <v>30</v>
      </c>
      <c r="G141" s="59">
        <f t="shared" si="34"/>
        <v>30</v>
      </c>
      <c r="H141" s="31">
        <f t="shared" si="35"/>
        <v>0</v>
      </c>
    </row>
    <row r="142" spans="4:8" x14ac:dyDescent="0.2">
      <c r="D142" s="58">
        <v>6</v>
      </c>
      <c r="E142" s="58">
        <v>15</v>
      </c>
      <c r="F142" s="59">
        <f t="shared" si="33"/>
        <v>30</v>
      </c>
      <c r="G142" s="59">
        <f t="shared" si="34"/>
        <v>30</v>
      </c>
      <c r="H142" s="31">
        <f t="shared" si="35"/>
        <v>0</v>
      </c>
    </row>
    <row r="143" spans="4:8" x14ac:dyDescent="0.2">
      <c r="D143" s="58">
        <v>6</v>
      </c>
      <c r="E143" s="58">
        <v>16</v>
      </c>
      <c r="F143" s="59">
        <f t="shared" si="33"/>
        <v>32</v>
      </c>
      <c r="G143" s="59">
        <f t="shared" si="34"/>
        <v>32</v>
      </c>
      <c r="H143" s="31">
        <f t="shared" si="35"/>
        <v>0</v>
      </c>
    </row>
    <row r="144" spans="4:8" x14ac:dyDescent="0.2">
      <c r="D144" s="58">
        <v>6</v>
      </c>
      <c r="E144" s="58">
        <v>17</v>
      </c>
      <c r="F144" s="59">
        <f t="shared" si="33"/>
        <v>32</v>
      </c>
      <c r="G144" s="59">
        <f t="shared" si="34"/>
        <v>32</v>
      </c>
      <c r="H144" s="31">
        <f t="shared" si="35"/>
        <v>0</v>
      </c>
    </row>
    <row r="145" spans="4:8" x14ac:dyDescent="0.2">
      <c r="D145" s="58">
        <v>6</v>
      </c>
      <c r="E145" s="58">
        <v>18</v>
      </c>
      <c r="F145" s="59">
        <f t="shared" si="33"/>
        <v>30</v>
      </c>
      <c r="G145" s="59">
        <f t="shared" si="34"/>
        <v>30</v>
      </c>
      <c r="H145" s="31">
        <f t="shared" si="35"/>
        <v>0</v>
      </c>
    </row>
    <row r="146" spans="4:8" x14ac:dyDescent="0.2">
      <c r="D146" s="58">
        <v>6</v>
      </c>
      <c r="E146" s="58">
        <v>19</v>
      </c>
      <c r="F146" s="59">
        <f t="shared" si="33"/>
        <v>30</v>
      </c>
      <c r="G146" s="59">
        <f t="shared" si="34"/>
        <v>30</v>
      </c>
      <c r="H146" s="31">
        <f t="shared" si="35"/>
        <v>0</v>
      </c>
    </row>
    <row r="147" spans="4:8" x14ac:dyDescent="0.2">
      <c r="D147" s="58">
        <v>7</v>
      </c>
      <c r="E147" s="58">
        <v>1</v>
      </c>
      <c r="F147" s="59">
        <f t="shared" si="33"/>
        <v>32</v>
      </c>
      <c r="G147" s="59">
        <f t="shared" si="34"/>
        <v>32</v>
      </c>
      <c r="H147" s="31">
        <f t="shared" si="35"/>
        <v>0</v>
      </c>
    </row>
    <row r="148" spans="4:8" x14ac:dyDescent="0.2">
      <c r="D148" s="58">
        <v>7</v>
      </c>
      <c r="E148" s="58">
        <v>2</v>
      </c>
      <c r="F148" s="59">
        <f t="shared" si="33"/>
        <v>30</v>
      </c>
      <c r="G148" s="59">
        <f t="shared" si="34"/>
        <v>30</v>
      </c>
      <c r="H148" s="31">
        <f t="shared" si="35"/>
        <v>0</v>
      </c>
    </row>
    <row r="149" spans="4:8" x14ac:dyDescent="0.2">
      <c r="D149" s="58">
        <v>7</v>
      </c>
      <c r="E149" s="58">
        <v>3</v>
      </c>
      <c r="F149" s="59">
        <f t="shared" si="33"/>
        <v>30</v>
      </c>
      <c r="G149" s="59">
        <f t="shared" si="34"/>
        <v>30</v>
      </c>
      <c r="H149" s="31">
        <f t="shared" si="35"/>
        <v>0</v>
      </c>
    </row>
    <row r="150" spans="4:8" x14ac:dyDescent="0.2">
      <c r="D150" s="58">
        <v>7</v>
      </c>
      <c r="E150" s="58">
        <v>4</v>
      </c>
      <c r="F150" s="59">
        <f t="shared" si="33"/>
        <v>29</v>
      </c>
      <c r="G150" s="59">
        <f t="shared" si="34"/>
        <v>29</v>
      </c>
      <c r="H150" s="31">
        <f t="shared" si="35"/>
        <v>0</v>
      </c>
    </row>
    <row r="151" spans="4:8" x14ac:dyDescent="0.2">
      <c r="D151" s="58">
        <v>7</v>
      </c>
      <c r="E151" s="58">
        <v>5</v>
      </c>
      <c r="F151" s="59">
        <f t="shared" si="33"/>
        <v>31</v>
      </c>
      <c r="G151" s="59">
        <f t="shared" si="34"/>
        <v>31</v>
      </c>
      <c r="H151" s="31">
        <f t="shared" si="35"/>
        <v>0</v>
      </c>
    </row>
    <row r="152" spans="4:8" x14ac:dyDescent="0.2">
      <c r="D152" s="58">
        <v>7</v>
      </c>
      <c r="E152" s="58">
        <v>6</v>
      </c>
      <c r="F152" s="59">
        <f t="shared" si="33"/>
        <v>29</v>
      </c>
      <c r="G152" s="59">
        <f t="shared" si="34"/>
        <v>29</v>
      </c>
      <c r="H152" s="31">
        <f t="shared" si="35"/>
        <v>0</v>
      </c>
    </row>
    <row r="153" spans="4:8" x14ac:dyDescent="0.2">
      <c r="D153" s="58">
        <v>7</v>
      </c>
      <c r="E153" s="58">
        <v>7</v>
      </c>
      <c r="F153" s="59">
        <f t="shared" si="33"/>
        <v>29</v>
      </c>
      <c r="G153" s="59">
        <f t="shared" si="34"/>
        <v>29</v>
      </c>
      <c r="H153" s="31">
        <f t="shared" si="35"/>
        <v>0</v>
      </c>
    </row>
    <row r="154" spans="4:8" x14ac:dyDescent="0.2">
      <c r="D154" s="58">
        <v>7</v>
      </c>
      <c r="E154" s="58">
        <v>8</v>
      </c>
      <c r="F154" s="59">
        <f t="shared" si="33"/>
        <v>29</v>
      </c>
      <c r="G154" s="59">
        <f t="shared" si="34"/>
        <v>29</v>
      </c>
      <c r="H154" s="31">
        <f t="shared" si="35"/>
        <v>0</v>
      </c>
    </row>
    <row r="155" spans="4:8" x14ac:dyDescent="0.2">
      <c r="D155" s="58">
        <v>7</v>
      </c>
      <c r="E155" s="58">
        <v>9</v>
      </c>
      <c r="F155" s="59">
        <f t="shared" si="33"/>
        <v>29</v>
      </c>
      <c r="G155" s="59">
        <f t="shared" si="34"/>
        <v>29</v>
      </c>
      <c r="H155" s="31">
        <f t="shared" si="35"/>
        <v>0</v>
      </c>
    </row>
    <row r="156" spans="4:8" x14ac:dyDescent="0.2">
      <c r="D156" s="58">
        <v>7</v>
      </c>
      <c r="E156" s="58">
        <v>10</v>
      </c>
      <c r="F156" s="59">
        <f t="shared" si="33"/>
        <v>31</v>
      </c>
      <c r="G156" s="59">
        <f t="shared" si="34"/>
        <v>31</v>
      </c>
      <c r="H156" s="31">
        <f t="shared" si="35"/>
        <v>0</v>
      </c>
    </row>
    <row r="157" spans="4:8" x14ac:dyDescent="0.2">
      <c r="D157" s="58">
        <v>7</v>
      </c>
      <c r="E157" s="58">
        <v>11</v>
      </c>
      <c r="F157" s="59">
        <f t="shared" si="33"/>
        <v>29</v>
      </c>
      <c r="G157" s="59">
        <f t="shared" si="34"/>
        <v>29</v>
      </c>
      <c r="H157" s="31">
        <f t="shared" si="35"/>
        <v>0</v>
      </c>
    </row>
    <row r="158" spans="4:8" x14ac:dyDescent="0.2">
      <c r="D158" s="58">
        <v>7</v>
      </c>
      <c r="E158" s="58">
        <v>12</v>
      </c>
      <c r="F158" s="59">
        <f t="shared" si="33"/>
        <v>29</v>
      </c>
      <c r="G158" s="59">
        <f t="shared" si="34"/>
        <v>29</v>
      </c>
      <c r="H158" s="31">
        <f t="shared" si="35"/>
        <v>0</v>
      </c>
    </row>
    <row r="159" spans="4:8" x14ac:dyDescent="0.2">
      <c r="D159" s="58">
        <v>7</v>
      </c>
      <c r="E159" s="58">
        <v>13</v>
      </c>
      <c r="F159" s="59">
        <f t="shared" si="33"/>
        <v>29</v>
      </c>
      <c r="G159" s="59">
        <f t="shared" si="34"/>
        <v>29</v>
      </c>
      <c r="H159" s="31">
        <f t="shared" si="35"/>
        <v>0</v>
      </c>
    </row>
    <row r="160" spans="4:8" x14ac:dyDescent="0.2">
      <c r="D160" s="58">
        <v>7</v>
      </c>
      <c r="E160" s="58">
        <v>14</v>
      </c>
      <c r="F160" s="59">
        <f t="shared" si="33"/>
        <v>29</v>
      </c>
      <c r="G160" s="59">
        <f t="shared" si="34"/>
        <v>29</v>
      </c>
      <c r="H160" s="31">
        <f t="shared" si="35"/>
        <v>0</v>
      </c>
    </row>
    <row r="161" spans="4:8" x14ac:dyDescent="0.2">
      <c r="D161" s="58">
        <v>7</v>
      </c>
      <c r="E161" s="58">
        <v>15</v>
      </c>
      <c r="F161" s="59">
        <f t="shared" ref="F161:F184" si="36">INDEX($B$10:$X$28,MATCH(E161,$A$10:$A$28,0),D161*2)</f>
        <v>31</v>
      </c>
      <c r="G161" s="59">
        <f t="shared" ref="G161:G184" si="37">INDEX($B$10:$X$28,MATCH(E161,$A$10:$A$28,0),D161*2)</f>
        <v>31</v>
      </c>
      <c r="H161" s="31">
        <f t="shared" si="35"/>
        <v>0</v>
      </c>
    </row>
    <row r="162" spans="4:8" x14ac:dyDescent="0.2">
      <c r="D162" s="58">
        <v>7</v>
      </c>
      <c r="E162" s="58">
        <v>16</v>
      </c>
      <c r="F162" s="59">
        <f t="shared" si="36"/>
        <v>29</v>
      </c>
      <c r="G162" s="59">
        <f t="shared" si="37"/>
        <v>29</v>
      </c>
      <c r="H162" s="31">
        <f t="shared" ref="H162:H225" si="38">G162-F162</f>
        <v>0</v>
      </c>
    </row>
    <row r="163" spans="4:8" x14ac:dyDescent="0.2">
      <c r="D163" s="58">
        <v>7</v>
      </c>
      <c r="E163" s="58">
        <v>17</v>
      </c>
      <c r="F163" s="59">
        <f t="shared" si="36"/>
        <v>29</v>
      </c>
      <c r="G163" s="59">
        <f t="shared" si="37"/>
        <v>29</v>
      </c>
      <c r="H163" s="31">
        <f t="shared" si="38"/>
        <v>0</v>
      </c>
    </row>
    <row r="164" spans="4:8" x14ac:dyDescent="0.2">
      <c r="D164" s="58">
        <v>7</v>
      </c>
      <c r="E164" s="58">
        <v>18</v>
      </c>
      <c r="F164" s="59">
        <f t="shared" si="36"/>
        <v>29</v>
      </c>
      <c r="G164" s="59">
        <f t="shared" si="37"/>
        <v>29</v>
      </c>
      <c r="H164" s="31">
        <f t="shared" si="38"/>
        <v>0</v>
      </c>
    </row>
    <row r="165" spans="4:8" x14ac:dyDescent="0.2">
      <c r="D165" s="58">
        <v>7</v>
      </c>
      <c r="E165" s="58">
        <v>19</v>
      </c>
      <c r="F165" s="59">
        <f t="shared" si="36"/>
        <v>29</v>
      </c>
      <c r="G165" s="59">
        <f t="shared" si="37"/>
        <v>29</v>
      </c>
      <c r="H165" s="31">
        <f t="shared" si="38"/>
        <v>0</v>
      </c>
    </row>
    <row r="166" spans="4:8" x14ac:dyDescent="0.2">
      <c r="D166" s="58">
        <v>8</v>
      </c>
      <c r="E166" s="58">
        <v>1</v>
      </c>
      <c r="F166" s="59">
        <f t="shared" si="36"/>
        <v>31</v>
      </c>
      <c r="G166" s="59">
        <f t="shared" si="37"/>
        <v>31</v>
      </c>
      <c r="H166" s="31">
        <f t="shared" si="38"/>
        <v>0</v>
      </c>
    </row>
    <row r="167" spans="4:8" x14ac:dyDescent="0.2">
      <c r="D167" s="58">
        <v>8</v>
      </c>
      <c r="E167" s="58">
        <v>2</v>
      </c>
      <c r="F167" s="59">
        <f t="shared" si="36"/>
        <v>30</v>
      </c>
      <c r="G167" s="59">
        <f t="shared" si="37"/>
        <v>30</v>
      </c>
      <c r="H167" s="31">
        <f t="shared" si="38"/>
        <v>0</v>
      </c>
    </row>
    <row r="168" spans="4:8" x14ac:dyDescent="0.2">
      <c r="D168" s="58">
        <v>8</v>
      </c>
      <c r="E168" s="58">
        <v>3</v>
      </c>
      <c r="F168" s="59">
        <f t="shared" si="36"/>
        <v>29</v>
      </c>
      <c r="G168" s="59">
        <f t="shared" si="37"/>
        <v>29</v>
      </c>
      <c r="H168" s="31">
        <f t="shared" si="38"/>
        <v>0</v>
      </c>
    </row>
    <row r="169" spans="4:8" x14ac:dyDescent="0.2">
      <c r="D169" s="58">
        <v>8</v>
      </c>
      <c r="E169" s="58">
        <v>4</v>
      </c>
      <c r="F169" s="59">
        <f t="shared" si="36"/>
        <v>28</v>
      </c>
      <c r="G169" s="59">
        <f t="shared" si="37"/>
        <v>28</v>
      </c>
      <c r="H169" s="31">
        <f t="shared" si="38"/>
        <v>0</v>
      </c>
    </row>
    <row r="170" spans="4:8" x14ac:dyDescent="0.2">
      <c r="D170" s="58">
        <v>8</v>
      </c>
      <c r="E170" s="58">
        <v>5</v>
      </c>
      <c r="F170" s="59">
        <f t="shared" si="36"/>
        <v>25</v>
      </c>
      <c r="G170" s="59">
        <f t="shared" si="37"/>
        <v>25</v>
      </c>
      <c r="H170" s="31">
        <f t="shared" si="38"/>
        <v>0</v>
      </c>
    </row>
    <row r="171" spans="4:8" x14ac:dyDescent="0.2">
      <c r="D171" s="58">
        <v>8</v>
      </c>
      <c r="E171" s="58">
        <v>6</v>
      </c>
      <c r="F171" s="59">
        <f t="shared" si="36"/>
        <v>24</v>
      </c>
      <c r="G171" s="59">
        <f t="shared" si="37"/>
        <v>24</v>
      </c>
      <c r="H171" s="31">
        <f t="shared" si="38"/>
        <v>0</v>
      </c>
    </row>
    <row r="172" spans="4:8" x14ac:dyDescent="0.2">
      <c r="D172" s="58">
        <v>8</v>
      </c>
      <c r="E172" s="58">
        <v>7</v>
      </c>
      <c r="F172" s="59">
        <f t="shared" si="36"/>
        <v>23</v>
      </c>
      <c r="G172" s="59">
        <f t="shared" si="37"/>
        <v>23</v>
      </c>
      <c r="H172" s="31">
        <f t="shared" si="38"/>
        <v>0</v>
      </c>
    </row>
    <row r="173" spans="4:8" x14ac:dyDescent="0.2">
      <c r="D173" s="58">
        <v>8</v>
      </c>
      <c r="E173" s="58">
        <v>8</v>
      </c>
      <c r="F173" s="59">
        <f t="shared" si="36"/>
        <v>22</v>
      </c>
      <c r="G173" s="59">
        <f t="shared" si="37"/>
        <v>22</v>
      </c>
      <c r="H173" s="31">
        <f t="shared" si="38"/>
        <v>0</v>
      </c>
    </row>
    <row r="174" spans="4:8" x14ac:dyDescent="0.2">
      <c r="D174" s="58">
        <v>8</v>
      </c>
      <c r="E174" s="58">
        <v>9</v>
      </c>
      <c r="F174" s="59">
        <f t="shared" si="36"/>
        <v>21</v>
      </c>
      <c r="G174" s="59">
        <f t="shared" si="37"/>
        <v>21</v>
      </c>
      <c r="H174" s="31">
        <f t="shared" si="38"/>
        <v>0</v>
      </c>
    </row>
    <row r="175" spans="4:8" x14ac:dyDescent="0.2">
      <c r="D175" s="58">
        <v>8</v>
      </c>
      <c r="E175" s="58">
        <v>10</v>
      </c>
      <c r="F175" s="59">
        <f t="shared" si="36"/>
        <v>18</v>
      </c>
      <c r="G175" s="59">
        <f t="shared" si="37"/>
        <v>18</v>
      </c>
      <c r="H175" s="31">
        <f t="shared" si="38"/>
        <v>0</v>
      </c>
    </row>
    <row r="176" spans="4:8" x14ac:dyDescent="0.2">
      <c r="D176" s="58">
        <v>8</v>
      </c>
      <c r="E176" s="58">
        <v>11</v>
      </c>
      <c r="F176" s="59">
        <f t="shared" si="36"/>
        <v>17</v>
      </c>
      <c r="G176" s="59">
        <f t="shared" si="37"/>
        <v>17</v>
      </c>
      <c r="H176" s="31">
        <f t="shared" si="38"/>
        <v>0</v>
      </c>
    </row>
    <row r="177" spans="4:8" x14ac:dyDescent="0.2">
      <c r="D177" s="58">
        <v>8</v>
      </c>
      <c r="E177" s="58">
        <v>12</v>
      </c>
      <c r="F177" s="59">
        <f t="shared" si="36"/>
        <v>16</v>
      </c>
      <c r="G177" s="59">
        <f t="shared" si="37"/>
        <v>16</v>
      </c>
      <c r="H177" s="31">
        <f t="shared" si="38"/>
        <v>0</v>
      </c>
    </row>
    <row r="178" spans="4:8" x14ac:dyDescent="0.2">
      <c r="D178" s="58">
        <v>8</v>
      </c>
      <c r="E178" s="58">
        <v>13</v>
      </c>
      <c r="F178" s="59">
        <f t="shared" si="36"/>
        <v>15</v>
      </c>
      <c r="G178" s="59">
        <f t="shared" si="37"/>
        <v>15</v>
      </c>
      <c r="H178" s="31">
        <f t="shared" si="38"/>
        <v>0</v>
      </c>
    </row>
    <row r="179" spans="4:8" x14ac:dyDescent="0.2">
      <c r="D179" s="58">
        <v>8</v>
      </c>
      <c r="E179" s="58">
        <v>14</v>
      </c>
      <c r="F179" s="59">
        <f t="shared" si="36"/>
        <v>14</v>
      </c>
      <c r="G179" s="59">
        <f t="shared" si="37"/>
        <v>14</v>
      </c>
      <c r="H179" s="31">
        <f t="shared" si="38"/>
        <v>0</v>
      </c>
    </row>
    <row r="180" spans="4:8" x14ac:dyDescent="0.2">
      <c r="D180" s="58">
        <v>8</v>
      </c>
      <c r="E180" s="58">
        <v>15</v>
      </c>
      <c r="F180" s="59">
        <f t="shared" si="36"/>
        <v>11</v>
      </c>
      <c r="G180" s="59">
        <f t="shared" si="37"/>
        <v>11</v>
      </c>
      <c r="H180" s="31">
        <f t="shared" si="38"/>
        <v>0</v>
      </c>
    </row>
    <row r="181" spans="4:8" x14ac:dyDescent="0.2">
      <c r="D181" s="58">
        <v>8</v>
      </c>
      <c r="E181" s="58">
        <v>16</v>
      </c>
      <c r="F181" s="59">
        <f t="shared" si="36"/>
        <v>10</v>
      </c>
      <c r="G181" s="59">
        <f t="shared" si="37"/>
        <v>10</v>
      </c>
      <c r="H181" s="31">
        <f t="shared" si="38"/>
        <v>0</v>
      </c>
    </row>
    <row r="182" spans="4:8" x14ac:dyDescent="0.2">
      <c r="D182" s="58">
        <v>8</v>
      </c>
      <c r="E182" s="58">
        <v>17</v>
      </c>
      <c r="F182" s="59">
        <f t="shared" si="36"/>
        <v>9</v>
      </c>
      <c r="G182" s="59">
        <f t="shared" si="37"/>
        <v>9</v>
      </c>
      <c r="H182" s="31">
        <f t="shared" si="38"/>
        <v>0</v>
      </c>
    </row>
    <row r="183" spans="4:8" x14ac:dyDescent="0.2">
      <c r="D183" s="58">
        <v>8</v>
      </c>
      <c r="E183" s="58">
        <v>18</v>
      </c>
      <c r="F183" s="59">
        <f t="shared" si="36"/>
        <v>8</v>
      </c>
      <c r="G183" s="59">
        <f t="shared" si="37"/>
        <v>8</v>
      </c>
      <c r="H183" s="31">
        <f t="shared" si="38"/>
        <v>0</v>
      </c>
    </row>
    <row r="184" spans="4:8" x14ac:dyDescent="0.2">
      <c r="D184" s="58">
        <v>8</v>
      </c>
      <c r="E184" s="58">
        <v>19</v>
      </c>
      <c r="F184" s="59">
        <f t="shared" si="36"/>
        <v>7</v>
      </c>
      <c r="G184" s="59">
        <f t="shared" si="37"/>
        <v>7</v>
      </c>
      <c r="H184" s="31">
        <f t="shared" si="38"/>
        <v>0</v>
      </c>
    </row>
    <row r="185" spans="4:8" x14ac:dyDescent="0.2">
      <c r="D185" s="58">
        <v>9</v>
      </c>
      <c r="E185" s="58">
        <v>1</v>
      </c>
      <c r="F185" s="59">
        <v>43312</v>
      </c>
      <c r="G185" s="59">
        <v>43343</v>
      </c>
      <c r="H185" s="31">
        <f t="shared" si="38"/>
        <v>31</v>
      </c>
    </row>
    <row r="186" spans="4:8" x14ac:dyDescent="0.2">
      <c r="D186" s="58">
        <v>9</v>
      </c>
      <c r="E186" s="58">
        <v>2</v>
      </c>
      <c r="F186" s="59">
        <v>43313</v>
      </c>
      <c r="G186" s="59">
        <v>43343</v>
      </c>
      <c r="H186" s="31">
        <f t="shared" si="38"/>
        <v>30</v>
      </c>
    </row>
    <row r="187" spans="4:8" x14ac:dyDescent="0.2">
      <c r="D187" s="58">
        <v>9</v>
      </c>
      <c r="E187" s="58">
        <v>3</v>
      </c>
      <c r="F187" s="59">
        <v>43314</v>
      </c>
      <c r="G187" s="59">
        <v>43343</v>
      </c>
      <c r="H187" s="31">
        <f t="shared" si="38"/>
        <v>29</v>
      </c>
    </row>
    <row r="188" spans="4:8" x14ac:dyDescent="0.2">
      <c r="D188" s="58">
        <v>9</v>
      </c>
      <c r="E188" s="58">
        <v>4</v>
      </c>
      <c r="F188" s="59">
        <v>43315</v>
      </c>
      <c r="G188" s="59">
        <v>43343</v>
      </c>
      <c r="H188" s="31">
        <f t="shared" si="38"/>
        <v>28</v>
      </c>
    </row>
    <row r="189" spans="4:8" x14ac:dyDescent="0.2">
      <c r="D189" s="58">
        <v>9</v>
      </c>
      <c r="E189" s="58">
        <v>5</v>
      </c>
      <c r="F189" s="59">
        <v>43318</v>
      </c>
      <c r="G189" s="59">
        <v>43343</v>
      </c>
      <c r="H189" s="31">
        <f t="shared" si="38"/>
        <v>25</v>
      </c>
    </row>
    <row r="190" spans="4:8" x14ac:dyDescent="0.2">
      <c r="D190" s="58">
        <v>9</v>
      </c>
      <c r="E190" s="58">
        <v>6</v>
      </c>
      <c r="F190" s="59">
        <v>43319</v>
      </c>
      <c r="G190" s="59">
        <v>43343</v>
      </c>
      <c r="H190" s="31">
        <f t="shared" si="38"/>
        <v>24</v>
      </c>
    </row>
    <row r="191" spans="4:8" x14ac:dyDescent="0.2">
      <c r="D191" s="58">
        <v>9</v>
      </c>
      <c r="E191" s="58">
        <v>7</v>
      </c>
      <c r="F191" s="59">
        <v>43320</v>
      </c>
      <c r="G191" s="59">
        <v>43343</v>
      </c>
      <c r="H191" s="31">
        <f t="shared" si="38"/>
        <v>23</v>
      </c>
    </row>
    <row r="192" spans="4:8" x14ac:dyDescent="0.2">
      <c r="D192" s="58">
        <v>9</v>
      </c>
      <c r="E192" s="58">
        <v>8</v>
      </c>
      <c r="F192" s="59">
        <v>43321</v>
      </c>
      <c r="G192" s="59">
        <v>43343</v>
      </c>
      <c r="H192" s="31">
        <f t="shared" si="38"/>
        <v>22</v>
      </c>
    </row>
    <row r="193" spans="4:8" x14ac:dyDescent="0.2">
      <c r="D193" s="58">
        <v>9</v>
      </c>
      <c r="E193" s="58">
        <v>9</v>
      </c>
      <c r="F193" s="59">
        <v>43322</v>
      </c>
      <c r="G193" s="59">
        <v>43343</v>
      </c>
      <c r="H193" s="31">
        <f t="shared" si="38"/>
        <v>21</v>
      </c>
    </row>
    <row r="194" spans="4:8" x14ac:dyDescent="0.2">
      <c r="D194" s="58">
        <v>9</v>
      </c>
      <c r="E194" s="58">
        <v>10</v>
      </c>
      <c r="F194" s="59">
        <v>43325</v>
      </c>
      <c r="G194" s="59">
        <v>43343</v>
      </c>
      <c r="H194" s="31">
        <f t="shared" si="38"/>
        <v>18</v>
      </c>
    </row>
    <row r="195" spans="4:8" x14ac:dyDescent="0.2">
      <c r="D195" s="58">
        <v>9</v>
      </c>
      <c r="E195" s="58">
        <v>11</v>
      </c>
      <c r="F195" s="59">
        <v>43326</v>
      </c>
      <c r="G195" s="59">
        <v>43343</v>
      </c>
      <c r="H195" s="31">
        <f t="shared" si="38"/>
        <v>17</v>
      </c>
    </row>
    <row r="196" spans="4:8" x14ac:dyDescent="0.2">
      <c r="D196" s="58">
        <v>9</v>
      </c>
      <c r="E196" s="58">
        <v>12</v>
      </c>
      <c r="F196" s="59">
        <v>43327</v>
      </c>
      <c r="G196" s="59">
        <v>43343</v>
      </c>
      <c r="H196" s="31">
        <f t="shared" si="38"/>
        <v>16</v>
      </c>
    </row>
    <row r="197" spans="4:8" x14ac:dyDescent="0.2">
      <c r="D197" s="58">
        <v>9</v>
      </c>
      <c r="E197" s="58">
        <v>13</v>
      </c>
      <c r="F197" s="59">
        <v>43328</v>
      </c>
      <c r="G197" s="59">
        <v>43343</v>
      </c>
      <c r="H197" s="31">
        <f t="shared" si="38"/>
        <v>15</v>
      </c>
    </row>
    <row r="198" spans="4:8" x14ac:dyDescent="0.2">
      <c r="D198" s="58">
        <v>9</v>
      </c>
      <c r="E198" s="58">
        <v>14</v>
      </c>
      <c r="F198" s="59">
        <v>43329</v>
      </c>
      <c r="G198" s="59">
        <v>43343</v>
      </c>
      <c r="H198" s="31">
        <f t="shared" si="38"/>
        <v>14</v>
      </c>
    </row>
    <row r="199" spans="4:8" x14ac:dyDescent="0.2">
      <c r="D199" s="58">
        <v>9</v>
      </c>
      <c r="E199" s="58">
        <v>15</v>
      </c>
      <c r="F199" s="59">
        <v>43332</v>
      </c>
      <c r="G199" s="59">
        <v>43343</v>
      </c>
      <c r="H199" s="31">
        <f t="shared" si="38"/>
        <v>11</v>
      </c>
    </row>
    <row r="200" spans="4:8" x14ac:dyDescent="0.2">
      <c r="D200" s="58">
        <v>9</v>
      </c>
      <c r="E200" s="58">
        <v>16</v>
      </c>
      <c r="F200" s="59">
        <v>43333</v>
      </c>
      <c r="G200" s="59">
        <v>43343</v>
      </c>
      <c r="H200" s="31">
        <f t="shared" si="38"/>
        <v>10</v>
      </c>
    </row>
    <row r="201" spans="4:8" x14ac:dyDescent="0.2">
      <c r="D201" s="58">
        <v>9</v>
      </c>
      <c r="E201" s="58">
        <v>17</v>
      </c>
      <c r="F201" s="59">
        <v>43334</v>
      </c>
      <c r="G201" s="59">
        <v>43343</v>
      </c>
      <c r="H201" s="31">
        <f t="shared" si="38"/>
        <v>9</v>
      </c>
    </row>
    <row r="202" spans="4:8" x14ac:dyDescent="0.2">
      <c r="D202" s="58">
        <v>9</v>
      </c>
      <c r="E202" s="58">
        <v>18</v>
      </c>
      <c r="F202" s="59">
        <v>43335</v>
      </c>
      <c r="G202" s="59">
        <v>43343</v>
      </c>
      <c r="H202" s="31">
        <f t="shared" si="38"/>
        <v>8</v>
      </c>
    </row>
    <row r="203" spans="4:8" x14ac:dyDescent="0.2">
      <c r="D203" s="58">
        <v>9</v>
      </c>
      <c r="E203" s="58">
        <v>19</v>
      </c>
      <c r="F203" s="59">
        <v>43336</v>
      </c>
      <c r="G203" s="59">
        <v>43343</v>
      </c>
      <c r="H203" s="31">
        <f t="shared" si="38"/>
        <v>7</v>
      </c>
    </row>
    <row r="204" spans="4:8" x14ac:dyDescent="0.2">
      <c r="D204" s="58">
        <v>10</v>
      </c>
      <c r="E204" s="58">
        <v>1</v>
      </c>
      <c r="F204" s="59">
        <f>+G185</f>
        <v>43343</v>
      </c>
      <c r="G204" s="59">
        <v>43371</v>
      </c>
      <c r="H204" s="31">
        <f>G204-F204</f>
        <v>28</v>
      </c>
    </row>
    <row r="205" spans="4:8" x14ac:dyDescent="0.2">
      <c r="D205" s="58">
        <v>10</v>
      </c>
      <c r="E205" s="58">
        <v>2</v>
      </c>
      <c r="F205" s="59">
        <f t="shared" ref="F205:F268" si="39">+G186</f>
        <v>43343</v>
      </c>
      <c r="G205" s="59">
        <v>43371</v>
      </c>
      <c r="H205" s="31">
        <f t="shared" si="38"/>
        <v>28</v>
      </c>
    </row>
    <row r="206" spans="4:8" x14ac:dyDescent="0.2">
      <c r="D206" s="58">
        <v>10</v>
      </c>
      <c r="E206" s="58">
        <v>3</v>
      </c>
      <c r="F206" s="59">
        <f t="shared" si="39"/>
        <v>43343</v>
      </c>
      <c r="G206" s="59">
        <v>43371</v>
      </c>
      <c r="H206" s="31">
        <f t="shared" si="38"/>
        <v>28</v>
      </c>
    </row>
    <row r="207" spans="4:8" x14ac:dyDescent="0.2">
      <c r="D207" s="58">
        <v>10</v>
      </c>
      <c r="E207" s="58">
        <v>4</v>
      </c>
      <c r="F207" s="59">
        <f t="shared" si="39"/>
        <v>43343</v>
      </c>
      <c r="G207" s="59">
        <v>43371</v>
      </c>
      <c r="H207" s="31">
        <f t="shared" si="38"/>
        <v>28</v>
      </c>
    </row>
    <row r="208" spans="4:8" x14ac:dyDescent="0.2">
      <c r="D208" s="58">
        <v>10</v>
      </c>
      <c r="E208" s="58">
        <v>5</v>
      </c>
      <c r="F208" s="59">
        <f t="shared" si="39"/>
        <v>43343</v>
      </c>
      <c r="G208" s="59">
        <v>43371</v>
      </c>
      <c r="H208" s="31">
        <f t="shared" si="38"/>
        <v>28</v>
      </c>
    </row>
    <row r="209" spans="4:8" x14ac:dyDescent="0.2">
      <c r="D209" s="58">
        <v>10</v>
      </c>
      <c r="E209" s="58">
        <v>6</v>
      </c>
      <c r="F209" s="59">
        <f t="shared" si="39"/>
        <v>43343</v>
      </c>
      <c r="G209" s="59">
        <v>43371</v>
      </c>
      <c r="H209" s="31">
        <f t="shared" si="38"/>
        <v>28</v>
      </c>
    </row>
    <row r="210" spans="4:8" x14ac:dyDescent="0.2">
      <c r="D210" s="58">
        <v>10</v>
      </c>
      <c r="E210" s="58">
        <v>7</v>
      </c>
      <c r="F210" s="59">
        <f t="shared" si="39"/>
        <v>43343</v>
      </c>
      <c r="G210" s="59">
        <v>43371</v>
      </c>
      <c r="H210" s="31">
        <f t="shared" si="38"/>
        <v>28</v>
      </c>
    </row>
    <row r="211" spans="4:8" x14ac:dyDescent="0.2">
      <c r="D211" s="58">
        <v>10</v>
      </c>
      <c r="E211" s="58">
        <v>8</v>
      </c>
      <c r="F211" s="59">
        <f t="shared" si="39"/>
        <v>43343</v>
      </c>
      <c r="G211" s="59">
        <v>43371</v>
      </c>
      <c r="H211" s="31">
        <f t="shared" si="38"/>
        <v>28</v>
      </c>
    </row>
    <row r="212" spans="4:8" x14ac:dyDescent="0.2">
      <c r="D212" s="58">
        <v>10</v>
      </c>
      <c r="E212" s="58">
        <v>9</v>
      </c>
      <c r="F212" s="59">
        <f t="shared" si="39"/>
        <v>43343</v>
      </c>
      <c r="G212" s="59">
        <v>43371</v>
      </c>
      <c r="H212" s="31">
        <f t="shared" si="38"/>
        <v>28</v>
      </c>
    </row>
    <row r="213" spans="4:8" x14ac:dyDescent="0.2">
      <c r="D213" s="58">
        <v>10</v>
      </c>
      <c r="E213" s="58">
        <v>10</v>
      </c>
      <c r="F213" s="59">
        <f t="shared" si="39"/>
        <v>43343</v>
      </c>
      <c r="G213" s="59">
        <v>43371</v>
      </c>
      <c r="H213" s="31">
        <f t="shared" si="38"/>
        <v>28</v>
      </c>
    </row>
    <row r="214" spans="4:8" x14ac:dyDescent="0.2">
      <c r="D214" s="58">
        <v>10</v>
      </c>
      <c r="E214" s="58">
        <v>11</v>
      </c>
      <c r="F214" s="59">
        <f t="shared" si="39"/>
        <v>43343</v>
      </c>
      <c r="G214" s="59">
        <v>43371</v>
      </c>
      <c r="H214" s="31">
        <f t="shared" si="38"/>
        <v>28</v>
      </c>
    </row>
    <row r="215" spans="4:8" x14ac:dyDescent="0.2">
      <c r="D215" s="58">
        <v>10</v>
      </c>
      <c r="E215" s="58">
        <v>12</v>
      </c>
      <c r="F215" s="59">
        <f t="shared" si="39"/>
        <v>43343</v>
      </c>
      <c r="G215" s="59">
        <v>43371</v>
      </c>
      <c r="H215" s="31">
        <f t="shared" si="38"/>
        <v>28</v>
      </c>
    </row>
    <row r="216" spans="4:8" x14ac:dyDescent="0.2">
      <c r="D216" s="58">
        <v>10</v>
      </c>
      <c r="E216" s="58">
        <v>13</v>
      </c>
      <c r="F216" s="59">
        <f t="shared" si="39"/>
        <v>43343</v>
      </c>
      <c r="G216" s="59">
        <v>43371</v>
      </c>
      <c r="H216" s="31">
        <f t="shared" si="38"/>
        <v>28</v>
      </c>
    </row>
    <row r="217" spans="4:8" x14ac:dyDescent="0.2">
      <c r="D217" s="58">
        <v>10</v>
      </c>
      <c r="E217" s="58">
        <v>14</v>
      </c>
      <c r="F217" s="59">
        <f t="shared" si="39"/>
        <v>43343</v>
      </c>
      <c r="G217" s="59">
        <v>43371</v>
      </c>
      <c r="H217" s="31">
        <f t="shared" si="38"/>
        <v>28</v>
      </c>
    </row>
    <row r="218" spans="4:8" x14ac:dyDescent="0.2">
      <c r="D218" s="58">
        <v>10</v>
      </c>
      <c r="E218" s="58">
        <v>15</v>
      </c>
      <c r="F218" s="59">
        <f t="shared" si="39"/>
        <v>43343</v>
      </c>
      <c r="G218" s="59">
        <v>43371</v>
      </c>
      <c r="H218" s="31">
        <f t="shared" si="38"/>
        <v>28</v>
      </c>
    </row>
    <row r="219" spans="4:8" x14ac:dyDescent="0.2">
      <c r="D219" s="58">
        <v>10</v>
      </c>
      <c r="E219" s="58">
        <v>16</v>
      </c>
      <c r="F219" s="59">
        <f t="shared" si="39"/>
        <v>43343</v>
      </c>
      <c r="G219" s="59">
        <v>43371</v>
      </c>
      <c r="H219" s="31">
        <f t="shared" si="38"/>
        <v>28</v>
      </c>
    </row>
    <row r="220" spans="4:8" x14ac:dyDescent="0.2">
      <c r="D220" s="58">
        <v>10</v>
      </c>
      <c r="E220" s="58">
        <v>17</v>
      </c>
      <c r="F220" s="59">
        <f t="shared" si="39"/>
        <v>43343</v>
      </c>
      <c r="G220" s="59">
        <v>43371</v>
      </c>
      <c r="H220" s="31">
        <f t="shared" si="38"/>
        <v>28</v>
      </c>
    </row>
    <row r="221" spans="4:8" x14ac:dyDescent="0.2">
      <c r="D221" s="58">
        <v>10</v>
      </c>
      <c r="E221" s="58">
        <v>18</v>
      </c>
      <c r="F221" s="59">
        <f t="shared" si="39"/>
        <v>43343</v>
      </c>
      <c r="G221" s="59">
        <v>43371</v>
      </c>
      <c r="H221" s="31">
        <f t="shared" si="38"/>
        <v>28</v>
      </c>
    </row>
    <row r="222" spans="4:8" x14ac:dyDescent="0.2">
      <c r="D222" s="58">
        <v>10</v>
      </c>
      <c r="E222" s="58">
        <v>19</v>
      </c>
      <c r="F222" s="59">
        <f t="shared" si="39"/>
        <v>43343</v>
      </c>
      <c r="G222" s="59">
        <v>43371</v>
      </c>
      <c r="H222" s="31">
        <f t="shared" si="38"/>
        <v>28</v>
      </c>
    </row>
    <row r="223" spans="4:8" x14ac:dyDescent="0.2">
      <c r="D223" s="58">
        <v>11</v>
      </c>
      <c r="E223" s="58">
        <v>1</v>
      </c>
      <c r="F223" s="59">
        <f>+G204</f>
        <v>43371</v>
      </c>
      <c r="G223" s="59">
        <v>43399</v>
      </c>
      <c r="H223" s="31">
        <f t="shared" si="38"/>
        <v>28</v>
      </c>
    </row>
    <row r="224" spans="4:8" x14ac:dyDescent="0.2">
      <c r="D224" s="58">
        <v>11</v>
      </c>
      <c r="E224" s="58">
        <v>2</v>
      </c>
      <c r="F224" s="59">
        <f t="shared" si="39"/>
        <v>43371</v>
      </c>
      <c r="G224" s="59">
        <v>43399</v>
      </c>
      <c r="H224" s="31">
        <f t="shared" si="38"/>
        <v>28</v>
      </c>
    </row>
    <row r="225" spans="4:8" x14ac:dyDescent="0.2">
      <c r="D225" s="58">
        <v>11</v>
      </c>
      <c r="E225" s="58">
        <v>3</v>
      </c>
      <c r="F225" s="59">
        <f t="shared" si="39"/>
        <v>43371</v>
      </c>
      <c r="G225" s="59">
        <v>43399</v>
      </c>
      <c r="H225" s="31">
        <f t="shared" si="38"/>
        <v>28</v>
      </c>
    </row>
    <row r="226" spans="4:8" x14ac:dyDescent="0.2">
      <c r="D226" s="58">
        <v>11</v>
      </c>
      <c r="E226" s="58">
        <v>4</v>
      </c>
      <c r="F226" s="59">
        <f t="shared" si="39"/>
        <v>43371</v>
      </c>
      <c r="G226" s="59">
        <v>43399</v>
      </c>
      <c r="H226" s="31">
        <f t="shared" ref="H226:H289" si="40">G226-F226</f>
        <v>28</v>
      </c>
    </row>
    <row r="227" spans="4:8" x14ac:dyDescent="0.2">
      <c r="D227" s="58">
        <v>11</v>
      </c>
      <c r="E227" s="58">
        <v>5</v>
      </c>
      <c r="F227" s="59">
        <f t="shared" si="39"/>
        <v>43371</v>
      </c>
      <c r="G227" s="59">
        <v>43399</v>
      </c>
      <c r="H227" s="31">
        <f t="shared" si="40"/>
        <v>28</v>
      </c>
    </row>
    <row r="228" spans="4:8" x14ac:dyDescent="0.2">
      <c r="D228" s="58">
        <v>11</v>
      </c>
      <c r="E228" s="58">
        <v>6</v>
      </c>
      <c r="F228" s="59">
        <f t="shared" si="39"/>
        <v>43371</v>
      </c>
      <c r="G228" s="59">
        <v>43399</v>
      </c>
      <c r="H228" s="31">
        <f t="shared" si="40"/>
        <v>28</v>
      </c>
    </row>
    <row r="229" spans="4:8" x14ac:dyDescent="0.2">
      <c r="D229" s="58">
        <v>11</v>
      </c>
      <c r="E229" s="58">
        <v>7</v>
      </c>
      <c r="F229" s="59">
        <f t="shared" si="39"/>
        <v>43371</v>
      </c>
      <c r="G229" s="59">
        <v>43399</v>
      </c>
      <c r="H229" s="31">
        <f t="shared" si="40"/>
        <v>28</v>
      </c>
    </row>
    <row r="230" spans="4:8" x14ac:dyDescent="0.2">
      <c r="D230" s="58">
        <v>11</v>
      </c>
      <c r="E230" s="58">
        <v>8</v>
      </c>
      <c r="F230" s="59">
        <f t="shared" si="39"/>
        <v>43371</v>
      </c>
      <c r="G230" s="59">
        <v>43399</v>
      </c>
      <c r="H230" s="31">
        <f t="shared" si="40"/>
        <v>28</v>
      </c>
    </row>
    <row r="231" spans="4:8" x14ac:dyDescent="0.2">
      <c r="D231" s="58">
        <v>11</v>
      </c>
      <c r="E231" s="58">
        <v>9</v>
      </c>
      <c r="F231" s="59">
        <f t="shared" si="39"/>
        <v>43371</v>
      </c>
      <c r="G231" s="59">
        <v>43399</v>
      </c>
      <c r="H231" s="31">
        <f t="shared" si="40"/>
        <v>28</v>
      </c>
    </row>
    <row r="232" spans="4:8" x14ac:dyDescent="0.2">
      <c r="D232" s="58">
        <v>11</v>
      </c>
      <c r="E232" s="58">
        <v>10</v>
      </c>
      <c r="F232" s="59">
        <f t="shared" si="39"/>
        <v>43371</v>
      </c>
      <c r="G232" s="59">
        <v>43399</v>
      </c>
      <c r="H232" s="31">
        <f t="shared" si="40"/>
        <v>28</v>
      </c>
    </row>
    <row r="233" spans="4:8" x14ac:dyDescent="0.2">
      <c r="D233" s="58">
        <v>11</v>
      </c>
      <c r="E233" s="58">
        <v>11</v>
      </c>
      <c r="F233" s="59">
        <f t="shared" si="39"/>
        <v>43371</v>
      </c>
      <c r="G233" s="59">
        <v>43399</v>
      </c>
      <c r="H233" s="31">
        <f t="shared" si="40"/>
        <v>28</v>
      </c>
    </row>
    <row r="234" spans="4:8" x14ac:dyDescent="0.2">
      <c r="D234" s="58">
        <v>11</v>
      </c>
      <c r="E234" s="58">
        <v>12</v>
      </c>
      <c r="F234" s="59">
        <f t="shared" si="39"/>
        <v>43371</v>
      </c>
      <c r="G234" s="59">
        <v>43399</v>
      </c>
      <c r="H234" s="31">
        <f t="shared" si="40"/>
        <v>28</v>
      </c>
    </row>
    <row r="235" spans="4:8" x14ac:dyDescent="0.2">
      <c r="D235" s="58">
        <v>11</v>
      </c>
      <c r="E235" s="58">
        <v>13</v>
      </c>
      <c r="F235" s="59">
        <f t="shared" si="39"/>
        <v>43371</v>
      </c>
      <c r="G235" s="59">
        <v>43399</v>
      </c>
      <c r="H235" s="31">
        <f t="shared" si="40"/>
        <v>28</v>
      </c>
    </row>
    <row r="236" spans="4:8" x14ac:dyDescent="0.2">
      <c r="D236" s="58">
        <v>11</v>
      </c>
      <c r="E236" s="58">
        <v>14</v>
      </c>
      <c r="F236" s="59">
        <f t="shared" si="39"/>
        <v>43371</v>
      </c>
      <c r="G236" s="59">
        <v>43399</v>
      </c>
      <c r="H236" s="31">
        <f t="shared" si="40"/>
        <v>28</v>
      </c>
    </row>
    <row r="237" spans="4:8" x14ac:dyDescent="0.2">
      <c r="D237" s="58">
        <v>11</v>
      </c>
      <c r="E237" s="58">
        <v>15</v>
      </c>
      <c r="F237" s="59">
        <f t="shared" si="39"/>
        <v>43371</v>
      </c>
      <c r="G237" s="59">
        <v>43399</v>
      </c>
      <c r="H237" s="31">
        <f t="shared" si="40"/>
        <v>28</v>
      </c>
    </row>
    <row r="238" spans="4:8" x14ac:dyDescent="0.2">
      <c r="D238" s="58">
        <v>11</v>
      </c>
      <c r="E238" s="58">
        <v>16</v>
      </c>
      <c r="F238" s="59">
        <f t="shared" si="39"/>
        <v>43371</v>
      </c>
      <c r="G238" s="59">
        <v>43399</v>
      </c>
      <c r="H238" s="31">
        <f t="shared" si="40"/>
        <v>28</v>
      </c>
    </row>
    <row r="239" spans="4:8" x14ac:dyDescent="0.2">
      <c r="D239" s="58">
        <v>11</v>
      </c>
      <c r="E239" s="58">
        <v>17</v>
      </c>
      <c r="F239" s="59">
        <f t="shared" si="39"/>
        <v>43371</v>
      </c>
      <c r="G239" s="59">
        <v>43399</v>
      </c>
      <c r="H239" s="31">
        <f t="shared" si="40"/>
        <v>28</v>
      </c>
    </row>
    <row r="240" spans="4:8" x14ac:dyDescent="0.2">
      <c r="D240" s="58">
        <v>11</v>
      </c>
      <c r="E240" s="58">
        <v>18</v>
      </c>
      <c r="F240" s="59">
        <f t="shared" si="39"/>
        <v>43371</v>
      </c>
      <c r="G240" s="59">
        <v>43399</v>
      </c>
      <c r="H240" s="31">
        <f t="shared" si="40"/>
        <v>28</v>
      </c>
    </row>
    <row r="241" spans="4:8" x14ac:dyDescent="0.2">
      <c r="D241" s="58">
        <v>11</v>
      </c>
      <c r="E241" s="58">
        <v>19</v>
      </c>
      <c r="F241" s="59">
        <f t="shared" si="39"/>
        <v>43371</v>
      </c>
      <c r="G241" s="59">
        <v>43399</v>
      </c>
      <c r="H241" s="31">
        <f t="shared" si="40"/>
        <v>28</v>
      </c>
    </row>
    <row r="242" spans="4:8" x14ac:dyDescent="0.2">
      <c r="D242" s="58">
        <v>12</v>
      </c>
      <c r="E242" s="58">
        <v>1</v>
      </c>
      <c r="F242" s="59">
        <f t="shared" si="39"/>
        <v>43399</v>
      </c>
      <c r="G242" s="59">
        <v>43429</v>
      </c>
      <c r="H242" s="31">
        <f t="shared" si="40"/>
        <v>30</v>
      </c>
    </row>
    <row r="243" spans="4:8" x14ac:dyDescent="0.2">
      <c r="D243" s="58">
        <v>12</v>
      </c>
      <c r="E243" s="58">
        <v>2</v>
      </c>
      <c r="F243" s="59">
        <f t="shared" si="39"/>
        <v>43399</v>
      </c>
      <c r="G243" s="59">
        <v>43429</v>
      </c>
      <c r="H243" s="31">
        <f t="shared" si="40"/>
        <v>30</v>
      </c>
    </row>
    <row r="244" spans="4:8" x14ac:dyDescent="0.2">
      <c r="D244" s="58">
        <v>12</v>
      </c>
      <c r="E244" s="58">
        <v>3</v>
      </c>
      <c r="F244" s="59">
        <f t="shared" si="39"/>
        <v>43399</v>
      </c>
      <c r="G244" s="59">
        <v>43429</v>
      </c>
      <c r="H244" s="31">
        <f t="shared" si="40"/>
        <v>30</v>
      </c>
    </row>
    <row r="245" spans="4:8" x14ac:dyDescent="0.2">
      <c r="D245" s="58">
        <v>12</v>
      </c>
      <c r="E245" s="58">
        <v>4</v>
      </c>
      <c r="F245" s="59">
        <f t="shared" si="39"/>
        <v>43399</v>
      </c>
      <c r="G245" s="59">
        <v>43429</v>
      </c>
      <c r="H245" s="31">
        <f t="shared" si="40"/>
        <v>30</v>
      </c>
    </row>
    <row r="246" spans="4:8" x14ac:dyDescent="0.2">
      <c r="D246" s="58">
        <v>12</v>
      </c>
      <c r="E246" s="58">
        <v>5</v>
      </c>
      <c r="F246" s="59">
        <f t="shared" si="39"/>
        <v>43399</v>
      </c>
      <c r="G246" s="59">
        <v>43429</v>
      </c>
      <c r="H246" s="31">
        <f t="shared" si="40"/>
        <v>30</v>
      </c>
    </row>
    <row r="247" spans="4:8" x14ac:dyDescent="0.2">
      <c r="D247" s="58">
        <v>12</v>
      </c>
      <c r="E247" s="58">
        <v>6</v>
      </c>
      <c r="F247" s="59">
        <f t="shared" si="39"/>
        <v>43399</v>
      </c>
      <c r="G247" s="59">
        <v>43429</v>
      </c>
      <c r="H247" s="31">
        <f t="shared" si="40"/>
        <v>30</v>
      </c>
    </row>
    <row r="248" spans="4:8" x14ac:dyDescent="0.2">
      <c r="D248" s="58">
        <v>12</v>
      </c>
      <c r="E248" s="58">
        <v>7</v>
      </c>
      <c r="F248" s="59">
        <f t="shared" si="39"/>
        <v>43399</v>
      </c>
      <c r="G248" s="59">
        <v>43429</v>
      </c>
      <c r="H248" s="31">
        <f t="shared" si="40"/>
        <v>30</v>
      </c>
    </row>
    <row r="249" spans="4:8" x14ac:dyDescent="0.2">
      <c r="D249" s="58">
        <v>12</v>
      </c>
      <c r="E249" s="58">
        <v>8</v>
      </c>
      <c r="F249" s="59">
        <f t="shared" si="39"/>
        <v>43399</v>
      </c>
      <c r="G249" s="59">
        <v>43429</v>
      </c>
      <c r="H249" s="31">
        <f t="shared" si="40"/>
        <v>30</v>
      </c>
    </row>
    <row r="250" spans="4:8" x14ac:dyDescent="0.2">
      <c r="D250" s="58">
        <v>12</v>
      </c>
      <c r="E250" s="58">
        <v>9</v>
      </c>
      <c r="F250" s="59">
        <f t="shared" si="39"/>
        <v>43399</v>
      </c>
      <c r="G250" s="59">
        <v>43429</v>
      </c>
      <c r="H250" s="31">
        <f t="shared" si="40"/>
        <v>30</v>
      </c>
    </row>
    <row r="251" spans="4:8" x14ac:dyDescent="0.2">
      <c r="D251" s="58">
        <v>12</v>
      </c>
      <c r="E251" s="58">
        <v>10</v>
      </c>
      <c r="F251" s="59">
        <f t="shared" si="39"/>
        <v>43399</v>
      </c>
      <c r="G251" s="59">
        <v>43429</v>
      </c>
      <c r="H251" s="31">
        <f t="shared" si="40"/>
        <v>30</v>
      </c>
    </row>
    <row r="252" spans="4:8" x14ac:dyDescent="0.2">
      <c r="D252" s="58">
        <v>12</v>
      </c>
      <c r="E252" s="58">
        <v>11</v>
      </c>
      <c r="F252" s="59">
        <f t="shared" si="39"/>
        <v>43399</v>
      </c>
      <c r="G252" s="59">
        <v>43429</v>
      </c>
      <c r="H252" s="31">
        <f t="shared" si="40"/>
        <v>30</v>
      </c>
    </row>
    <row r="253" spans="4:8" x14ac:dyDescent="0.2">
      <c r="D253" s="58">
        <v>12</v>
      </c>
      <c r="E253" s="58">
        <v>12</v>
      </c>
      <c r="F253" s="59">
        <f t="shared" si="39"/>
        <v>43399</v>
      </c>
      <c r="G253" s="59">
        <v>43429</v>
      </c>
      <c r="H253" s="31">
        <f t="shared" si="40"/>
        <v>30</v>
      </c>
    </row>
    <row r="254" spans="4:8" x14ac:dyDescent="0.2">
      <c r="D254" s="58">
        <v>12</v>
      </c>
      <c r="E254" s="58">
        <v>13</v>
      </c>
      <c r="F254" s="59">
        <f t="shared" si="39"/>
        <v>43399</v>
      </c>
      <c r="G254" s="59">
        <v>43429</v>
      </c>
      <c r="H254" s="31">
        <f t="shared" si="40"/>
        <v>30</v>
      </c>
    </row>
    <row r="255" spans="4:8" x14ac:dyDescent="0.2">
      <c r="D255" s="58">
        <v>12</v>
      </c>
      <c r="E255" s="58">
        <v>14</v>
      </c>
      <c r="F255" s="59">
        <f t="shared" si="39"/>
        <v>43399</v>
      </c>
      <c r="G255" s="59">
        <v>43429</v>
      </c>
      <c r="H255" s="31">
        <f t="shared" si="40"/>
        <v>30</v>
      </c>
    </row>
    <row r="256" spans="4:8" x14ac:dyDescent="0.2">
      <c r="D256" s="58">
        <v>12</v>
      </c>
      <c r="E256" s="58">
        <v>15</v>
      </c>
      <c r="F256" s="59">
        <f t="shared" si="39"/>
        <v>43399</v>
      </c>
      <c r="G256" s="59">
        <v>43429</v>
      </c>
      <c r="H256" s="31">
        <f t="shared" si="40"/>
        <v>30</v>
      </c>
    </row>
    <row r="257" spans="4:8" x14ac:dyDescent="0.2">
      <c r="D257" s="58">
        <v>12</v>
      </c>
      <c r="E257" s="58">
        <v>16</v>
      </c>
      <c r="F257" s="59">
        <f t="shared" si="39"/>
        <v>43399</v>
      </c>
      <c r="G257" s="59">
        <v>43429</v>
      </c>
      <c r="H257" s="31">
        <f t="shared" si="40"/>
        <v>30</v>
      </c>
    </row>
    <row r="258" spans="4:8" x14ac:dyDescent="0.2">
      <c r="D258" s="58">
        <v>12</v>
      </c>
      <c r="E258" s="58">
        <v>17</v>
      </c>
      <c r="F258" s="59">
        <f t="shared" si="39"/>
        <v>43399</v>
      </c>
      <c r="G258" s="59">
        <v>43429</v>
      </c>
      <c r="H258" s="31">
        <f t="shared" si="40"/>
        <v>30</v>
      </c>
    </row>
    <row r="259" spans="4:8" x14ac:dyDescent="0.2">
      <c r="D259" s="58">
        <v>12</v>
      </c>
      <c r="E259" s="58">
        <v>18</v>
      </c>
      <c r="F259" s="59">
        <f t="shared" si="39"/>
        <v>43399</v>
      </c>
      <c r="G259" s="59">
        <v>43429</v>
      </c>
      <c r="H259" s="31">
        <f t="shared" si="40"/>
        <v>30</v>
      </c>
    </row>
    <row r="260" spans="4:8" x14ac:dyDescent="0.2">
      <c r="D260" s="58">
        <v>12</v>
      </c>
      <c r="E260" s="58">
        <v>19</v>
      </c>
      <c r="F260" s="59">
        <f t="shared" si="39"/>
        <v>43399</v>
      </c>
      <c r="G260" s="59">
        <v>43429</v>
      </c>
      <c r="H260" s="31">
        <f t="shared" si="40"/>
        <v>30</v>
      </c>
    </row>
    <row r="261" spans="4:8" x14ac:dyDescent="0.2">
      <c r="D261" s="58">
        <v>1</v>
      </c>
      <c r="E261" s="58">
        <v>1</v>
      </c>
      <c r="F261" s="59">
        <f t="shared" si="39"/>
        <v>43429</v>
      </c>
      <c r="G261" s="59">
        <v>43456</v>
      </c>
      <c r="H261" s="31">
        <f t="shared" si="40"/>
        <v>27</v>
      </c>
    </row>
    <row r="262" spans="4:8" x14ac:dyDescent="0.2">
      <c r="D262" s="58">
        <v>1</v>
      </c>
      <c r="E262" s="58">
        <v>2</v>
      </c>
      <c r="F262" s="59">
        <f t="shared" si="39"/>
        <v>43429</v>
      </c>
      <c r="G262" s="59">
        <v>43456</v>
      </c>
      <c r="H262" s="31">
        <f t="shared" si="40"/>
        <v>27</v>
      </c>
    </row>
    <row r="263" spans="4:8" x14ac:dyDescent="0.2">
      <c r="D263" s="58">
        <v>1</v>
      </c>
      <c r="E263" s="58">
        <v>3</v>
      </c>
      <c r="F263" s="59">
        <f t="shared" si="39"/>
        <v>43429</v>
      </c>
      <c r="G263" s="59">
        <v>43456</v>
      </c>
      <c r="H263" s="31">
        <f t="shared" si="40"/>
        <v>27</v>
      </c>
    </row>
    <row r="264" spans="4:8" x14ac:dyDescent="0.2">
      <c r="D264" s="58">
        <v>1</v>
      </c>
      <c r="E264" s="58">
        <v>4</v>
      </c>
      <c r="F264" s="59">
        <f t="shared" si="39"/>
        <v>43429</v>
      </c>
      <c r="G264" s="59">
        <v>43456</v>
      </c>
      <c r="H264" s="31">
        <f t="shared" si="40"/>
        <v>27</v>
      </c>
    </row>
    <row r="265" spans="4:8" x14ac:dyDescent="0.2">
      <c r="D265" s="58">
        <v>1</v>
      </c>
      <c r="E265" s="58">
        <v>5</v>
      </c>
      <c r="F265" s="59">
        <f t="shared" si="39"/>
        <v>43429</v>
      </c>
      <c r="G265" s="59">
        <v>43456</v>
      </c>
      <c r="H265" s="31">
        <f t="shared" si="40"/>
        <v>27</v>
      </c>
    </row>
    <row r="266" spans="4:8" x14ac:dyDescent="0.2">
      <c r="D266" s="58">
        <v>1</v>
      </c>
      <c r="E266" s="58">
        <v>6</v>
      </c>
      <c r="F266" s="59">
        <f t="shared" si="39"/>
        <v>43429</v>
      </c>
      <c r="G266" s="59">
        <v>43456</v>
      </c>
      <c r="H266" s="31">
        <f t="shared" si="40"/>
        <v>27</v>
      </c>
    </row>
    <row r="267" spans="4:8" x14ac:dyDescent="0.2">
      <c r="D267" s="58">
        <v>1</v>
      </c>
      <c r="E267" s="58">
        <v>7</v>
      </c>
      <c r="F267" s="59">
        <f t="shared" si="39"/>
        <v>43429</v>
      </c>
      <c r="G267" s="59">
        <v>43456</v>
      </c>
      <c r="H267" s="31">
        <f t="shared" si="40"/>
        <v>27</v>
      </c>
    </row>
    <row r="268" spans="4:8" x14ac:dyDescent="0.2">
      <c r="D268" s="58">
        <v>1</v>
      </c>
      <c r="E268" s="58">
        <v>8</v>
      </c>
      <c r="F268" s="59">
        <f t="shared" si="39"/>
        <v>43429</v>
      </c>
      <c r="G268" s="59">
        <v>43456</v>
      </c>
      <c r="H268" s="31">
        <f t="shared" si="40"/>
        <v>27</v>
      </c>
    </row>
    <row r="269" spans="4:8" x14ac:dyDescent="0.2">
      <c r="D269" s="58">
        <v>1</v>
      </c>
      <c r="E269" s="58">
        <v>9</v>
      </c>
      <c r="F269" s="59">
        <f t="shared" ref="F269:F298" si="41">+G250</f>
        <v>43429</v>
      </c>
      <c r="G269" s="59">
        <v>43456</v>
      </c>
      <c r="H269" s="31">
        <f t="shared" si="40"/>
        <v>27</v>
      </c>
    </row>
    <row r="270" spans="4:8" x14ac:dyDescent="0.2">
      <c r="D270" s="58">
        <v>1</v>
      </c>
      <c r="E270" s="58">
        <v>10</v>
      </c>
      <c r="F270" s="59">
        <f t="shared" si="41"/>
        <v>43429</v>
      </c>
      <c r="G270" s="59">
        <v>43456</v>
      </c>
      <c r="H270" s="31">
        <f t="shared" si="40"/>
        <v>27</v>
      </c>
    </row>
    <row r="271" spans="4:8" x14ac:dyDescent="0.2">
      <c r="D271" s="58">
        <v>1</v>
      </c>
      <c r="E271" s="58">
        <v>11</v>
      </c>
      <c r="F271" s="59">
        <f t="shared" si="41"/>
        <v>43429</v>
      </c>
      <c r="G271" s="59">
        <v>43456</v>
      </c>
      <c r="H271" s="31">
        <f t="shared" si="40"/>
        <v>27</v>
      </c>
    </row>
    <row r="272" spans="4:8" x14ac:dyDescent="0.2">
      <c r="D272" s="58">
        <v>1</v>
      </c>
      <c r="E272" s="58">
        <v>12</v>
      </c>
      <c r="F272" s="59">
        <f t="shared" si="41"/>
        <v>43429</v>
      </c>
      <c r="G272" s="59">
        <v>43456</v>
      </c>
      <c r="H272" s="31">
        <f t="shared" si="40"/>
        <v>27</v>
      </c>
    </row>
    <row r="273" spans="4:8" x14ac:dyDescent="0.2">
      <c r="D273" s="58">
        <v>1</v>
      </c>
      <c r="E273" s="58">
        <v>13</v>
      </c>
      <c r="F273" s="59">
        <f t="shared" si="41"/>
        <v>43429</v>
      </c>
      <c r="G273" s="59">
        <v>43456</v>
      </c>
      <c r="H273" s="31">
        <f t="shared" si="40"/>
        <v>27</v>
      </c>
    </row>
    <row r="274" spans="4:8" x14ac:dyDescent="0.2">
      <c r="D274" s="58">
        <v>1</v>
      </c>
      <c r="E274" s="58">
        <v>14</v>
      </c>
      <c r="F274" s="59">
        <f t="shared" si="41"/>
        <v>43429</v>
      </c>
      <c r="G274" s="59">
        <v>43456</v>
      </c>
      <c r="H274" s="31">
        <f t="shared" si="40"/>
        <v>27</v>
      </c>
    </row>
    <row r="275" spans="4:8" x14ac:dyDescent="0.2">
      <c r="D275" s="58">
        <v>1</v>
      </c>
      <c r="E275" s="58">
        <v>15</v>
      </c>
      <c r="F275" s="59">
        <f t="shared" si="41"/>
        <v>43429</v>
      </c>
      <c r="G275" s="59">
        <v>43456</v>
      </c>
      <c r="H275" s="31">
        <f t="shared" si="40"/>
        <v>27</v>
      </c>
    </row>
    <row r="276" spans="4:8" x14ac:dyDescent="0.2">
      <c r="D276" s="58">
        <v>1</v>
      </c>
      <c r="E276" s="58">
        <v>16</v>
      </c>
      <c r="F276" s="59">
        <f t="shared" si="41"/>
        <v>43429</v>
      </c>
      <c r="G276" s="59">
        <v>43456</v>
      </c>
      <c r="H276" s="31">
        <f t="shared" si="40"/>
        <v>27</v>
      </c>
    </row>
    <row r="277" spans="4:8" x14ac:dyDescent="0.2">
      <c r="D277" s="58">
        <v>1</v>
      </c>
      <c r="E277" s="58">
        <v>17</v>
      </c>
      <c r="F277" s="59">
        <f t="shared" si="41"/>
        <v>43429</v>
      </c>
      <c r="G277" s="59">
        <v>43456</v>
      </c>
      <c r="H277" s="31">
        <f t="shared" si="40"/>
        <v>27</v>
      </c>
    </row>
    <row r="278" spans="4:8" x14ac:dyDescent="0.2">
      <c r="D278" s="58">
        <v>1</v>
      </c>
      <c r="E278" s="58">
        <v>18</v>
      </c>
      <c r="F278" s="59">
        <f t="shared" si="41"/>
        <v>43429</v>
      </c>
      <c r="G278" s="59">
        <v>43456</v>
      </c>
      <c r="H278" s="31">
        <f t="shared" si="40"/>
        <v>27</v>
      </c>
    </row>
    <row r="279" spans="4:8" x14ac:dyDescent="0.2">
      <c r="D279" s="58">
        <v>1</v>
      </c>
      <c r="E279" s="58">
        <v>19</v>
      </c>
      <c r="F279" s="59">
        <f t="shared" si="41"/>
        <v>43429</v>
      </c>
      <c r="G279" s="59">
        <v>43456</v>
      </c>
      <c r="H279" s="31">
        <f t="shared" si="40"/>
        <v>27</v>
      </c>
    </row>
    <row r="280" spans="4:8" x14ac:dyDescent="0.2">
      <c r="D280" s="58">
        <v>2</v>
      </c>
      <c r="E280" s="58">
        <v>1</v>
      </c>
      <c r="F280" s="59">
        <f t="shared" si="41"/>
        <v>43456</v>
      </c>
      <c r="G280" s="59">
        <v>43491</v>
      </c>
      <c r="H280" s="31">
        <f t="shared" si="40"/>
        <v>35</v>
      </c>
    </row>
    <row r="281" spans="4:8" x14ac:dyDescent="0.2">
      <c r="D281" s="58">
        <v>2</v>
      </c>
      <c r="E281" s="58">
        <v>2</v>
      </c>
      <c r="F281" s="59">
        <f t="shared" si="41"/>
        <v>43456</v>
      </c>
      <c r="G281" s="59">
        <v>43491</v>
      </c>
      <c r="H281" s="31">
        <f t="shared" si="40"/>
        <v>35</v>
      </c>
    </row>
    <row r="282" spans="4:8" x14ac:dyDescent="0.2">
      <c r="D282" s="58">
        <v>2</v>
      </c>
      <c r="E282" s="58">
        <v>3</v>
      </c>
      <c r="F282" s="59">
        <f t="shared" si="41"/>
        <v>43456</v>
      </c>
      <c r="G282" s="59">
        <v>43491</v>
      </c>
      <c r="H282" s="31">
        <f t="shared" si="40"/>
        <v>35</v>
      </c>
    </row>
    <row r="283" spans="4:8" x14ac:dyDescent="0.2">
      <c r="D283" s="58">
        <v>2</v>
      </c>
      <c r="E283" s="58">
        <v>4</v>
      </c>
      <c r="F283" s="59">
        <f t="shared" si="41"/>
        <v>43456</v>
      </c>
      <c r="G283" s="59">
        <v>43491</v>
      </c>
      <c r="H283" s="31">
        <f t="shared" si="40"/>
        <v>35</v>
      </c>
    </row>
    <row r="284" spans="4:8" x14ac:dyDescent="0.2">
      <c r="D284" s="58">
        <v>2</v>
      </c>
      <c r="E284" s="58">
        <v>5</v>
      </c>
      <c r="F284" s="59">
        <f t="shared" si="41"/>
        <v>43456</v>
      </c>
      <c r="G284" s="59">
        <v>43491</v>
      </c>
      <c r="H284" s="31">
        <f t="shared" si="40"/>
        <v>35</v>
      </c>
    </row>
    <row r="285" spans="4:8" x14ac:dyDescent="0.2">
      <c r="D285" s="58">
        <v>2</v>
      </c>
      <c r="E285" s="58">
        <v>6</v>
      </c>
      <c r="F285" s="59">
        <f t="shared" si="41"/>
        <v>43456</v>
      </c>
      <c r="G285" s="59">
        <v>43491</v>
      </c>
      <c r="H285" s="31">
        <f t="shared" si="40"/>
        <v>35</v>
      </c>
    </row>
    <row r="286" spans="4:8" x14ac:dyDescent="0.2">
      <c r="D286" s="58">
        <v>2</v>
      </c>
      <c r="E286" s="58">
        <v>7</v>
      </c>
      <c r="F286" s="59">
        <f t="shared" si="41"/>
        <v>43456</v>
      </c>
      <c r="G286" s="59">
        <v>43491</v>
      </c>
      <c r="H286" s="31">
        <f t="shared" si="40"/>
        <v>35</v>
      </c>
    </row>
    <row r="287" spans="4:8" x14ac:dyDescent="0.2">
      <c r="D287" s="58">
        <v>2</v>
      </c>
      <c r="E287" s="58">
        <v>8</v>
      </c>
      <c r="F287" s="59">
        <f t="shared" si="41"/>
        <v>43456</v>
      </c>
      <c r="G287" s="59">
        <v>43491</v>
      </c>
      <c r="H287" s="31">
        <f t="shared" si="40"/>
        <v>35</v>
      </c>
    </row>
    <row r="288" spans="4:8" x14ac:dyDescent="0.2">
      <c r="D288" s="58">
        <v>2</v>
      </c>
      <c r="E288" s="58">
        <v>9</v>
      </c>
      <c r="F288" s="59">
        <f t="shared" si="41"/>
        <v>43456</v>
      </c>
      <c r="G288" s="59">
        <v>43491</v>
      </c>
      <c r="H288" s="31">
        <f t="shared" si="40"/>
        <v>35</v>
      </c>
    </row>
    <row r="289" spans="4:8" x14ac:dyDescent="0.2">
      <c r="D289" s="58">
        <v>2</v>
      </c>
      <c r="E289" s="58">
        <v>10</v>
      </c>
      <c r="F289" s="59">
        <f t="shared" si="41"/>
        <v>43456</v>
      </c>
      <c r="G289" s="59">
        <v>43491</v>
      </c>
      <c r="H289" s="31">
        <f t="shared" si="40"/>
        <v>35</v>
      </c>
    </row>
    <row r="290" spans="4:8" x14ac:dyDescent="0.2">
      <c r="D290" s="58">
        <v>2</v>
      </c>
      <c r="E290" s="58">
        <v>11</v>
      </c>
      <c r="F290" s="59">
        <f t="shared" si="41"/>
        <v>43456</v>
      </c>
      <c r="G290" s="59">
        <v>43491</v>
      </c>
      <c r="H290" s="31">
        <f t="shared" ref="H290:H353" si="42">G290-F290</f>
        <v>35</v>
      </c>
    </row>
    <row r="291" spans="4:8" x14ac:dyDescent="0.2">
      <c r="D291" s="58">
        <v>2</v>
      </c>
      <c r="E291" s="58">
        <v>12</v>
      </c>
      <c r="F291" s="59">
        <f t="shared" si="41"/>
        <v>43456</v>
      </c>
      <c r="G291" s="59">
        <v>43491</v>
      </c>
      <c r="H291" s="31">
        <f t="shared" si="42"/>
        <v>35</v>
      </c>
    </row>
    <row r="292" spans="4:8" x14ac:dyDescent="0.2">
      <c r="D292" s="58">
        <v>2</v>
      </c>
      <c r="E292" s="58">
        <v>13</v>
      </c>
      <c r="F292" s="59">
        <f t="shared" si="41"/>
        <v>43456</v>
      </c>
      <c r="G292" s="59">
        <v>43491</v>
      </c>
      <c r="H292" s="31">
        <f t="shared" si="42"/>
        <v>35</v>
      </c>
    </row>
    <row r="293" spans="4:8" x14ac:dyDescent="0.2">
      <c r="D293" s="58">
        <v>2</v>
      </c>
      <c r="E293" s="58">
        <v>14</v>
      </c>
      <c r="F293" s="59">
        <f t="shared" si="41"/>
        <v>43456</v>
      </c>
      <c r="G293" s="59">
        <v>43491</v>
      </c>
      <c r="H293" s="31">
        <f t="shared" si="42"/>
        <v>35</v>
      </c>
    </row>
    <row r="294" spans="4:8" x14ac:dyDescent="0.2">
      <c r="D294" s="58">
        <v>2</v>
      </c>
      <c r="E294" s="58">
        <v>15</v>
      </c>
      <c r="F294" s="59">
        <f t="shared" si="41"/>
        <v>43456</v>
      </c>
      <c r="G294" s="59">
        <v>43491</v>
      </c>
      <c r="H294" s="31">
        <f t="shared" si="42"/>
        <v>35</v>
      </c>
    </row>
    <row r="295" spans="4:8" x14ac:dyDescent="0.2">
      <c r="D295" s="58">
        <v>2</v>
      </c>
      <c r="E295" s="58">
        <v>16</v>
      </c>
      <c r="F295" s="59">
        <f t="shared" si="41"/>
        <v>43456</v>
      </c>
      <c r="G295" s="59">
        <v>43491</v>
      </c>
      <c r="H295" s="31">
        <f t="shared" si="42"/>
        <v>35</v>
      </c>
    </row>
    <row r="296" spans="4:8" x14ac:dyDescent="0.2">
      <c r="D296" s="58">
        <v>2</v>
      </c>
      <c r="E296" s="58">
        <v>17</v>
      </c>
      <c r="F296" s="59">
        <f t="shared" si="41"/>
        <v>43456</v>
      </c>
      <c r="G296" s="59">
        <v>43491</v>
      </c>
      <c r="H296" s="31">
        <f t="shared" si="42"/>
        <v>35</v>
      </c>
    </row>
    <row r="297" spans="4:8" x14ac:dyDescent="0.2">
      <c r="D297" s="58">
        <v>2</v>
      </c>
      <c r="E297" s="58">
        <v>18</v>
      </c>
      <c r="F297" s="59">
        <f t="shared" si="41"/>
        <v>43456</v>
      </c>
      <c r="G297" s="59">
        <v>43491</v>
      </c>
      <c r="H297" s="31">
        <f t="shared" si="42"/>
        <v>35</v>
      </c>
    </row>
    <row r="298" spans="4:8" x14ac:dyDescent="0.2">
      <c r="D298" s="58">
        <v>2</v>
      </c>
      <c r="E298" s="58">
        <v>19</v>
      </c>
      <c r="F298" s="59">
        <f t="shared" si="41"/>
        <v>43456</v>
      </c>
      <c r="G298" s="59">
        <v>43491</v>
      </c>
      <c r="H298" s="31">
        <f t="shared" si="42"/>
        <v>35</v>
      </c>
    </row>
    <row r="299" spans="4:8" x14ac:dyDescent="0.2">
      <c r="D299" s="58">
        <v>3</v>
      </c>
      <c r="E299" s="58">
        <v>1</v>
      </c>
      <c r="F299" s="59">
        <f t="shared" ref="F299:F362" si="43">INDEX($W$10:$AX$28,MATCH(E299,$A$10:$A$28,0),D299*2)</f>
        <v>43491</v>
      </c>
      <c r="G299" s="59">
        <f t="shared" ref="G299:G362" si="44">INDEX($Y$10:$AX$28,MATCH(E299,$A$10:$A$28,0),D299*2)</f>
        <v>43519</v>
      </c>
      <c r="H299" s="31">
        <f t="shared" si="42"/>
        <v>28</v>
      </c>
    </row>
    <row r="300" spans="4:8" x14ac:dyDescent="0.2">
      <c r="D300" s="58">
        <v>3</v>
      </c>
      <c r="E300" s="58">
        <v>2</v>
      </c>
      <c r="F300" s="59">
        <f t="shared" si="43"/>
        <v>43491</v>
      </c>
      <c r="G300" s="59">
        <f t="shared" si="44"/>
        <v>43519</v>
      </c>
      <c r="H300" s="31">
        <f t="shared" si="42"/>
        <v>28</v>
      </c>
    </row>
    <row r="301" spans="4:8" x14ac:dyDescent="0.2">
      <c r="D301" s="58">
        <v>3</v>
      </c>
      <c r="E301" s="58">
        <v>3</v>
      </c>
      <c r="F301" s="59">
        <f t="shared" si="43"/>
        <v>43491</v>
      </c>
      <c r="G301" s="59">
        <f t="shared" si="44"/>
        <v>43519</v>
      </c>
      <c r="H301" s="31">
        <f t="shared" si="42"/>
        <v>28</v>
      </c>
    </row>
    <row r="302" spans="4:8" x14ac:dyDescent="0.2">
      <c r="D302" s="58">
        <v>3</v>
      </c>
      <c r="E302" s="58">
        <v>4</v>
      </c>
      <c r="F302" s="59">
        <f t="shared" si="43"/>
        <v>43491</v>
      </c>
      <c r="G302" s="59">
        <f t="shared" si="44"/>
        <v>43519</v>
      </c>
      <c r="H302" s="31">
        <f t="shared" si="42"/>
        <v>28</v>
      </c>
    </row>
    <row r="303" spans="4:8" x14ac:dyDescent="0.2">
      <c r="D303" s="58">
        <v>3</v>
      </c>
      <c r="E303" s="58">
        <v>5</v>
      </c>
      <c r="F303" s="59">
        <f t="shared" si="43"/>
        <v>43491</v>
      </c>
      <c r="G303" s="59">
        <f t="shared" si="44"/>
        <v>43519</v>
      </c>
      <c r="H303" s="31">
        <f t="shared" si="42"/>
        <v>28</v>
      </c>
    </row>
    <row r="304" spans="4:8" x14ac:dyDescent="0.2">
      <c r="D304" s="58">
        <v>3</v>
      </c>
      <c r="E304" s="58">
        <v>6</v>
      </c>
      <c r="F304" s="59">
        <f t="shared" si="43"/>
        <v>43491</v>
      </c>
      <c r="G304" s="59">
        <f t="shared" si="44"/>
        <v>43519</v>
      </c>
      <c r="H304" s="31">
        <f t="shared" si="42"/>
        <v>28</v>
      </c>
    </row>
    <row r="305" spans="4:8" x14ac:dyDescent="0.2">
      <c r="D305" s="58">
        <v>3</v>
      </c>
      <c r="E305" s="58">
        <v>7</v>
      </c>
      <c r="F305" s="59">
        <f t="shared" si="43"/>
        <v>43491</v>
      </c>
      <c r="G305" s="59">
        <f t="shared" si="44"/>
        <v>43519</v>
      </c>
      <c r="H305" s="31">
        <f t="shared" si="42"/>
        <v>28</v>
      </c>
    </row>
    <row r="306" spans="4:8" x14ac:dyDescent="0.2">
      <c r="D306" s="58">
        <v>3</v>
      </c>
      <c r="E306" s="58">
        <v>8</v>
      </c>
      <c r="F306" s="59">
        <f t="shared" si="43"/>
        <v>43491</v>
      </c>
      <c r="G306" s="59">
        <f t="shared" si="44"/>
        <v>43519</v>
      </c>
      <c r="H306" s="31">
        <f t="shared" si="42"/>
        <v>28</v>
      </c>
    </row>
    <row r="307" spans="4:8" x14ac:dyDescent="0.2">
      <c r="D307" s="58">
        <v>3</v>
      </c>
      <c r="E307" s="58">
        <v>9</v>
      </c>
      <c r="F307" s="59">
        <f t="shared" si="43"/>
        <v>43491</v>
      </c>
      <c r="G307" s="59">
        <f t="shared" si="44"/>
        <v>43519</v>
      </c>
      <c r="H307" s="31">
        <f t="shared" si="42"/>
        <v>28</v>
      </c>
    </row>
    <row r="308" spans="4:8" x14ac:dyDescent="0.2">
      <c r="D308" s="58">
        <v>3</v>
      </c>
      <c r="E308" s="58">
        <v>10</v>
      </c>
      <c r="F308" s="59">
        <f t="shared" si="43"/>
        <v>43491</v>
      </c>
      <c r="G308" s="59">
        <f t="shared" si="44"/>
        <v>43519</v>
      </c>
      <c r="H308" s="31">
        <f t="shared" si="42"/>
        <v>28</v>
      </c>
    </row>
    <row r="309" spans="4:8" x14ac:dyDescent="0.2">
      <c r="D309" s="58">
        <v>3</v>
      </c>
      <c r="E309" s="58">
        <v>11</v>
      </c>
      <c r="F309" s="59">
        <f t="shared" si="43"/>
        <v>43491</v>
      </c>
      <c r="G309" s="59">
        <f t="shared" si="44"/>
        <v>43519</v>
      </c>
      <c r="H309" s="31">
        <f t="shared" si="42"/>
        <v>28</v>
      </c>
    </row>
    <row r="310" spans="4:8" x14ac:dyDescent="0.2">
      <c r="D310" s="58">
        <v>3</v>
      </c>
      <c r="E310" s="58">
        <v>12</v>
      </c>
      <c r="F310" s="59">
        <f t="shared" si="43"/>
        <v>43491</v>
      </c>
      <c r="G310" s="59">
        <f t="shared" si="44"/>
        <v>43519</v>
      </c>
      <c r="H310" s="31">
        <f t="shared" si="42"/>
        <v>28</v>
      </c>
    </row>
    <row r="311" spans="4:8" x14ac:dyDescent="0.2">
      <c r="D311" s="58">
        <v>3</v>
      </c>
      <c r="E311" s="58">
        <v>13</v>
      </c>
      <c r="F311" s="59">
        <f t="shared" si="43"/>
        <v>43491</v>
      </c>
      <c r="G311" s="59">
        <f t="shared" si="44"/>
        <v>43519</v>
      </c>
      <c r="H311" s="31">
        <f t="shared" si="42"/>
        <v>28</v>
      </c>
    </row>
    <row r="312" spans="4:8" x14ac:dyDescent="0.2">
      <c r="D312" s="58">
        <v>3</v>
      </c>
      <c r="E312" s="58">
        <v>14</v>
      </c>
      <c r="F312" s="59">
        <f t="shared" si="43"/>
        <v>43491</v>
      </c>
      <c r="G312" s="59">
        <f t="shared" si="44"/>
        <v>43519</v>
      </c>
      <c r="H312" s="31">
        <f t="shared" si="42"/>
        <v>28</v>
      </c>
    </row>
    <row r="313" spans="4:8" x14ac:dyDescent="0.2">
      <c r="D313" s="58">
        <v>3</v>
      </c>
      <c r="E313" s="58">
        <v>15</v>
      </c>
      <c r="F313" s="59">
        <f t="shared" si="43"/>
        <v>43491</v>
      </c>
      <c r="G313" s="59">
        <f t="shared" si="44"/>
        <v>43519</v>
      </c>
      <c r="H313" s="31">
        <f t="shared" si="42"/>
        <v>28</v>
      </c>
    </row>
    <row r="314" spans="4:8" x14ac:dyDescent="0.2">
      <c r="D314" s="58">
        <v>3</v>
      </c>
      <c r="E314" s="58">
        <v>16</v>
      </c>
      <c r="F314" s="59">
        <f t="shared" si="43"/>
        <v>43491</v>
      </c>
      <c r="G314" s="59">
        <f t="shared" si="44"/>
        <v>43519</v>
      </c>
      <c r="H314" s="31">
        <f t="shared" si="42"/>
        <v>28</v>
      </c>
    </row>
    <row r="315" spans="4:8" x14ac:dyDescent="0.2">
      <c r="D315" s="58">
        <v>3</v>
      </c>
      <c r="E315" s="58">
        <v>17</v>
      </c>
      <c r="F315" s="59">
        <f t="shared" si="43"/>
        <v>43491</v>
      </c>
      <c r="G315" s="59">
        <f t="shared" si="44"/>
        <v>43519</v>
      </c>
      <c r="H315" s="31">
        <f t="shared" si="42"/>
        <v>28</v>
      </c>
    </row>
    <row r="316" spans="4:8" x14ac:dyDescent="0.2">
      <c r="D316" s="58">
        <v>3</v>
      </c>
      <c r="E316" s="58">
        <v>18</v>
      </c>
      <c r="F316" s="59">
        <f t="shared" si="43"/>
        <v>43491</v>
      </c>
      <c r="G316" s="59">
        <f t="shared" si="44"/>
        <v>43519</v>
      </c>
      <c r="H316" s="31">
        <f t="shared" si="42"/>
        <v>28</v>
      </c>
    </row>
    <row r="317" spans="4:8" x14ac:dyDescent="0.2">
      <c r="D317" s="58">
        <v>3</v>
      </c>
      <c r="E317" s="58">
        <v>19</v>
      </c>
      <c r="F317" s="59">
        <f t="shared" si="43"/>
        <v>43491</v>
      </c>
      <c r="G317" s="59">
        <f t="shared" si="44"/>
        <v>43519</v>
      </c>
      <c r="H317" s="31">
        <f t="shared" si="42"/>
        <v>28</v>
      </c>
    </row>
    <row r="318" spans="4:8" x14ac:dyDescent="0.2">
      <c r="D318" s="58">
        <v>4</v>
      </c>
      <c r="E318" s="58">
        <v>1</v>
      </c>
      <c r="F318" s="59">
        <f t="shared" si="43"/>
        <v>43519</v>
      </c>
      <c r="G318" s="59">
        <f t="shared" si="44"/>
        <v>43549</v>
      </c>
      <c r="H318" s="31">
        <f t="shared" si="42"/>
        <v>30</v>
      </c>
    </row>
    <row r="319" spans="4:8" x14ac:dyDescent="0.2">
      <c r="D319" s="58">
        <v>4</v>
      </c>
      <c r="E319" s="58">
        <v>2</v>
      </c>
      <c r="F319" s="59">
        <f t="shared" si="43"/>
        <v>43519</v>
      </c>
      <c r="G319" s="59">
        <f t="shared" si="44"/>
        <v>43549</v>
      </c>
      <c r="H319" s="31">
        <f t="shared" si="42"/>
        <v>30</v>
      </c>
    </row>
    <row r="320" spans="4:8" x14ac:dyDescent="0.2">
      <c r="D320" s="58">
        <v>4</v>
      </c>
      <c r="E320" s="58">
        <v>3</v>
      </c>
      <c r="F320" s="59">
        <f t="shared" si="43"/>
        <v>43519</v>
      </c>
      <c r="G320" s="59">
        <f t="shared" si="44"/>
        <v>43549</v>
      </c>
      <c r="H320" s="31">
        <f t="shared" si="42"/>
        <v>30</v>
      </c>
    </row>
    <row r="321" spans="4:8" x14ac:dyDescent="0.2">
      <c r="D321" s="58">
        <v>4</v>
      </c>
      <c r="E321" s="58">
        <v>4</v>
      </c>
      <c r="F321" s="59">
        <f t="shared" si="43"/>
        <v>43519</v>
      </c>
      <c r="G321" s="59">
        <f t="shared" si="44"/>
        <v>43549</v>
      </c>
      <c r="H321" s="31">
        <f t="shared" si="42"/>
        <v>30</v>
      </c>
    </row>
    <row r="322" spans="4:8" x14ac:dyDescent="0.2">
      <c r="D322" s="58">
        <v>4</v>
      </c>
      <c r="E322" s="58">
        <v>5</v>
      </c>
      <c r="F322" s="59">
        <f t="shared" si="43"/>
        <v>43519</v>
      </c>
      <c r="G322" s="59">
        <f t="shared" si="44"/>
        <v>43549</v>
      </c>
      <c r="H322" s="31">
        <f t="shared" si="42"/>
        <v>30</v>
      </c>
    </row>
    <row r="323" spans="4:8" x14ac:dyDescent="0.2">
      <c r="D323" s="58">
        <v>4</v>
      </c>
      <c r="E323" s="58">
        <v>6</v>
      </c>
      <c r="F323" s="59">
        <f t="shared" si="43"/>
        <v>43519</v>
      </c>
      <c r="G323" s="59">
        <f t="shared" si="44"/>
        <v>43549</v>
      </c>
      <c r="H323" s="31">
        <f t="shared" si="42"/>
        <v>30</v>
      </c>
    </row>
    <row r="324" spans="4:8" x14ac:dyDescent="0.2">
      <c r="D324" s="58">
        <v>4</v>
      </c>
      <c r="E324" s="58">
        <v>7</v>
      </c>
      <c r="F324" s="59">
        <f t="shared" si="43"/>
        <v>43519</v>
      </c>
      <c r="G324" s="59">
        <f t="shared" si="44"/>
        <v>43549</v>
      </c>
      <c r="H324" s="31">
        <f t="shared" si="42"/>
        <v>30</v>
      </c>
    </row>
    <row r="325" spans="4:8" x14ac:dyDescent="0.2">
      <c r="D325" s="58">
        <v>4</v>
      </c>
      <c r="E325" s="58">
        <v>8</v>
      </c>
      <c r="F325" s="59">
        <f t="shared" si="43"/>
        <v>43519</v>
      </c>
      <c r="G325" s="59">
        <f t="shared" si="44"/>
        <v>43549</v>
      </c>
      <c r="H325" s="31">
        <f t="shared" si="42"/>
        <v>30</v>
      </c>
    </row>
    <row r="326" spans="4:8" x14ac:dyDescent="0.2">
      <c r="D326" s="58">
        <v>4</v>
      </c>
      <c r="E326" s="58">
        <v>9</v>
      </c>
      <c r="F326" s="59">
        <f t="shared" si="43"/>
        <v>43519</v>
      </c>
      <c r="G326" s="59">
        <f t="shared" si="44"/>
        <v>43549</v>
      </c>
      <c r="H326" s="31">
        <f t="shared" si="42"/>
        <v>30</v>
      </c>
    </row>
    <row r="327" spans="4:8" x14ac:dyDescent="0.2">
      <c r="D327" s="58">
        <v>4</v>
      </c>
      <c r="E327" s="58">
        <v>10</v>
      </c>
      <c r="F327" s="59">
        <f t="shared" si="43"/>
        <v>43519</v>
      </c>
      <c r="G327" s="59">
        <f t="shared" si="44"/>
        <v>43549</v>
      </c>
      <c r="H327" s="31">
        <f t="shared" si="42"/>
        <v>30</v>
      </c>
    </row>
    <row r="328" spans="4:8" x14ac:dyDescent="0.2">
      <c r="D328" s="58">
        <v>4</v>
      </c>
      <c r="E328" s="58">
        <v>11</v>
      </c>
      <c r="F328" s="59">
        <f t="shared" si="43"/>
        <v>43519</v>
      </c>
      <c r="G328" s="59">
        <f t="shared" si="44"/>
        <v>43549</v>
      </c>
      <c r="H328" s="31">
        <f t="shared" si="42"/>
        <v>30</v>
      </c>
    </row>
    <row r="329" spans="4:8" x14ac:dyDescent="0.2">
      <c r="D329" s="58">
        <v>4</v>
      </c>
      <c r="E329" s="58">
        <v>12</v>
      </c>
      <c r="F329" s="59">
        <f t="shared" si="43"/>
        <v>43519</v>
      </c>
      <c r="G329" s="59">
        <f t="shared" si="44"/>
        <v>43549</v>
      </c>
      <c r="H329" s="31">
        <f t="shared" si="42"/>
        <v>30</v>
      </c>
    </row>
    <row r="330" spans="4:8" x14ac:dyDescent="0.2">
      <c r="D330" s="58">
        <v>4</v>
      </c>
      <c r="E330" s="58">
        <v>13</v>
      </c>
      <c r="F330" s="59">
        <f t="shared" si="43"/>
        <v>43519</v>
      </c>
      <c r="G330" s="59">
        <f t="shared" si="44"/>
        <v>43549</v>
      </c>
      <c r="H330" s="31">
        <f t="shared" si="42"/>
        <v>30</v>
      </c>
    </row>
    <row r="331" spans="4:8" x14ac:dyDescent="0.2">
      <c r="D331" s="58">
        <v>4</v>
      </c>
      <c r="E331" s="58">
        <v>14</v>
      </c>
      <c r="F331" s="59">
        <f t="shared" si="43"/>
        <v>43519</v>
      </c>
      <c r="G331" s="59">
        <f t="shared" si="44"/>
        <v>43549</v>
      </c>
      <c r="H331" s="31">
        <f t="shared" si="42"/>
        <v>30</v>
      </c>
    </row>
    <row r="332" spans="4:8" x14ac:dyDescent="0.2">
      <c r="D332" s="58">
        <v>4</v>
      </c>
      <c r="E332" s="58">
        <v>15</v>
      </c>
      <c r="F332" s="59">
        <f t="shared" si="43"/>
        <v>43519</v>
      </c>
      <c r="G332" s="59">
        <f t="shared" si="44"/>
        <v>43549</v>
      </c>
      <c r="H332" s="31">
        <f t="shared" si="42"/>
        <v>30</v>
      </c>
    </row>
    <row r="333" spans="4:8" x14ac:dyDescent="0.2">
      <c r="D333" s="58">
        <v>4</v>
      </c>
      <c r="E333" s="58">
        <v>16</v>
      </c>
      <c r="F333" s="59">
        <f t="shared" si="43"/>
        <v>43519</v>
      </c>
      <c r="G333" s="59">
        <f t="shared" si="44"/>
        <v>43549</v>
      </c>
      <c r="H333" s="31">
        <f t="shared" si="42"/>
        <v>30</v>
      </c>
    </row>
    <row r="334" spans="4:8" x14ac:dyDescent="0.2">
      <c r="D334" s="58">
        <v>4</v>
      </c>
      <c r="E334" s="58">
        <v>17</v>
      </c>
      <c r="F334" s="59">
        <f t="shared" si="43"/>
        <v>43519</v>
      </c>
      <c r="G334" s="59">
        <f t="shared" si="44"/>
        <v>43549</v>
      </c>
      <c r="H334" s="31">
        <f t="shared" si="42"/>
        <v>30</v>
      </c>
    </row>
    <row r="335" spans="4:8" x14ac:dyDescent="0.2">
      <c r="D335" s="58">
        <v>4</v>
      </c>
      <c r="E335" s="58">
        <v>18</v>
      </c>
      <c r="F335" s="59">
        <f t="shared" si="43"/>
        <v>43519</v>
      </c>
      <c r="G335" s="59">
        <f t="shared" si="44"/>
        <v>43549</v>
      </c>
      <c r="H335" s="31">
        <f t="shared" si="42"/>
        <v>30</v>
      </c>
    </row>
    <row r="336" spans="4:8" x14ac:dyDescent="0.2">
      <c r="D336" s="58">
        <v>4</v>
      </c>
      <c r="E336" s="58">
        <v>19</v>
      </c>
      <c r="F336" s="59">
        <f t="shared" si="43"/>
        <v>43519</v>
      </c>
      <c r="G336" s="59">
        <f t="shared" si="44"/>
        <v>43549</v>
      </c>
      <c r="H336" s="31">
        <f t="shared" si="42"/>
        <v>30</v>
      </c>
    </row>
    <row r="337" spans="4:8" x14ac:dyDescent="0.2">
      <c r="D337" s="58">
        <v>5</v>
      </c>
      <c r="E337" s="58">
        <v>1</v>
      </c>
      <c r="F337" s="59">
        <f t="shared" si="43"/>
        <v>43549</v>
      </c>
      <c r="G337" s="59">
        <f t="shared" si="44"/>
        <v>43580</v>
      </c>
      <c r="H337" s="31">
        <f t="shared" si="42"/>
        <v>31</v>
      </c>
    </row>
    <row r="338" spans="4:8" x14ac:dyDescent="0.2">
      <c r="D338" s="58">
        <v>5</v>
      </c>
      <c r="E338" s="58">
        <v>2</v>
      </c>
      <c r="F338" s="59">
        <f t="shared" si="43"/>
        <v>43549</v>
      </c>
      <c r="G338" s="59">
        <f t="shared" si="44"/>
        <v>43580</v>
      </c>
      <c r="H338" s="31">
        <f t="shared" si="42"/>
        <v>31</v>
      </c>
    </row>
    <row r="339" spans="4:8" x14ac:dyDescent="0.2">
      <c r="D339" s="58">
        <v>5</v>
      </c>
      <c r="E339" s="58">
        <v>3</v>
      </c>
      <c r="F339" s="59">
        <f t="shared" si="43"/>
        <v>43549</v>
      </c>
      <c r="G339" s="59">
        <f t="shared" si="44"/>
        <v>43580</v>
      </c>
      <c r="H339" s="31">
        <f t="shared" si="42"/>
        <v>31</v>
      </c>
    </row>
    <row r="340" spans="4:8" x14ac:dyDescent="0.2">
      <c r="D340" s="58">
        <v>5</v>
      </c>
      <c r="E340" s="58">
        <v>4</v>
      </c>
      <c r="F340" s="59">
        <f t="shared" si="43"/>
        <v>43549</v>
      </c>
      <c r="G340" s="59">
        <f t="shared" si="44"/>
        <v>43580</v>
      </c>
      <c r="H340" s="31">
        <f t="shared" si="42"/>
        <v>31</v>
      </c>
    </row>
    <row r="341" spans="4:8" x14ac:dyDescent="0.2">
      <c r="D341" s="58">
        <v>5</v>
      </c>
      <c r="E341" s="58">
        <v>5</v>
      </c>
      <c r="F341" s="59">
        <f t="shared" si="43"/>
        <v>43549</v>
      </c>
      <c r="G341" s="59">
        <f t="shared" si="44"/>
        <v>43580</v>
      </c>
      <c r="H341" s="31">
        <f t="shared" si="42"/>
        <v>31</v>
      </c>
    </row>
    <row r="342" spans="4:8" x14ac:dyDescent="0.2">
      <c r="D342" s="58">
        <v>5</v>
      </c>
      <c r="E342" s="58">
        <v>6</v>
      </c>
      <c r="F342" s="59">
        <f t="shared" si="43"/>
        <v>43549</v>
      </c>
      <c r="G342" s="59">
        <f t="shared" si="44"/>
        <v>43580</v>
      </c>
      <c r="H342" s="31">
        <f t="shared" si="42"/>
        <v>31</v>
      </c>
    </row>
    <row r="343" spans="4:8" x14ac:dyDescent="0.2">
      <c r="D343" s="58">
        <v>5</v>
      </c>
      <c r="E343" s="58">
        <v>7</v>
      </c>
      <c r="F343" s="59">
        <f t="shared" si="43"/>
        <v>43549</v>
      </c>
      <c r="G343" s="59">
        <f t="shared" si="44"/>
        <v>43580</v>
      </c>
      <c r="H343" s="31">
        <f t="shared" si="42"/>
        <v>31</v>
      </c>
    </row>
    <row r="344" spans="4:8" x14ac:dyDescent="0.2">
      <c r="D344" s="58">
        <v>5</v>
      </c>
      <c r="E344" s="58">
        <v>8</v>
      </c>
      <c r="F344" s="59">
        <f t="shared" si="43"/>
        <v>43549</v>
      </c>
      <c r="G344" s="59">
        <f t="shared" si="44"/>
        <v>43580</v>
      </c>
      <c r="H344" s="31">
        <f t="shared" si="42"/>
        <v>31</v>
      </c>
    </row>
    <row r="345" spans="4:8" x14ac:dyDescent="0.2">
      <c r="D345" s="58">
        <v>5</v>
      </c>
      <c r="E345" s="58">
        <v>9</v>
      </c>
      <c r="F345" s="59">
        <f t="shared" si="43"/>
        <v>43549</v>
      </c>
      <c r="G345" s="59">
        <f t="shared" si="44"/>
        <v>43580</v>
      </c>
      <c r="H345" s="31">
        <f t="shared" si="42"/>
        <v>31</v>
      </c>
    </row>
    <row r="346" spans="4:8" x14ac:dyDescent="0.2">
      <c r="D346" s="58">
        <v>5</v>
      </c>
      <c r="E346" s="58">
        <v>10</v>
      </c>
      <c r="F346" s="59">
        <f t="shared" si="43"/>
        <v>43549</v>
      </c>
      <c r="G346" s="59">
        <f t="shared" si="44"/>
        <v>43580</v>
      </c>
      <c r="H346" s="31">
        <f t="shared" si="42"/>
        <v>31</v>
      </c>
    </row>
    <row r="347" spans="4:8" x14ac:dyDescent="0.2">
      <c r="D347" s="58">
        <v>5</v>
      </c>
      <c r="E347" s="58">
        <v>11</v>
      </c>
      <c r="F347" s="59">
        <f t="shared" si="43"/>
        <v>43549</v>
      </c>
      <c r="G347" s="59">
        <f t="shared" si="44"/>
        <v>43580</v>
      </c>
      <c r="H347" s="31">
        <f t="shared" si="42"/>
        <v>31</v>
      </c>
    </row>
    <row r="348" spans="4:8" x14ac:dyDescent="0.2">
      <c r="D348" s="58">
        <v>5</v>
      </c>
      <c r="E348" s="58">
        <v>12</v>
      </c>
      <c r="F348" s="59">
        <f t="shared" si="43"/>
        <v>43549</v>
      </c>
      <c r="G348" s="59">
        <f t="shared" si="44"/>
        <v>43580</v>
      </c>
      <c r="H348" s="31">
        <f t="shared" si="42"/>
        <v>31</v>
      </c>
    </row>
    <row r="349" spans="4:8" x14ac:dyDescent="0.2">
      <c r="D349" s="58">
        <v>5</v>
      </c>
      <c r="E349" s="58">
        <v>13</v>
      </c>
      <c r="F349" s="59">
        <f t="shared" si="43"/>
        <v>43549</v>
      </c>
      <c r="G349" s="59">
        <f t="shared" si="44"/>
        <v>43580</v>
      </c>
      <c r="H349" s="31">
        <f t="shared" si="42"/>
        <v>31</v>
      </c>
    </row>
    <row r="350" spans="4:8" x14ac:dyDescent="0.2">
      <c r="D350" s="58">
        <v>5</v>
      </c>
      <c r="E350" s="58">
        <v>14</v>
      </c>
      <c r="F350" s="59">
        <f t="shared" si="43"/>
        <v>43549</v>
      </c>
      <c r="G350" s="59">
        <f t="shared" si="44"/>
        <v>43580</v>
      </c>
      <c r="H350" s="31">
        <f t="shared" si="42"/>
        <v>31</v>
      </c>
    </row>
    <row r="351" spans="4:8" x14ac:dyDescent="0.2">
      <c r="D351" s="58">
        <v>5</v>
      </c>
      <c r="E351" s="58">
        <v>15</v>
      </c>
      <c r="F351" s="59">
        <f t="shared" si="43"/>
        <v>43549</v>
      </c>
      <c r="G351" s="59">
        <f t="shared" si="44"/>
        <v>43580</v>
      </c>
      <c r="H351" s="31">
        <f t="shared" si="42"/>
        <v>31</v>
      </c>
    </row>
    <row r="352" spans="4:8" x14ac:dyDescent="0.2">
      <c r="D352" s="58">
        <v>5</v>
      </c>
      <c r="E352" s="58">
        <v>16</v>
      </c>
      <c r="F352" s="59">
        <f t="shared" si="43"/>
        <v>43549</v>
      </c>
      <c r="G352" s="59">
        <f t="shared" si="44"/>
        <v>43580</v>
      </c>
      <c r="H352" s="31">
        <f t="shared" si="42"/>
        <v>31</v>
      </c>
    </row>
    <row r="353" spans="4:8" x14ac:dyDescent="0.2">
      <c r="D353" s="58">
        <v>5</v>
      </c>
      <c r="E353" s="58">
        <v>17</v>
      </c>
      <c r="F353" s="59">
        <f t="shared" si="43"/>
        <v>43549</v>
      </c>
      <c r="G353" s="59">
        <f t="shared" si="44"/>
        <v>43580</v>
      </c>
      <c r="H353" s="31">
        <f t="shared" si="42"/>
        <v>31</v>
      </c>
    </row>
    <row r="354" spans="4:8" x14ac:dyDescent="0.2">
      <c r="D354" s="58">
        <v>5</v>
      </c>
      <c r="E354" s="58">
        <v>18</v>
      </c>
      <c r="F354" s="59">
        <f t="shared" si="43"/>
        <v>43549</v>
      </c>
      <c r="G354" s="59">
        <f t="shared" si="44"/>
        <v>43580</v>
      </c>
      <c r="H354" s="31">
        <f t="shared" ref="H354:H417" si="45">G354-F354</f>
        <v>31</v>
      </c>
    </row>
    <row r="355" spans="4:8" x14ac:dyDescent="0.2">
      <c r="D355" s="58">
        <v>5</v>
      </c>
      <c r="E355" s="58">
        <v>19</v>
      </c>
      <c r="F355" s="59">
        <f t="shared" si="43"/>
        <v>43549</v>
      </c>
      <c r="G355" s="59">
        <f t="shared" si="44"/>
        <v>43580</v>
      </c>
      <c r="H355" s="31">
        <f t="shared" si="45"/>
        <v>31</v>
      </c>
    </row>
    <row r="356" spans="4:8" x14ac:dyDescent="0.2">
      <c r="D356" s="58">
        <v>6</v>
      </c>
      <c r="E356" s="58">
        <v>1</v>
      </c>
      <c r="F356" s="59">
        <f t="shared" si="43"/>
        <v>43580</v>
      </c>
      <c r="G356" s="59">
        <f t="shared" si="44"/>
        <v>43613</v>
      </c>
      <c r="H356" s="31">
        <f t="shared" si="45"/>
        <v>33</v>
      </c>
    </row>
    <row r="357" spans="4:8" x14ac:dyDescent="0.2">
      <c r="D357" s="58">
        <v>6</v>
      </c>
      <c r="E357" s="58">
        <v>2</v>
      </c>
      <c r="F357" s="59">
        <f t="shared" si="43"/>
        <v>43580</v>
      </c>
      <c r="G357" s="59">
        <f t="shared" si="44"/>
        <v>43613</v>
      </c>
      <c r="H357" s="31">
        <f t="shared" si="45"/>
        <v>33</v>
      </c>
    </row>
    <row r="358" spans="4:8" x14ac:dyDescent="0.2">
      <c r="D358" s="58">
        <v>6</v>
      </c>
      <c r="E358" s="58">
        <v>3</v>
      </c>
      <c r="F358" s="59">
        <f t="shared" si="43"/>
        <v>43580</v>
      </c>
      <c r="G358" s="59">
        <f t="shared" si="44"/>
        <v>43613</v>
      </c>
      <c r="H358" s="31">
        <f t="shared" si="45"/>
        <v>33</v>
      </c>
    </row>
    <row r="359" spans="4:8" x14ac:dyDescent="0.2">
      <c r="D359" s="58">
        <v>6</v>
      </c>
      <c r="E359" s="58">
        <v>4</v>
      </c>
      <c r="F359" s="59">
        <f t="shared" si="43"/>
        <v>43580</v>
      </c>
      <c r="G359" s="59">
        <f t="shared" si="44"/>
        <v>43613</v>
      </c>
      <c r="H359" s="31">
        <f t="shared" si="45"/>
        <v>33</v>
      </c>
    </row>
    <row r="360" spans="4:8" x14ac:dyDescent="0.2">
      <c r="D360" s="58">
        <v>6</v>
      </c>
      <c r="E360" s="58">
        <v>5</v>
      </c>
      <c r="F360" s="59">
        <f t="shared" si="43"/>
        <v>43580</v>
      </c>
      <c r="G360" s="59">
        <f t="shared" si="44"/>
        <v>43613</v>
      </c>
      <c r="H360" s="31">
        <f t="shared" si="45"/>
        <v>33</v>
      </c>
    </row>
    <row r="361" spans="4:8" x14ac:dyDescent="0.2">
      <c r="D361" s="58">
        <v>6</v>
      </c>
      <c r="E361" s="58">
        <v>6</v>
      </c>
      <c r="F361" s="59">
        <f t="shared" si="43"/>
        <v>43580</v>
      </c>
      <c r="G361" s="59">
        <f t="shared" si="44"/>
        <v>43613</v>
      </c>
      <c r="H361" s="31">
        <f t="shared" si="45"/>
        <v>33</v>
      </c>
    </row>
    <row r="362" spans="4:8" x14ac:dyDescent="0.2">
      <c r="D362" s="58">
        <v>6</v>
      </c>
      <c r="E362" s="58">
        <v>7</v>
      </c>
      <c r="F362" s="59">
        <f t="shared" si="43"/>
        <v>43580</v>
      </c>
      <c r="G362" s="59">
        <f t="shared" si="44"/>
        <v>43613</v>
      </c>
      <c r="H362" s="31">
        <f t="shared" si="45"/>
        <v>33</v>
      </c>
    </row>
    <row r="363" spans="4:8" x14ac:dyDescent="0.2">
      <c r="D363" s="58">
        <v>6</v>
      </c>
      <c r="E363" s="58">
        <v>8</v>
      </c>
      <c r="F363" s="59">
        <f t="shared" ref="F363:F426" si="46">INDEX($W$10:$AX$28,MATCH(E363,$A$10:$A$28,0),D363*2)</f>
        <v>43580</v>
      </c>
      <c r="G363" s="59">
        <f t="shared" ref="G363:G426" si="47">INDEX($Y$10:$AX$28,MATCH(E363,$A$10:$A$28,0),D363*2)</f>
        <v>43613</v>
      </c>
      <c r="H363" s="31">
        <f t="shared" si="45"/>
        <v>33</v>
      </c>
    </row>
    <row r="364" spans="4:8" x14ac:dyDescent="0.2">
      <c r="D364" s="58">
        <v>6</v>
      </c>
      <c r="E364" s="58">
        <v>9</v>
      </c>
      <c r="F364" s="59">
        <f t="shared" si="46"/>
        <v>43580</v>
      </c>
      <c r="G364" s="59">
        <f t="shared" si="47"/>
        <v>43613</v>
      </c>
      <c r="H364" s="31">
        <f t="shared" si="45"/>
        <v>33</v>
      </c>
    </row>
    <row r="365" spans="4:8" x14ac:dyDescent="0.2">
      <c r="D365" s="58">
        <v>6</v>
      </c>
      <c r="E365" s="58">
        <v>10</v>
      </c>
      <c r="F365" s="59">
        <f t="shared" si="46"/>
        <v>43580</v>
      </c>
      <c r="G365" s="59">
        <f t="shared" si="47"/>
        <v>43613</v>
      </c>
      <c r="H365" s="31">
        <f t="shared" si="45"/>
        <v>33</v>
      </c>
    </row>
    <row r="366" spans="4:8" x14ac:dyDescent="0.2">
      <c r="D366" s="58">
        <v>6</v>
      </c>
      <c r="E366" s="58">
        <v>11</v>
      </c>
      <c r="F366" s="59">
        <f t="shared" si="46"/>
        <v>43580</v>
      </c>
      <c r="G366" s="59">
        <f t="shared" si="47"/>
        <v>43613</v>
      </c>
      <c r="H366" s="31">
        <f t="shared" si="45"/>
        <v>33</v>
      </c>
    </row>
    <row r="367" spans="4:8" x14ac:dyDescent="0.2">
      <c r="D367" s="58">
        <v>6</v>
      </c>
      <c r="E367" s="58">
        <v>12</v>
      </c>
      <c r="F367" s="59">
        <f t="shared" si="46"/>
        <v>43580</v>
      </c>
      <c r="G367" s="59">
        <f t="shared" si="47"/>
        <v>43613</v>
      </c>
      <c r="H367" s="31">
        <f t="shared" si="45"/>
        <v>33</v>
      </c>
    </row>
    <row r="368" spans="4:8" x14ac:dyDescent="0.2">
      <c r="D368" s="58">
        <v>6</v>
      </c>
      <c r="E368" s="58">
        <v>13</v>
      </c>
      <c r="F368" s="59">
        <f t="shared" si="46"/>
        <v>43580</v>
      </c>
      <c r="G368" s="59">
        <f t="shared" si="47"/>
        <v>43613</v>
      </c>
      <c r="H368" s="31">
        <f t="shared" si="45"/>
        <v>33</v>
      </c>
    </row>
    <row r="369" spans="4:8" x14ac:dyDescent="0.2">
      <c r="D369" s="58">
        <v>6</v>
      </c>
      <c r="E369" s="58">
        <v>14</v>
      </c>
      <c r="F369" s="59">
        <f t="shared" si="46"/>
        <v>43580</v>
      </c>
      <c r="G369" s="59">
        <f t="shared" si="47"/>
        <v>43613</v>
      </c>
      <c r="H369" s="31">
        <f t="shared" si="45"/>
        <v>33</v>
      </c>
    </row>
    <row r="370" spans="4:8" x14ac:dyDescent="0.2">
      <c r="D370" s="58">
        <v>6</v>
      </c>
      <c r="E370" s="58">
        <v>15</v>
      </c>
      <c r="F370" s="59">
        <f t="shared" si="46"/>
        <v>43580</v>
      </c>
      <c r="G370" s="59">
        <f t="shared" si="47"/>
        <v>43613</v>
      </c>
      <c r="H370" s="31">
        <f t="shared" si="45"/>
        <v>33</v>
      </c>
    </row>
    <row r="371" spans="4:8" x14ac:dyDescent="0.2">
      <c r="D371" s="58">
        <v>6</v>
      </c>
      <c r="E371" s="58">
        <v>16</v>
      </c>
      <c r="F371" s="59">
        <f t="shared" si="46"/>
        <v>43580</v>
      </c>
      <c r="G371" s="59">
        <f t="shared" si="47"/>
        <v>43613</v>
      </c>
      <c r="H371" s="31">
        <f t="shared" si="45"/>
        <v>33</v>
      </c>
    </row>
    <row r="372" spans="4:8" x14ac:dyDescent="0.2">
      <c r="D372" s="58">
        <v>6</v>
      </c>
      <c r="E372" s="58">
        <v>17</v>
      </c>
      <c r="F372" s="59">
        <f t="shared" si="46"/>
        <v>43580</v>
      </c>
      <c r="G372" s="59">
        <f t="shared" si="47"/>
        <v>43613</v>
      </c>
      <c r="H372" s="31">
        <f t="shared" si="45"/>
        <v>33</v>
      </c>
    </row>
    <row r="373" spans="4:8" x14ac:dyDescent="0.2">
      <c r="D373" s="58">
        <v>6</v>
      </c>
      <c r="E373" s="58">
        <v>18</v>
      </c>
      <c r="F373" s="59">
        <f t="shared" si="46"/>
        <v>43580</v>
      </c>
      <c r="G373" s="59">
        <f t="shared" si="47"/>
        <v>43613</v>
      </c>
      <c r="H373" s="31">
        <f t="shared" si="45"/>
        <v>33</v>
      </c>
    </row>
    <row r="374" spans="4:8" x14ac:dyDescent="0.2">
      <c r="D374" s="58">
        <v>6</v>
      </c>
      <c r="E374" s="58">
        <v>19</v>
      </c>
      <c r="F374" s="59">
        <f t="shared" si="46"/>
        <v>43580</v>
      </c>
      <c r="G374" s="59">
        <f t="shared" si="47"/>
        <v>43613</v>
      </c>
      <c r="H374" s="31">
        <f t="shared" si="45"/>
        <v>33</v>
      </c>
    </row>
    <row r="375" spans="4:8" x14ac:dyDescent="0.2">
      <c r="D375" s="58">
        <v>7</v>
      </c>
      <c r="E375" s="58">
        <v>1</v>
      </c>
      <c r="F375" s="59">
        <f t="shared" si="46"/>
        <v>43613</v>
      </c>
      <c r="G375" s="59">
        <f t="shared" si="47"/>
        <v>43641</v>
      </c>
      <c r="H375" s="31">
        <f t="shared" si="45"/>
        <v>28</v>
      </c>
    </row>
    <row r="376" spans="4:8" x14ac:dyDescent="0.2">
      <c r="D376" s="58">
        <v>7</v>
      </c>
      <c r="E376" s="58">
        <v>2</v>
      </c>
      <c r="F376" s="59">
        <f t="shared" si="46"/>
        <v>43613</v>
      </c>
      <c r="G376" s="59">
        <f t="shared" si="47"/>
        <v>43641</v>
      </c>
      <c r="H376" s="31">
        <f t="shared" si="45"/>
        <v>28</v>
      </c>
    </row>
    <row r="377" spans="4:8" x14ac:dyDescent="0.2">
      <c r="D377" s="58">
        <v>7</v>
      </c>
      <c r="E377" s="58">
        <v>3</v>
      </c>
      <c r="F377" s="59">
        <f t="shared" si="46"/>
        <v>43613</v>
      </c>
      <c r="G377" s="59">
        <f t="shared" si="47"/>
        <v>43641</v>
      </c>
      <c r="H377" s="31">
        <f t="shared" si="45"/>
        <v>28</v>
      </c>
    </row>
    <row r="378" spans="4:8" x14ac:dyDescent="0.2">
      <c r="D378" s="58">
        <v>7</v>
      </c>
      <c r="E378" s="58">
        <v>4</v>
      </c>
      <c r="F378" s="59">
        <f t="shared" si="46"/>
        <v>43613</v>
      </c>
      <c r="G378" s="59">
        <f t="shared" si="47"/>
        <v>43641</v>
      </c>
      <c r="H378" s="31">
        <f t="shared" si="45"/>
        <v>28</v>
      </c>
    </row>
    <row r="379" spans="4:8" x14ac:dyDescent="0.2">
      <c r="D379" s="58">
        <v>7</v>
      </c>
      <c r="E379" s="58">
        <v>5</v>
      </c>
      <c r="F379" s="59">
        <f t="shared" si="46"/>
        <v>43613</v>
      </c>
      <c r="G379" s="59">
        <f t="shared" si="47"/>
        <v>43641</v>
      </c>
      <c r="H379" s="31">
        <f t="shared" si="45"/>
        <v>28</v>
      </c>
    </row>
    <row r="380" spans="4:8" x14ac:dyDescent="0.2">
      <c r="D380" s="58">
        <v>7</v>
      </c>
      <c r="E380" s="58">
        <v>6</v>
      </c>
      <c r="F380" s="59">
        <f t="shared" si="46"/>
        <v>43613</v>
      </c>
      <c r="G380" s="59">
        <f t="shared" si="47"/>
        <v>43641</v>
      </c>
      <c r="H380" s="31">
        <f t="shared" si="45"/>
        <v>28</v>
      </c>
    </row>
    <row r="381" spans="4:8" x14ac:dyDescent="0.2">
      <c r="D381" s="58">
        <v>7</v>
      </c>
      <c r="E381" s="58">
        <v>7</v>
      </c>
      <c r="F381" s="59">
        <f t="shared" si="46"/>
        <v>43613</v>
      </c>
      <c r="G381" s="59">
        <f t="shared" si="47"/>
        <v>43641</v>
      </c>
      <c r="H381" s="31">
        <f t="shared" si="45"/>
        <v>28</v>
      </c>
    </row>
    <row r="382" spans="4:8" x14ac:dyDescent="0.2">
      <c r="D382" s="58">
        <v>7</v>
      </c>
      <c r="E382" s="58">
        <v>8</v>
      </c>
      <c r="F382" s="59">
        <f t="shared" si="46"/>
        <v>43613</v>
      </c>
      <c r="G382" s="59">
        <f t="shared" si="47"/>
        <v>43641</v>
      </c>
      <c r="H382" s="31">
        <f t="shared" si="45"/>
        <v>28</v>
      </c>
    </row>
    <row r="383" spans="4:8" x14ac:dyDescent="0.2">
      <c r="D383" s="58">
        <v>7</v>
      </c>
      <c r="E383" s="58">
        <v>9</v>
      </c>
      <c r="F383" s="59">
        <f t="shared" si="46"/>
        <v>43613</v>
      </c>
      <c r="G383" s="59">
        <f t="shared" si="47"/>
        <v>43641</v>
      </c>
      <c r="H383" s="31">
        <f t="shared" si="45"/>
        <v>28</v>
      </c>
    </row>
    <row r="384" spans="4:8" x14ac:dyDescent="0.2">
      <c r="D384" s="58">
        <v>7</v>
      </c>
      <c r="E384" s="58">
        <v>10</v>
      </c>
      <c r="F384" s="59">
        <f t="shared" si="46"/>
        <v>43613</v>
      </c>
      <c r="G384" s="59">
        <f t="shared" si="47"/>
        <v>43641</v>
      </c>
      <c r="H384" s="31">
        <f t="shared" si="45"/>
        <v>28</v>
      </c>
    </row>
    <row r="385" spans="4:8" x14ac:dyDescent="0.2">
      <c r="D385" s="58">
        <v>7</v>
      </c>
      <c r="E385" s="58">
        <v>11</v>
      </c>
      <c r="F385" s="59">
        <f t="shared" si="46"/>
        <v>43613</v>
      </c>
      <c r="G385" s="59">
        <f t="shared" si="47"/>
        <v>43641</v>
      </c>
      <c r="H385" s="31">
        <f t="shared" si="45"/>
        <v>28</v>
      </c>
    </row>
    <row r="386" spans="4:8" x14ac:dyDescent="0.2">
      <c r="D386" s="58">
        <v>7</v>
      </c>
      <c r="E386" s="58">
        <v>12</v>
      </c>
      <c r="F386" s="59">
        <f t="shared" si="46"/>
        <v>43613</v>
      </c>
      <c r="G386" s="59">
        <f t="shared" si="47"/>
        <v>43641</v>
      </c>
      <c r="H386" s="31">
        <f t="shared" si="45"/>
        <v>28</v>
      </c>
    </row>
    <row r="387" spans="4:8" x14ac:dyDescent="0.2">
      <c r="D387" s="58">
        <v>7</v>
      </c>
      <c r="E387" s="58">
        <v>13</v>
      </c>
      <c r="F387" s="59">
        <f t="shared" si="46"/>
        <v>43613</v>
      </c>
      <c r="G387" s="59">
        <f t="shared" si="47"/>
        <v>43641</v>
      </c>
      <c r="H387" s="31">
        <f t="shared" si="45"/>
        <v>28</v>
      </c>
    </row>
    <row r="388" spans="4:8" x14ac:dyDescent="0.2">
      <c r="D388" s="58">
        <v>7</v>
      </c>
      <c r="E388" s="58">
        <v>14</v>
      </c>
      <c r="F388" s="59">
        <f t="shared" si="46"/>
        <v>43613</v>
      </c>
      <c r="G388" s="59">
        <f t="shared" si="47"/>
        <v>43641</v>
      </c>
      <c r="H388" s="31">
        <f t="shared" si="45"/>
        <v>28</v>
      </c>
    </row>
    <row r="389" spans="4:8" x14ac:dyDescent="0.2">
      <c r="D389" s="58">
        <v>7</v>
      </c>
      <c r="E389" s="58">
        <v>15</v>
      </c>
      <c r="F389" s="59">
        <f t="shared" si="46"/>
        <v>43613</v>
      </c>
      <c r="G389" s="59">
        <f t="shared" si="47"/>
        <v>43641</v>
      </c>
      <c r="H389" s="31">
        <f t="shared" si="45"/>
        <v>28</v>
      </c>
    </row>
    <row r="390" spans="4:8" x14ac:dyDescent="0.2">
      <c r="D390" s="58">
        <v>7</v>
      </c>
      <c r="E390" s="58">
        <v>16</v>
      </c>
      <c r="F390" s="59">
        <f t="shared" si="46"/>
        <v>43613</v>
      </c>
      <c r="G390" s="59">
        <f t="shared" si="47"/>
        <v>43641</v>
      </c>
      <c r="H390" s="31">
        <f t="shared" si="45"/>
        <v>28</v>
      </c>
    </row>
    <row r="391" spans="4:8" x14ac:dyDescent="0.2">
      <c r="D391" s="58">
        <v>7</v>
      </c>
      <c r="E391" s="58">
        <v>17</v>
      </c>
      <c r="F391" s="59">
        <f t="shared" si="46"/>
        <v>43613</v>
      </c>
      <c r="G391" s="59">
        <f t="shared" si="47"/>
        <v>43641</v>
      </c>
      <c r="H391" s="31">
        <f t="shared" si="45"/>
        <v>28</v>
      </c>
    </row>
    <row r="392" spans="4:8" x14ac:dyDescent="0.2">
      <c r="D392" s="58">
        <v>7</v>
      </c>
      <c r="E392" s="58">
        <v>18</v>
      </c>
      <c r="F392" s="59">
        <f t="shared" si="46"/>
        <v>43613</v>
      </c>
      <c r="G392" s="59">
        <f t="shared" si="47"/>
        <v>43641</v>
      </c>
      <c r="H392" s="31">
        <f t="shared" si="45"/>
        <v>28</v>
      </c>
    </row>
    <row r="393" spans="4:8" x14ac:dyDescent="0.2">
      <c r="D393" s="58">
        <v>7</v>
      </c>
      <c r="E393" s="58">
        <v>19</v>
      </c>
      <c r="F393" s="59">
        <f t="shared" si="46"/>
        <v>43613</v>
      </c>
      <c r="G393" s="59">
        <f t="shared" si="47"/>
        <v>43641</v>
      </c>
      <c r="H393" s="31">
        <f t="shared" si="45"/>
        <v>28</v>
      </c>
    </row>
    <row r="394" spans="4:8" x14ac:dyDescent="0.2">
      <c r="D394" s="58">
        <v>8</v>
      </c>
      <c r="E394" s="58">
        <v>1</v>
      </c>
      <c r="F394" s="59">
        <f t="shared" si="46"/>
        <v>43641</v>
      </c>
      <c r="G394" s="59">
        <f t="shared" si="47"/>
        <v>43671</v>
      </c>
      <c r="H394" s="31">
        <f t="shared" si="45"/>
        <v>30</v>
      </c>
    </row>
    <row r="395" spans="4:8" x14ac:dyDescent="0.2">
      <c r="D395" s="58">
        <v>8</v>
      </c>
      <c r="E395" s="58">
        <v>2</v>
      </c>
      <c r="F395" s="59">
        <f t="shared" si="46"/>
        <v>43641</v>
      </c>
      <c r="G395" s="59">
        <f t="shared" si="47"/>
        <v>43671</v>
      </c>
      <c r="H395" s="31">
        <f t="shared" si="45"/>
        <v>30</v>
      </c>
    </row>
    <row r="396" spans="4:8" x14ac:dyDescent="0.2">
      <c r="D396" s="58">
        <v>8</v>
      </c>
      <c r="E396" s="58">
        <v>3</v>
      </c>
      <c r="F396" s="59">
        <f t="shared" si="46"/>
        <v>43641</v>
      </c>
      <c r="G396" s="59">
        <f t="shared" si="47"/>
        <v>43671</v>
      </c>
      <c r="H396" s="31">
        <f t="shared" si="45"/>
        <v>30</v>
      </c>
    </row>
    <row r="397" spans="4:8" x14ac:dyDescent="0.2">
      <c r="D397" s="58">
        <v>8</v>
      </c>
      <c r="E397" s="58">
        <v>4</v>
      </c>
      <c r="F397" s="59">
        <f t="shared" si="46"/>
        <v>43641</v>
      </c>
      <c r="G397" s="59">
        <f t="shared" si="47"/>
        <v>43671</v>
      </c>
      <c r="H397" s="31">
        <f t="shared" si="45"/>
        <v>30</v>
      </c>
    </row>
    <row r="398" spans="4:8" x14ac:dyDescent="0.2">
      <c r="D398" s="58">
        <v>8</v>
      </c>
      <c r="E398" s="58">
        <v>5</v>
      </c>
      <c r="F398" s="59">
        <f t="shared" si="46"/>
        <v>43641</v>
      </c>
      <c r="G398" s="59">
        <f t="shared" si="47"/>
        <v>43671</v>
      </c>
      <c r="H398" s="31">
        <f t="shared" si="45"/>
        <v>30</v>
      </c>
    </row>
    <row r="399" spans="4:8" x14ac:dyDescent="0.2">
      <c r="D399" s="58">
        <v>8</v>
      </c>
      <c r="E399" s="58">
        <v>6</v>
      </c>
      <c r="F399" s="59">
        <f t="shared" si="46"/>
        <v>43641</v>
      </c>
      <c r="G399" s="59">
        <f t="shared" si="47"/>
        <v>43671</v>
      </c>
      <c r="H399" s="31">
        <f t="shared" si="45"/>
        <v>30</v>
      </c>
    </row>
    <row r="400" spans="4:8" x14ac:dyDescent="0.2">
      <c r="D400" s="58">
        <v>8</v>
      </c>
      <c r="E400" s="58">
        <v>7</v>
      </c>
      <c r="F400" s="59">
        <f t="shared" si="46"/>
        <v>43641</v>
      </c>
      <c r="G400" s="59">
        <f t="shared" si="47"/>
        <v>43671</v>
      </c>
      <c r="H400" s="31">
        <f t="shared" si="45"/>
        <v>30</v>
      </c>
    </row>
    <row r="401" spans="4:8" x14ac:dyDescent="0.2">
      <c r="D401" s="58">
        <v>8</v>
      </c>
      <c r="E401" s="58">
        <v>8</v>
      </c>
      <c r="F401" s="59">
        <f t="shared" si="46"/>
        <v>43641</v>
      </c>
      <c r="G401" s="59">
        <f t="shared" si="47"/>
        <v>43671</v>
      </c>
      <c r="H401" s="31">
        <f t="shared" si="45"/>
        <v>30</v>
      </c>
    </row>
    <row r="402" spans="4:8" x14ac:dyDescent="0.2">
      <c r="D402" s="58">
        <v>8</v>
      </c>
      <c r="E402" s="58">
        <v>9</v>
      </c>
      <c r="F402" s="59">
        <f t="shared" si="46"/>
        <v>43641</v>
      </c>
      <c r="G402" s="59">
        <f t="shared" si="47"/>
        <v>43671</v>
      </c>
      <c r="H402" s="31">
        <f t="shared" si="45"/>
        <v>30</v>
      </c>
    </row>
    <row r="403" spans="4:8" x14ac:dyDescent="0.2">
      <c r="D403" s="58">
        <v>8</v>
      </c>
      <c r="E403" s="58">
        <v>10</v>
      </c>
      <c r="F403" s="59">
        <f t="shared" si="46"/>
        <v>43641</v>
      </c>
      <c r="G403" s="59">
        <f t="shared" si="47"/>
        <v>43671</v>
      </c>
      <c r="H403" s="31">
        <f t="shared" si="45"/>
        <v>30</v>
      </c>
    </row>
    <row r="404" spans="4:8" x14ac:dyDescent="0.2">
      <c r="D404" s="58">
        <v>8</v>
      </c>
      <c r="E404" s="58">
        <v>11</v>
      </c>
      <c r="F404" s="59">
        <f t="shared" si="46"/>
        <v>43641</v>
      </c>
      <c r="G404" s="59">
        <f t="shared" si="47"/>
        <v>43671</v>
      </c>
      <c r="H404" s="31">
        <f t="shared" si="45"/>
        <v>30</v>
      </c>
    </row>
    <row r="405" spans="4:8" x14ac:dyDescent="0.2">
      <c r="D405" s="58">
        <v>8</v>
      </c>
      <c r="E405" s="58">
        <v>12</v>
      </c>
      <c r="F405" s="59">
        <f t="shared" si="46"/>
        <v>43641</v>
      </c>
      <c r="G405" s="59">
        <f t="shared" si="47"/>
        <v>43671</v>
      </c>
      <c r="H405" s="31">
        <f t="shared" si="45"/>
        <v>30</v>
      </c>
    </row>
    <row r="406" spans="4:8" x14ac:dyDescent="0.2">
      <c r="D406" s="58">
        <v>8</v>
      </c>
      <c r="E406" s="58">
        <v>13</v>
      </c>
      <c r="F406" s="59">
        <f t="shared" si="46"/>
        <v>43641</v>
      </c>
      <c r="G406" s="59">
        <f t="shared" si="47"/>
        <v>43671</v>
      </c>
      <c r="H406" s="31">
        <f t="shared" si="45"/>
        <v>30</v>
      </c>
    </row>
    <row r="407" spans="4:8" x14ac:dyDescent="0.2">
      <c r="D407" s="58">
        <v>8</v>
      </c>
      <c r="E407" s="58">
        <v>14</v>
      </c>
      <c r="F407" s="59">
        <f t="shared" si="46"/>
        <v>43641</v>
      </c>
      <c r="G407" s="59">
        <f t="shared" si="47"/>
        <v>43671</v>
      </c>
      <c r="H407" s="31">
        <f t="shared" si="45"/>
        <v>30</v>
      </c>
    </row>
    <row r="408" spans="4:8" x14ac:dyDescent="0.2">
      <c r="D408" s="58">
        <v>8</v>
      </c>
      <c r="E408" s="58">
        <v>15</v>
      </c>
      <c r="F408" s="59">
        <f t="shared" si="46"/>
        <v>43641</v>
      </c>
      <c r="G408" s="59">
        <f t="shared" si="47"/>
        <v>43671</v>
      </c>
      <c r="H408" s="31">
        <f t="shared" si="45"/>
        <v>30</v>
      </c>
    </row>
    <row r="409" spans="4:8" x14ac:dyDescent="0.2">
      <c r="D409" s="58">
        <v>8</v>
      </c>
      <c r="E409" s="58">
        <v>16</v>
      </c>
      <c r="F409" s="59">
        <f t="shared" si="46"/>
        <v>43641</v>
      </c>
      <c r="G409" s="59">
        <f t="shared" si="47"/>
        <v>43671</v>
      </c>
      <c r="H409" s="31">
        <f t="shared" si="45"/>
        <v>30</v>
      </c>
    </row>
    <row r="410" spans="4:8" x14ac:dyDescent="0.2">
      <c r="D410" s="58">
        <v>8</v>
      </c>
      <c r="E410" s="58">
        <v>17</v>
      </c>
      <c r="F410" s="59">
        <f t="shared" si="46"/>
        <v>43641</v>
      </c>
      <c r="G410" s="59">
        <f t="shared" si="47"/>
        <v>43671</v>
      </c>
      <c r="H410" s="31">
        <f t="shared" si="45"/>
        <v>30</v>
      </c>
    </row>
    <row r="411" spans="4:8" x14ac:dyDescent="0.2">
      <c r="D411" s="58">
        <v>8</v>
      </c>
      <c r="E411" s="58">
        <v>18</v>
      </c>
      <c r="F411" s="59">
        <f t="shared" si="46"/>
        <v>43641</v>
      </c>
      <c r="G411" s="59">
        <f t="shared" si="47"/>
        <v>43671</v>
      </c>
      <c r="H411" s="31">
        <f t="shared" si="45"/>
        <v>30</v>
      </c>
    </row>
    <row r="412" spans="4:8" x14ac:dyDescent="0.2">
      <c r="D412" s="58">
        <v>8</v>
      </c>
      <c r="E412" s="58">
        <v>19</v>
      </c>
      <c r="F412" s="59">
        <f t="shared" si="46"/>
        <v>43641</v>
      </c>
      <c r="G412" s="59">
        <f t="shared" si="47"/>
        <v>43671</v>
      </c>
      <c r="H412" s="31">
        <f t="shared" si="45"/>
        <v>30</v>
      </c>
    </row>
    <row r="413" spans="4:8" x14ac:dyDescent="0.2">
      <c r="D413" s="58">
        <v>9</v>
      </c>
      <c r="E413" s="58">
        <v>1</v>
      </c>
      <c r="F413" s="59">
        <f t="shared" si="46"/>
        <v>43671</v>
      </c>
      <c r="G413" s="59">
        <f t="shared" si="47"/>
        <v>43702</v>
      </c>
      <c r="H413" s="31">
        <f t="shared" si="45"/>
        <v>31</v>
      </c>
    </row>
    <row r="414" spans="4:8" x14ac:dyDescent="0.2">
      <c r="D414" s="58">
        <v>9</v>
      </c>
      <c r="E414" s="58">
        <v>2</v>
      </c>
      <c r="F414" s="59">
        <f t="shared" si="46"/>
        <v>43671</v>
      </c>
      <c r="G414" s="59">
        <f t="shared" si="47"/>
        <v>43702</v>
      </c>
      <c r="H414" s="31">
        <f t="shared" si="45"/>
        <v>31</v>
      </c>
    </row>
    <row r="415" spans="4:8" x14ac:dyDescent="0.2">
      <c r="D415" s="58">
        <v>9</v>
      </c>
      <c r="E415" s="58">
        <v>3</v>
      </c>
      <c r="F415" s="59">
        <f t="shared" si="46"/>
        <v>43671</v>
      </c>
      <c r="G415" s="59">
        <f t="shared" si="47"/>
        <v>43702</v>
      </c>
      <c r="H415" s="31">
        <f t="shared" si="45"/>
        <v>31</v>
      </c>
    </row>
    <row r="416" spans="4:8" x14ac:dyDescent="0.2">
      <c r="D416" s="58">
        <v>9</v>
      </c>
      <c r="E416" s="58">
        <v>4</v>
      </c>
      <c r="F416" s="59">
        <f t="shared" si="46"/>
        <v>43671</v>
      </c>
      <c r="G416" s="59">
        <f t="shared" si="47"/>
        <v>43702</v>
      </c>
      <c r="H416" s="31">
        <f t="shared" si="45"/>
        <v>31</v>
      </c>
    </row>
    <row r="417" spans="4:8" x14ac:dyDescent="0.2">
      <c r="D417" s="58">
        <v>9</v>
      </c>
      <c r="E417" s="58">
        <v>5</v>
      </c>
      <c r="F417" s="59">
        <f t="shared" si="46"/>
        <v>43671</v>
      </c>
      <c r="G417" s="59">
        <f t="shared" si="47"/>
        <v>43702</v>
      </c>
      <c r="H417" s="31">
        <f t="shared" si="45"/>
        <v>31</v>
      </c>
    </row>
    <row r="418" spans="4:8" x14ac:dyDescent="0.2">
      <c r="D418" s="58">
        <v>9</v>
      </c>
      <c r="E418" s="58">
        <v>6</v>
      </c>
      <c r="F418" s="59">
        <f t="shared" si="46"/>
        <v>43671</v>
      </c>
      <c r="G418" s="59">
        <f t="shared" si="47"/>
        <v>43702</v>
      </c>
      <c r="H418" s="31">
        <f t="shared" ref="H418:H481" si="48">G418-F418</f>
        <v>31</v>
      </c>
    </row>
    <row r="419" spans="4:8" x14ac:dyDescent="0.2">
      <c r="D419" s="58">
        <v>9</v>
      </c>
      <c r="E419" s="58">
        <v>7</v>
      </c>
      <c r="F419" s="59">
        <f t="shared" si="46"/>
        <v>43671</v>
      </c>
      <c r="G419" s="59">
        <f t="shared" si="47"/>
        <v>43702</v>
      </c>
      <c r="H419" s="31">
        <f t="shared" si="48"/>
        <v>31</v>
      </c>
    </row>
    <row r="420" spans="4:8" x14ac:dyDescent="0.2">
      <c r="D420" s="58">
        <v>9</v>
      </c>
      <c r="E420" s="58">
        <v>8</v>
      </c>
      <c r="F420" s="59">
        <f t="shared" si="46"/>
        <v>43671</v>
      </c>
      <c r="G420" s="59">
        <f t="shared" si="47"/>
        <v>43702</v>
      </c>
      <c r="H420" s="31">
        <f t="shared" si="48"/>
        <v>31</v>
      </c>
    </row>
    <row r="421" spans="4:8" x14ac:dyDescent="0.2">
      <c r="D421" s="58">
        <v>9</v>
      </c>
      <c r="E421" s="58">
        <v>9</v>
      </c>
      <c r="F421" s="59">
        <f t="shared" si="46"/>
        <v>43671</v>
      </c>
      <c r="G421" s="59">
        <f t="shared" si="47"/>
        <v>43702</v>
      </c>
      <c r="H421" s="31">
        <f t="shared" si="48"/>
        <v>31</v>
      </c>
    </row>
    <row r="422" spans="4:8" x14ac:dyDescent="0.2">
      <c r="D422" s="58">
        <v>9</v>
      </c>
      <c r="E422" s="58">
        <v>10</v>
      </c>
      <c r="F422" s="59">
        <f t="shared" si="46"/>
        <v>43671</v>
      </c>
      <c r="G422" s="59">
        <f t="shared" si="47"/>
        <v>43702</v>
      </c>
      <c r="H422" s="31">
        <f t="shared" si="48"/>
        <v>31</v>
      </c>
    </row>
    <row r="423" spans="4:8" x14ac:dyDescent="0.2">
      <c r="D423" s="58">
        <v>9</v>
      </c>
      <c r="E423" s="58">
        <v>11</v>
      </c>
      <c r="F423" s="59">
        <f t="shared" si="46"/>
        <v>43671</v>
      </c>
      <c r="G423" s="59">
        <f t="shared" si="47"/>
        <v>43702</v>
      </c>
      <c r="H423" s="31">
        <f t="shared" si="48"/>
        <v>31</v>
      </c>
    </row>
    <row r="424" spans="4:8" x14ac:dyDescent="0.2">
      <c r="D424" s="58">
        <v>9</v>
      </c>
      <c r="E424" s="58">
        <v>12</v>
      </c>
      <c r="F424" s="59">
        <f t="shared" si="46"/>
        <v>43671</v>
      </c>
      <c r="G424" s="59">
        <f t="shared" si="47"/>
        <v>43702</v>
      </c>
      <c r="H424" s="31">
        <f t="shared" si="48"/>
        <v>31</v>
      </c>
    </row>
    <row r="425" spans="4:8" x14ac:dyDescent="0.2">
      <c r="D425" s="58">
        <v>9</v>
      </c>
      <c r="E425" s="58">
        <v>13</v>
      </c>
      <c r="F425" s="59">
        <f t="shared" si="46"/>
        <v>43671</v>
      </c>
      <c r="G425" s="59">
        <f t="shared" si="47"/>
        <v>43702</v>
      </c>
      <c r="H425" s="31">
        <f t="shared" si="48"/>
        <v>31</v>
      </c>
    </row>
    <row r="426" spans="4:8" x14ac:dyDescent="0.2">
      <c r="D426" s="58">
        <v>9</v>
      </c>
      <c r="E426" s="58">
        <v>14</v>
      </c>
      <c r="F426" s="59">
        <f t="shared" si="46"/>
        <v>43671</v>
      </c>
      <c r="G426" s="59">
        <f t="shared" si="47"/>
        <v>43702</v>
      </c>
      <c r="H426" s="31">
        <f t="shared" si="48"/>
        <v>31</v>
      </c>
    </row>
    <row r="427" spans="4:8" x14ac:dyDescent="0.2">
      <c r="D427" s="58">
        <v>9</v>
      </c>
      <c r="E427" s="58">
        <v>15</v>
      </c>
      <c r="F427" s="59">
        <f t="shared" ref="F427:F488" si="49">INDEX($W$10:$AX$28,MATCH(E427,$A$10:$A$28,0),D427*2)</f>
        <v>43671</v>
      </c>
      <c r="G427" s="59">
        <f t="shared" ref="G427:G488" si="50">INDEX($Y$10:$AX$28,MATCH(E427,$A$10:$A$28,0),D427*2)</f>
        <v>43702</v>
      </c>
      <c r="H427" s="31">
        <f t="shared" si="48"/>
        <v>31</v>
      </c>
    </row>
    <row r="428" spans="4:8" x14ac:dyDescent="0.2">
      <c r="D428" s="58">
        <v>9</v>
      </c>
      <c r="E428" s="58">
        <v>16</v>
      </c>
      <c r="F428" s="59">
        <f t="shared" si="49"/>
        <v>43671</v>
      </c>
      <c r="G428" s="59">
        <f t="shared" si="50"/>
        <v>43702</v>
      </c>
      <c r="H428" s="31">
        <f t="shared" si="48"/>
        <v>31</v>
      </c>
    </row>
    <row r="429" spans="4:8" x14ac:dyDescent="0.2">
      <c r="D429" s="58">
        <v>9</v>
      </c>
      <c r="E429" s="58">
        <v>17</v>
      </c>
      <c r="F429" s="59">
        <f t="shared" si="49"/>
        <v>43671</v>
      </c>
      <c r="G429" s="59">
        <f t="shared" si="50"/>
        <v>43702</v>
      </c>
      <c r="H429" s="31">
        <f t="shared" si="48"/>
        <v>31</v>
      </c>
    </row>
    <row r="430" spans="4:8" x14ac:dyDescent="0.2">
      <c r="D430" s="58">
        <v>9</v>
      </c>
      <c r="E430" s="58">
        <v>18</v>
      </c>
      <c r="F430" s="59">
        <f t="shared" si="49"/>
        <v>43671</v>
      </c>
      <c r="G430" s="59">
        <f t="shared" si="50"/>
        <v>43702</v>
      </c>
      <c r="H430" s="31">
        <f t="shared" si="48"/>
        <v>31</v>
      </c>
    </row>
    <row r="431" spans="4:8" x14ac:dyDescent="0.2">
      <c r="D431" s="58">
        <v>9</v>
      </c>
      <c r="E431" s="58">
        <v>19</v>
      </c>
      <c r="F431" s="59">
        <f t="shared" si="49"/>
        <v>43671</v>
      </c>
      <c r="G431" s="59">
        <f t="shared" si="50"/>
        <v>43702</v>
      </c>
      <c r="H431" s="31">
        <f t="shared" si="48"/>
        <v>31</v>
      </c>
    </row>
    <row r="432" spans="4:8" x14ac:dyDescent="0.2">
      <c r="D432" s="58">
        <v>10</v>
      </c>
      <c r="E432" s="58">
        <v>1</v>
      </c>
      <c r="F432" s="59">
        <f t="shared" si="49"/>
        <v>43702</v>
      </c>
      <c r="G432" s="59">
        <f t="shared" si="50"/>
        <v>43733</v>
      </c>
      <c r="H432" s="31">
        <f t="shared" si="48"/>
        <v>31</v>
      </c>
    </row>
    <row r="433" spans="4:8" x14ac:dyDescent="0.2">
      <c r="D433" s="58">
        <v>10</v>
      </c>
      <c r="E433" s="58">
        <v>2</v>
      </c>
      <c r="F433" s="59">
        <f t="shared" si="49"/>
        <v>43702</v>
      </c>
      <c r="G433" s="59">
        <f t="shared" si="50"/>
        <v>43733</v>
      </c>
      <c r="H433" s="31">
        <f t="shared" si="48"/>
        <v>31</v>
      </c>
    </row>
    <row r="434" spans="4:8" x14ac:dyDescent="0.2">
      <c r="D434" s="58">
        <v>10</v>
      </c>
      <c r="E434" s="58">
        <v>3</v>
      </c>
      <c r="F434" s="59">
        <f t="shared" si="49"/>
        <v>43702</v>
      </c>
      <c r="G434" s="59">
        <f t="shared" si="50"/>
        <v>43733</v>
      </c>
      <c r="H434" s="31">
        <f t="shared" si="48"/>
        <v>31</v>
      </c>
    </row>
    <row r="435" spans="4:8" x14ac:dyDescent="0.2">
      <c r="D435" s="58">
        <v>10</v>
      </c>
      <c r="E435" s="58">
        <v>4</v>
      </c>
      <c r="F435" s="59">
        <f t="shared" si="49"/>
        <v>43702</v>
      </c>
      <c r="G435" s="59">
        <f t="shared" si="50"/>
        <v>43733</v>
      </c>
      <c r="H435" s="31">
        <f t="shared" si="48"/>
        <v>31</v>
      </c>
    </row>
    <row r="436" spans="4:8" x14ac:dyDescent="0.2">
      <c r="D436" s="58">
        <v>10</v>
      </c>
      <c r="E436" s="58">
        <v>5</v>
      </c>
      <c r="F436" s="59">
        <f t="shared" si="49"/>
        <v>43702</v>
      </c>
      <c r="G436" s="59">
        <f t="shared" si="50"/>
        <v>43733</v>
      </c>
      <c r="H436" s="31">
        <f t="shared" si="48"/>
        <v>31</v>
      </c>
    </row>
    <row r="437" spans="4:8" x14ac:dyDescent="0.2">
      <c r="D437" s="58">
        <v>10</v>
      </c>
      <c r="E437" s="58">
        <v>6</v>
      </c>
      <c r="F437" s="59">
        <f t="shared" si="49"/>
        <v>43702</v>
      </c>
      <c r="G437" s="59">
        <f t="shared" si="50"/>
        <v>43733</v>
      </c>
      <c r="H437" s="31">
        <f t="shared" si="48"/>
        <v>31</v>
      </c>
    </row>
    <row r="438" spans="4:8" x14ac:dyDescent="0.2">
      <c r="D438" s="58">
        <v>10</v>
      </c>
      <c r="E438" s="58">
        <v>7</v>
      </c>
      <c r="F438" s="59">
        <f t="shared" si="49"/>
        <v>43702</v>
      </c>
      <c r="G438" s="59">
        <f t="shared" si="50"/>
        <v>43733</v>
      </c>
      <c r="H438" s="31">
        <f t="shared" si="48"/>
        <v>31</v>
      </c>
    </row>
    <row r="439" spans="4:8" x14ac:dyDescent="0.2">
      <c r="D439" s="58">
        <v>10</v>
      </c>
      <c r="E439" s="58">
        <v>8</v>
      </c>
      <c r="F439" s="59">
        <f t="shared" si="49"/>
        <v>43702</v>
      </c>
      <c r="G439" s="59">
        <f t="shared" si="50"/>
        <v>43733</v>
      </c>
      <c r="H439" s="31">
        <f t="shared" si="48"/>
        <v>31</v>
      </c>
    </row>
    <row r="440" spans="4:8" x14ac:dyDescent="0.2">
      <c r="D440" s="58">
        <v>10</v>
      </c>
      <c r="E440" s="58">
        <v>9</v>
      </c>
      <c r="F440" s="59">
        <f t="shared" si="49"/>
        <v>43702</v>
      </c>
      <c r="G440" s="59">
        <f t="shared" si="50"/>
        <v>43733</v>
      </c>
      <c r="H440" s="31">
        <f t="shared" si="48"/>
        <v>31</v>
      </c>
    </row>
    <row r="441" spans="4:8" x14ac:dyDescent="0.2">
      <c r="D441" s="58">
        <v>10</v>
      </c>
      <c r="E441" s="58">
        <v>10</v>
      </c>
      <c r="F441" s="59">
        <f t="shared" si="49"/>
        <v>43702</v>
      </c>
      <c r="G441" s="59">
        <f t="shared" si="50"/>
        <v>43733</v>
      </c>
      <c r="H441" s="31">
        <f t="shared" si="48"/>
        <v>31</v>
      </c>
    </row>
    <row r="442" spans="4:8" x14ac:dyDescent="0.2">
      <c r="D442" s="58">
        <v>10</v>
      </c>
      <c r="E442" s="58">
        <v>11</v>
      </c>
      <c r="F442" s="59">
        <f t="shared" si="49"/>
        <v>43702</v>
      </c>
      <c r="G442" s="59">
        <f t="shared" si="50"/>
        <v>43733</v>
      </c>
      <c r="H442" s="31">
        <f t="shared" si="48"/>
        <v>31</v>
      </c>
    </row>
    <row r="443" spans="4:8" x14ac:dyDescent="0.2">
      <c r="D443" s="58">
        <v>10</v>
      </c>
      <c r="E443" s="58">
        <v>12</v>
      </c>
      <c r="F443" s="59">
        <f t="shared" si="49"/>
        <v>43702</v>
      </c>
      <c r="G443" s="59">
        <f t="shared" si="50"/>
        <v>43733</v>
      </c>
      <c r="H443" s="31">
        <f t="shared" si="48"/>
        <v>31</v>
      </c>
    </row>
    <row r="444" spans="4:8" x14ac:dyDescent="0.2">
      <c r="D444" s="58">
        <v>10</v>
      </c>
      <c r="E444" s="58">
        <v>13</v>
      </c>
      <c r="F444" s="59">
        <f t="shared" si="49"/>
        <v>43702</v>
      </c>
      <c r="G444" s="59">
        <f t="shared" si="50"/>
        <v>43733</v>
      </c>
      <c r="H444" s="31">
        <f t="shared" si="48"/>
        <v>31</v>
      </c>
    </row>
    <row r="445" spans="4:8" x14ac:dyDescent="0.2">
      <c r="D445" s="58">
        <v>10</v>
      </c>
      <c r="E445" s="58">
        <v>14</v>
      </c>
      <c r="F445" s="59">
        <f t="shared" si="49"/>
        <v>43702</v>
      </c>
      <c r="G445" s="59">
        <f t="shared" si="50"/>
        <v>43733</v>
      </c>
      <c r="H445" s="31">
        <f t="shared" si="48"/>
        <v>31</v>
      </c>
    </row>
    <row r="446" spans="4:8" x14ac:dyDescent="0.2">
      <c r="D446" s="58">
        <v>10</v>
      </c>
      <c r="E446" s="58">
        <v>15</v>
      </c>
      <c r="F446" s="59">
        <f t="shared" si="49"/>
        <v>43702</v>
      </c>
      <c r="G446" s="59">
        <f t="shared" si="50"/>
        <v>43733</v>
      </c>
      <c r="H446" s="31">
        <f t="shared" si="48"/>
        <v>31</v>
      </c>
    </row>
    <row r="447" spans="4:8" x14ac:dyDescent="0.2">
      <c r="D447" s="58">
        <v>10</v>
      </c>
      <c r="E447" s="58">
        <v>16</v>
      </c>
      <c r="F447" s="59">
        <f t="shared" si="49"/>
        <v>43702</v>
      </c>
      <c r="G447" s="59">
        <f t="shared" si="50"/>
        <v>43733</v>
      </c>
      <c r="H447" s="31">
        <f t="shared" si="48"/>
        <v>31</v>
      </c>
    </row>
    <row r="448" spans="4:8" x14ac:dyDescent="0.2">
      <c r="D448" s="58">
        <v>10</v>
      </c>
      <c r="E448" s="58">
        <v>17</v>
      </c>
      <c r="F448" s="59">
        <f t="shared" si="49"/>
        <v>43702</v>
      </c>
      <c r="G448" s="59">
        <f t="shared" si="50"/>
        <v>43733</v>
      </c>
      <c r="H448" s="31">
        <f t="shared" si="48"/>
        <v>31</v>
      </c>
    </row>
    <row r="449" spans="4:8" x14ac:dyDescent="0.2">
      <c r="D449" s="58">
        <v>10</v>
      </c>
      <c r="E449" s="58">
        <v>18</v>
      </c>
      <c r="F449" s="59">
        <f t="shared" si="49"/>
        <v>43702</v>
      </c>
      <c r="G449" s="59">
        <f t="shared" si="50"/>
        <v>43733</v>
      </c>
      <c r="H449" s="31">
        <f t="shared" si="48"/>
        <v>31</v>
      </c>
    </row>
    <row r="450" spans="4:8" x14ac:dyDescent="0.2">
      <c r="D450" s="58">
        <v>10</v>
      </c>
      <c r="E450" s="58">
        <v>19</v>
      </c>
      <c r="F450" s="59">
        <f t="shared" si="49"/>
        <v>43702</v>
      </c>
      <c r="G450" s="59">
        <f t="shared" si="50"/>
        <v>43733</v>
      </c>
      <c r="H450" s="31">
        <f t="shared" si="48"/>
        <v>31</v>
      </c>
    </row>
    <row r="451" spans="4:8" x14ac:dyDescent="0.2">
      <c r="D451" s="58">
        <v>11</v>
      </c>
      <c r="E451" s="58">
        <v>1</v>
      </c>
      <c r="F451" s="59">
        <f t="shared" si="49"/>
        <v>43733</v>
      </c>
      <c r="G451" s="59">
        <f t="shared" si="50"/>
        <v>43763</v>
      </c>
      <c r="H451" s="31">
        <f t="shared" si="48"/>
        <v>30</v>
      </c>
    </row>
    <row r="452" spans="4:8" x14ac:dyDescent="0.2">
      <c r="D452" s="58">
        <v>11</v>
      </c>
      <c r="E452" s="58">
        <v>2</v>
      </c>
      <c r="F452" s="59">
        <f t="shared" si="49"/>
        <v>43733</v>
      </c>
      <c r="G452" s="59">
        <f t="shared" si="50"/>
        <v>43763</v>
      </c>
      <c r="H452" s="31">
        <f t="shared" si="48"/>
        <v>30</v>
      </c>
    </row>
    <row r="453" spans="4:8" x14ac:dyDescent="0.2">
      <c r="D453" s="58">
        <v>11</v>
      </c>
      <c r="E453" s="58">
        <v>3</v>
      </c>
      <c r="F453" s="59">
        <f t="shared" si="49"/>
        <v>43733</v>
      </c>
      <c r="G453" s="59">
        <f t="shared" si="50"/>
        <v>43763</v>
      </c>
      <c r="H453" s="31">
        <f t="shared" si="48"/>
        <v>30</v>
      </c>
    </row>
    <row r="454" spans="4:8" x14ac:dyDescent="0.2">
      <c r="D454" s="58">
        <v>11</v>
      </c>
      <c r="E454" s="58">
        <v>4</v>
      </c>
      <c r="F454" s="59">
        <f t="shared" si="49"/>
        <v>43733</v>
      </c>
      <c r="G454" s="59">
        <f t="shared" si="50"/>
        <v>43763</v>
      </c>
      <c r="H454" s="31">
        <f t="shared" si="48"/>
        <v>30</v>
      </c>
    </row>
    <row r="455" spans="4:8" x14ac:dyDescent="0.2">
      <c r="D455" s="58">
        <v>11</v>
      </c>
      <c r="E455" s="58">
        <v>5</v>
      </c>
      <c r="F455" s="59">
        <f t="shared" si="49"/>
        <v>43733</v>
      </c>
      <c r="G455" s="59">
        <f t="shared" si="50"/>
        <v>43763</v>
      </c>
      <c r="H455" s="31">
        <f t="shared" si="48"/>
        <v>30</v>
      </c>
    </row>
    <row r="456" spans="4:8" x14ac:dyDescent="0.2">
      <c r="D456" s="58">
        <v>11</v>
      </c>
      <c r="E456" s="58">
        <v>6</v>
      </c>
      <c r="F456" s="59">
        <f t="shared" si="49"/>
        <v>43733</v>
      </c>
      <c r="G456" s="59">
        <f t="shared" si="50"/>
        <v>43763</v>
      </c>
      <c r="H456" s="31">
        <f t="shared" si="48"/>
        <v>30</v>
      </c>
    </row>
    <row r="457" spans="4:8" x14ac:dyDescent="0.2">
      <c r="D457" s="58">
        <v>11</v>
      </c>
      <c r="E457" s="58">
        <v>7</v>
      </c>
      <c r="F457" s="59">
        <f t="shared" si="49"/>
        <v>43733</v>
      </c>
      <c r="G457" s="59">
        <f t="shared" si="50"/>
        <v>43763</v>
      </c>
      <c r="H457" s="31">
        <f t="shared" si="48"/>
        <v>30</v>
      </c>
    </row>
    <row r="458" spans="4:8" x14ac:dyDescent="0.2">
      <c r="D458" s="58">
        <v>11</v>
      </c>
      <c r="E458" s="58">
        <v>8</v>
      </c>
      <c r="F458" s="59">
        <f t="shared" si="49"/>
        <v>43733</v>
      </c>
      <c r="G458" s="59">
        <f t="shared" si="50"/>
        <v>43763</v>
      </c>
      <c r="H458" s="31">
        <f t="shared" si="48"/>
        <v>30</v>
      </c>
    </row>
    <row r="459" spans="4:8" x14ac:dyDescent="0.2">
      <c r="D459" s="58">
        <v>11</v>
      </c>
      <c r="E459" s="58">
        <v>9</v>
      </c>
      <c r="F459" s="59">
        <f t="shared" si="49"/>
        <v>43733</v>
      </c>
      <c r="G459" s="59">
        <f t="shared" si="50"/>
        <v>43763</v>
      </c>
      <c r="H459" s="31">
        <f t="shared" si="48"/>
        <v>30</v>
      </c>
    </row>
    <row r="460" spans="4:8" x14ac:dyDescent="0.2">
      <c r="D460" s="58">
        <v>11</v>
      </c>
      <c r="E460" s="58">
        <v>10</v>
      </c>
      <c r="F460" s="59">
        <f t="shared" si="49"/>
        <v>43733</v>
      </c>
      <c r="G460" s="59">
        <f t="shared" si="50"/>
        <v>43763</v>
      </c>
      <c r="H460" s="31">
        <f t="shared" si="48"/>
        <v>30</v>
      </c>
    </row>
    <row r="461" spans="4:8" x14ac:dyDescent="0.2">
      <c r="D461" s="58">
        <v>11</v>
      </c>
      <c r="E461" s="58">
        <v>11</v>
      </c>
      <c r="F461" s="59">
        <f t="shared" si="49"/>
        <v>43733</v>
      </c>
      <c r="G461" s="59">
        <f t="shared" si="50"/>
        <v>43763</v>
      </c>
      <c r="H461" s="31">
        <f t="shared" si="48"/>
        <v>30</v>
      </c>
    </row>
    <row r="462" spans="4:8" x14ac:dyDescent="0.2">
      <c r="D462" s="58">
        <v>11</v>
      </c>
      <c r="E462" s="58">
        <v>12</v>
      </c>
      <c r="F462" s="59">
        <f t="shared" si="49"/>
        <v>43733</v>
      </c>
      <c r="G462" s="59">
        <f t="shared" si="50"/>
        <v>43763</v>
      </c>
      <c r="H462" s="31">
        <f t="shared" si="48"/>
        <v>30</v>
      </c>
    </row>
    <row r="463" spans="4:8" x14ac:dyDescent="0.2">
      <c r="D463" s="58">
        <v>11</v>
      </c>
      <c r="E463" s="58">
        <v>13</v>
      </c>
      <c r="F463" s="59">
        <f t="shared" si="49"/>
        <v>43733</v>
      </c>
      <c r="G463" s="59">
        <f t="shared" si="50"/>
        <v>43763</v>
      </c>
      <c r="H463" s="31">
        <f t="shared" si="48"/>
        <v>30</v>
      </c>
    </row>
    <row r="464" spans="4:8" x14ac:dyDescent="0.2">
      <c r="D464" s="58">
        <v>11</v>
      </c>
      <c r="E464" s="58">
        <v>14</v>
      </c>
      <c r="F464" s="59">
        <f t="shared" si="49"/>
        <v>43733</v>
      </c>
      <c r="G464" s="59">
        <f t="shared" si="50"/>
        <v>43763</v>
      </c>
      <c r="H464" s="31">
        <f t="shared" si="48"/>
        <v>30</v>
      </c>
    </row>
    <row r="465" spans="4:8" x14ac:dyDescent="0.2">
      <c r="D465" s="58">
        <v>11</v>
      </c>
      <c r="E465" s="58">
        <v>15</v>
      </c>
      <c r="F465" s="59">
        <f t="shared" si="49"/>
        <v>43733</v>
      </c>
      <c r="G465" s="59">
        <f t="shared" si="50"/>
        <v>43763</v>
      </c>
      <c r="H465" s="31">
        <f t="shared" si="48"/>
        <v>30</v>
      </c>
    </row>
    <row r="466" spans="4:8" x14ac:dyDescent="0.2">
      <c r="D466" s="58">
        <v>11</v>
      </c>
      <c r="E466" s="58">
        <v>16</v>
      </c>
      <c r="F466" s="59">
        <f t="shared" si="49"/>
        <v>43733</v>
      </c>
      <c r="G466" s="59">
        <f t="shared" si="50"/>
        <v>43763</v>
      </c>
      <c r="H466" s="31">
        <f t="shared" si="48"/>
        <v>30</v>
      </c>
    </row>
    <row r="467" spans="4:8" x14ac:dyDescent="0.2">
      <c r="D467" s="58">
        <v>11</v>
      </c>
      <c r="E467" s="58">
        <v>17</v>
      </c>
      <c r="F467" s="59">
        <f t="shared" si="49"/>
        <v>43733</v>
      </c>
      <c r="G467" s="59">
        <f t="shared" si="50"/>
        <v>43763</v>
      </c>
      <c r="H467" s="31">
        <f t="shared" si="48"/>
        <v>30</v>
      </c>
    </row>
    <row r="468" spans="4:8" x14ac:dyDescent="0.2">
      <c r="D468" s="58">
        <v>11</v>
      </c>
      <c r="E468" s="58">
        <v>18</v>
      </c>
      <c r="F468" s="59">
        <f t="shared" si="49"/>
        <v>43733</v>
      </c>
      <c r="G468" s="59">
        <f t="shared" si="50"/>
        <v>43763</v>
      </c>
      <c r="H468" s="31">
        <f t="shared" si="48"/>
        <v>30</v>
      </c>
    </row>
    <row r="469" spans="4:8" x14ac:dyDescent="0.2">
      <c r="D469" s="58">
        <v>11</v>
      </c>
      <c r="E469" s="58">
        <v>19</v>
      </c>
      <c r="F469" s="59">
        <f t="shared" si="49"/>
        <v>43733</v>
      </c>
      <c r="G469" s="59">
        <f t="shared" si="50"/>
        <v>43763</v>
      </c>
      <c r="H469" s="31">
        <f t="shared" si="48"/>
        <v>30</v>
      </c>
    </row>
    <row r="470" spans="4:8" x14ac:dyDescent="0.2">
      <c r="D470" s="58">
        <v>12</v>
      </c>
      <c r="E470" s="58">
        <v>1</v>
      </c>
      <c r="F470" s="59">
        <f t="shared" si="49"/>
        <v>43763</v>
      </c>
      <c r="G470" s="59">
        <f t="shared" si="50"/>
        <v>43794</v>
      </c>
      <c r="H470" s="31">
        <f t="shared" si="48"/>
        <v>31</v>
      </c>
    </row>
    <row r="471" spans="4:8" x14ac:dyDescent="0.2">
      <c r="D471" s="58">
        <v>12</v>
      </c>
      <c r="E471" s="58">
        <v>2</v>
      </c>
      <c r="F471" s="59">
        <f t="shared" si="49"/>
        <v>43763</v>
      </c>
      <c r="G471" s="59">
        <f t="shared" si="50"/>
        <v>43794</v>
      </c>
      <c r="H471" s="31">
        <f t="shared" si="48"/>
        <v>31</v>
      </c>
    </row>
    <row r="472" spans="4:8" x14ac:dyDescent="0.2">
      <c r="D472" s="58">
        <v>12</v>
      </c>
      <c r="E472" s="58">
        <v>3</v>
      </c>
      <c r="F472" s="59">
        <f t="shared" si="49"/>
        <v>43763</v>
      </c>
      <c r="G472" s="59">
        <f t="shared" si="50"/>
        <v>43794</v>
      </c>
      <c r="H472" s="31">
        <f t="shared" si="48"/>
        <v>31</v>
      </c>
    </row>
    <row r="473" spans="4:8" x14ac:dyDescent="0.2">
      <c r="D473" s="58">
        <v>12</v>
      </c>
      <c r="E473" s="58">
        <v>4</v>
      </c>
      <c r="F473" s="59">
        <f t="shared" si="49"/>
        <v>43763</v>
      </c>
      <c r="G473" s="59">
        <f t="shared" si="50"/>
        <v>43794</v>
      </c>
      <c r="H473" s="31">
        <f t="shared" si="48"/>
        <v>31</v>
      </c>
    </row>
    <row r="474" spans="4:8" x14ac:dyDescent="0.2">
      <c r="D474" s="58">
        <v>12</v>
      </c>
      <c r="E474" s="58">
        <v>5</v>
      </c>
      <c r="F474" s="59">
        <f t="shared" si="49"/>
        <v>43763</v>
      </c>
      <c r="G474" s="59">
        <f t="shared" si="50"/>
        <v>43794</v>
      </c>
      <c r="H474" s="31">
        <f t="shared" si="48"/>
        <v>31</v>
      </c>
    </row>
    <row r="475" spans="4:8" x14ac:dyDescent="0.2">
      <c r="D475" s="58">
        <v>12</v>
      </c>
      <c r="E475" s="58">
        <v>6</v>
      </c>
      <c r="F475" s="59">
        <f t="shared" si="49"/>
        <v>43763</v>
      </c>
      <c r="G475" s="59">
        <f t="shared" si="50"/>
        <v>43794</v>
      </c>
      <c r="H475" s="31">
        <f t="shared" si="48"/>
        <v>31</v>
      </c>
    </row>
    <row r="476" spans="4:8" x14ac:dyDescent="0.2">
      <c r="D476" s="58">
        <v>12</v>
      </c>
      <c r="E476" s="58">
        <v>7</v>
      </c>
      <c r="F476" s="59">
        <f t="shared" si="49"/>
        <v>43763</v>
      </c>
      <c r="G476" s="59">
        <f t="shared" si="50"/>
        <v>43794</v>
      </c>
      <c r="H476" s="31">
        <f t="shared" si="48"/>
        <v>31</v>
      </c>
    </row>
    <row r="477" spans="4:8" x14ac:dyDescent="0.2">
      <c r="D477" s="58">
        <v>12</v>
      </c>
      <c r="E477" s="58">
        <v>8</v>
      </c>
      <c r="F477" s="59">
        <f t="shared" si="49"/>
        <v>43763</v>
      </c>
      <c r="G477" s="59">
        <f t="shared" si="50"/>
        <v>43794</v>
      </c>
      <c r="H477" s="31">
        <f t="shared" si="48"/>
        <v>31</v>
      </c>
    </row>
    <row r="478" spans="4:8" x14ac:dyDescent="0.2">
      <c r="D478" s="58">
        <v>12</v>
      </c>
      <c r="E478" s="58">
        <v>9</v>
      </c>
      <c r="F478" s="59">
        <f t="shared" si="49"/>
        <v>43763</v>
      </c>
      <c r="G478" s="59">
        <f t="shared" si="50"/>
        <v>43794</v>
      </c>
      <c r="H478" s="31">
        <f t="shared" si="48"/>
        <v>31</v>
      </c>
    </row>
    <row r="479" spans="4:8" x14ac:dyDescent="0.2">
      <c r="D479" s="58">
        <v>12</v>
      </c>
      <c r="E479" s="58">
        <v>10</v>
      </c>
      <c r="F479" s="59">
        <f t="shared" si="49"/>
        <v>43763</v>
      </c>
      <c r="G479" s="59">
        <f t="shared" si="50"/>
        <v>43794</v>
      </c>
      <c r="H479" s="31">
        <f t="shared" si="48"/>
        <v>31</v>
      </c>
    </row>
    <row r="480" spans="4:8" x14ac:dyDescent="0.2">
      <c r="D480" s="58">
        <v>12</v>
      </c>
      <c r="E480" s="58">
        <v>11</v>
      </c>
      <c r="F480" s="59">
        <f t="shared" si="49"/>
        <v>43763</v>
      </c>
      <c r="G480" s="59">
        <f t="shared" si="50"/>
        <v>43794</v>
      </c>
      <c r="H480" s="31">
        <f t="shared" si="48"/>
        <v>31</v>
      </c>
    </row>
    <row r="481" spans="4:8" x14ac:dyDescent="0.2">
      <c r="D481" s="58">
        <v>12</v>
      </c>
      <c r="E481" s="58">
        <v>12</v>
      </c>
      <c r="F481" s="59">
        <f t="shared" si="49"/>
        <v>43763</v>
      </c>
      <c r="G481" s="59">
        <f t="shared" si="50"/>
        <v>43794</v>
      </c>
      <c r="H481" s="31">
        <f t="shared" si="48"/>
        <v>31</v>
      </c>
    </row>
    <row r="482" spans="4:8" x14ac:dyDescent="0.2">
      <c r="D482" s="58">
        <v>12</v>
      </c>
      <c r="E482" s="58">
        <v>13</v>
      </c>
      <c r="F482" s="59">
        <f t="shared" si="49"/>
        <v>43763</v>
      </c>
      <c r="G482" s="59">
        <f t="shared" si="50"/>
        <v>43794</v>
      </c>
      <c r="H482" s="31">
        <f t="shared" ref="H482:H488" si="51">G482-F482</f>
        <v>31</v>
      </c>
    </row>
    <row r="483" spans="4:8" x14ac:dyDescent="0.2">
      <c r="D483" s="58">
        <v>12</v>
      </c>
      <c r="E483" s="58">
        <v>14</v>
      </c>
      <c r="F483" s="59">
        <f t="shared" si="49"/>
        <v>43763</v>
      </c>
      <c r="G483" s="59">
        <f t="shared" si="50"/>
        <v>43794</v>
      </c>
      <c r="H483" s="31">
        <f t="shared" si="51"/>
        <v>31</v>
      </c>
    </row>
    <row r="484" spans="4:8" x14ac:dyDescent="0.2">
      <c r="D484" s="58">
        <v>12</v>
      </c>
      <c r="E484" s="58">
        <v>15</v>
      </c>
      <c r="F484" s="59">
        <f t="shared" si="49"/>
        <v>43763</v>
      </c>
      <c r="G484" s="59">
        <f t="shared" si="50"/>
        <v>43794</v>
      </c>
      <c r="H484" s="31">
        <f t="shared" si="51"/>
        <v>31</v>
      </c>
    </row>
    <row r="485" spans="4:8" x14ac:dyDescent="0.2">
      <c r="D485" s="58">
        <v>12</v>
      </c>
      <c r="E485" s="58">
        <v>16</v>
      </c>
      <c r="F485" s="59">
        <f t="shared" si="49"/>
        <v>43763</v>
      </c>
      <c r="G485" s="59">
        <f t="shared" si="50"/>
        <v>43794</v>
      </c>
      <c r="H485" s="31">
        <f t="shared" si="51"/>
        <v>31</v>
      </c>
    </row>
    <row r="486" spans="4:8" x14ac:dyDescent="0.2">
      <c r="D486" s="58">
        <v>12</v>
      </c>
      <c r="E486" s="58">
        <v>17</v>
      </c>
      <c r="F486" s="59">
        <f t="shared" si="49"/>
        <v>43763</v>
      </c>
      <c r="G486" s="59">
        <f t="shared" si="50"/>
        <v>43794</v>
      </c>
      <c r="H486" s="31">
        <f t="shared" si="51"/>
        <v>31</v>
      </c>
    </row>
    <row r="487" spans="4:8" x14ac:dyDescent="0.2">
      <c r="D487" s="58">
        <v>12</v>
      </c>
      <c r="E487" s="58">
        <v>18</v>
      </c>
      <c r="F487" s="59">
        <f t="shared" si="49"/>
        <v>43763</v>
      </c>
      <c r="G487" s="59">
        <f t="shared" si="50"/>
        <v>43794</v>
      </c>
      <c r="H487" s="31">
        <f t="shared" si="51"/>
        <v>31</v>
      </c>
    </row>
    <row r="488" spans="4:8" x14ac:dyDescent="0.2">
      <c r="D488" s="58">
        <v>12</v>
      </c>
      <c r="E488" s="58">
        <v>19</v>
      </c>
      <c r="F488" s="59">
        <f t="shared" si="49"/>
        <v>43763</v>
      </c>
      <c r="G488" s="59">
        <f t="shared" si="50"/>
        <v>43794</v>
      </c>
      <c r="H488" s="31">
        <f t="shared" si="51"/>
        <v>31</v>
      </c>
    </row>
    <row r="489" spans="4:8" x14ac:dyDescent="0.2">
      <c r="D489" s="58"/>
      <c r="E489" s="58"/>
      <c r="F489" s="59"/>
      <c r="G489" s="59"/>
    </row>
    <row r="490" spans="4:8" x14ac:dyDescent="0.2">
      <c r="D490" s="58"/>
      <c r="E490" s="58"/>
      <c r="F490" s="59"/>
      <c r="G490" s="59"/>
    </row>
    <row r="491" spans="4:8" x14ac:dyDescent="0.2">
      <c r="D491" s="58"/>
      <c r="E491" s="58"/>
      <c r="F491" s="59"/>
      <c r="G491" s="59"/>
    </row>
    <row r="492" spans="4:8" x14ac:dyDescent="0.2">
      <c r="D492" s="58"/>
      <c r="E492" s="58"/>
      <c r="F492" s="59"/>
      <c r="G492" s="59"/>
    </row>
    <row r="493" spans="4:8" x14ac:dyDescent="0.2">
      <c r="D493" s="58"/>
      <c r="E493" s="58"/>
      <c r="F493" s="59"/>
      <c r="G493" s="59"/>
    </row>
    <row r="494" spans="4:8" x14ac:dyDescent="0.2">
      <c r="D494" s="58"/>
      <c r="E494" s="58"/>
      <c r="F494" s="59"/>
      <c r="G494" s="59"/>
    </row>
    <row r="495" spans="4:8" x14ac:dyDescent="0.2">
      <c r="D495" s="58"/>
      <c r="E495" s="58"/>
      <c r="F495" s="59"/>
      <c r="G495" s="59"/>
    </row>
    <row r="496" spans="4:8" x14ac:dyDescent="0.2">
      <c r="D496" s="58"/>
      <c r="E496" s="58"/>
      <c r="F496" s="59"/>
      <c r="G496" s="59"/>
    </row>
    <row r="497" spans="4:7" x14ac:dyDescent="0.2">
      <c r="D497" s="58"/>
      <c r="E497" s="58"/>
      <c r="F497" s="59"/>
      <c r="G497" s="59"/>
    </row>
    <row r="498" spans="4:7" x14ac:dyDescent="0.2">
      <c r="D498" s="58"/>
      <c r="E498" s="58"/>
      <c r="F498" s="59"/>
      <c r="G498" s="59"/>
    </row>
    <row r="499" spans="4:7" x14ac:dyDescent="0.2">
      <c r="D499" s="58"/>
      <c r="E499" s="58"/>
      <c r="F499" s="59"/>
      <c r="G499" s="59"/>
    </row>
    <row r="500" spans="4:7" x14ac:dyDescent="0.2">
      <c r="D500" s="58"/>
      <c r="E500" s="58"/>
      <c r="F500" s="59"/>
      <c r="G500" s="59"/>
    </row>
    <row r="501" spans="4:7" x14ac:dyDescent="0.2">
      <c r="D501" s="58"/>
      <c r="E501" s="58"/>
      <c r="F501" s="59"/>
      <c r="G501" s="59"/>
    </row>
    <row r="502" spans="4:7" x14ac:dyDescent="0.2">
      <c r="D502" s="58"/>
      <c r="E502" s="58"/>
      <c r="F502" s="59"/>
      <c r="G502" s="59"/>
    </row>
    <row r="503" spans="4:7" x14ac:dyDescent="0.2">
      <c r="D503" s="58"/>
      <c r="E503" s="58"/>
      <c r="F503" s="59"/>
      <c r="G503" s="59"/>
    </row>
    <row r="504" spans="4:7" x14ac:dyDescent="0.2">
      <c r="D504" s="58"/>
      <c r="E504" s="58"/>
      <c r="F504" s="59"/>
      <c r="G504" s="59"/>
    </row>
    <row r="505" spans="4:7" x14ac:dyDescent="0.2">
      <c r="D505" s="58"/>
      <c r="E505" s="58"/>
      <c r="F505" s="59"/>
      <c r="G505" s="59"/>
    </row>
    <row r="506" spans="4:7" x14ac:dyDescent="0.2">
      <c r="D506" s="58"/>
      <c r="E506" s="58"/>
      <c r="F506" s="59"/>
      <c r="G506" s="59"/>
    </row>
    <row r="507" spans="4:7" x14ac:dyDescent="0.2">
      <c r="D507" s="58"/>
      <c r="E507" s="58"/>
      <c r="F507" s="59"/>
      <c r="G507" s="59"/>
    </row>
  </sheetData>
  <mergeCells count="1">
    <mergeCell ref="BD7:BG9"/>
  </mergeCells>
  <conditionalFormatting sqref="AJ16:AJ261">
    <cfRule type="cellIs" dxfId="1" priority="1" operator="greaterThan">
      <formula>4</formula>
    </cfRule>
  </conditionalFormatting>
  <pageMargins left="0.45" right="0.45" top="0.75" bottom="0.5" header="0.3" footer="0.3"/>
  <pageSetup scale="75" orientation="portrait" horizontalDpi="72" verticalDpi="7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F488"/>
  <sheetViews>
    <sheetView zoomScale="85" zoomScaleNormal="85" workbookViewId="0">
      <selection sqref="A1:XFD1048576"/>
    </sheetView>
  </sheetViews>
  <sheetFormatPr defaultColWidth="12.7109375" defaultRowHeight="15" x14ac:dyDescent="0.2"/>
  <cols>
    <col min="1" max="1" width="12.7109375" style="31"/>
    <col min="2" max="15" width="12.7109375" style="31" customWidth="1"/>
    <col min="16" max="52" width="12.7109375" style="31"/>
    <col min="53" max="53" width="21.5703125" style="31" customWidth="1"/>
    <col min="54" max="16384" width="12.7109375" style="31"/>
  </cols>
  <sheetData>
    <row r="1" spans="1:58" s="36" customFormat="1" ht="15" customHeight="1" x14ac:dyDescent="0.3">
      <c r="A1" s="35" t="s">
        <v>45</v>
      </c>
      <c r="AY1" s="290"/>
      <c r="AZ1" s="290"/>
    </row>
    <row r="2" spans="1:58" s="36" customFormat="1" ht="15" customHeight="1" x14ac:dyDescent="0.25">
      <c r="A2" s="37"/>
      <c r="AY2" s="290"/>
      <c r="AZ2" s="290"/>
    </row>
    <row r="3" spans="1:58" s="36" customFormat="1" ht="15" customHeight="1" x14ac:dyDescent="0.25">
      <c r="A3" s="38" t="s">
        <v>46</v>
      </c>
      <c r="AY3" s="290"/>
      <c r="AZ3" s="290"/>
    </row>
    <row r="4" spans="1:58" s="36" customFormat="1" ht="15" customHeight="1" x14ac:dyDescent="0.25">
      <c r="A4" s="38"/>
      <c r="B4" s="39" t="str">
        <f t="shared" ref="B4:AS4" si="0">IF(ISERROR(MONTH(DATEVALUE("01/" &amp; B$7 &amp; "/" &amp; B8)))=FALSE,MONTH(DATEVALUE("01/" &amp; B$7 &amp; "/" &amp; B8))&amp;B8,0)</f>
        <v>12018</v>
      </c>
      <c r="C4" s="39">
        <f t="shared" si="0"/>
        <v>0</v>
      </c>
      <c r="D4" s="39" t="str">
        <f t="shared" si="0"/>
        <v>22018</v>
      </c>
      <c r="E4" s="39">
        <f t="shared" si="0"/>
        <v>0</v>
      </c>
      <c r="F4" s="39" t="str">
        <f t="shared" si="0"/>
        <v>32018</v>
      </c>
      <c r="G4" s="39">
        <f t="shared" si="0"/>
        <v>0</v>
      </c>
      <c r="H4" s="39" t="str">
        <f t="shared" si="0"/>
        <v>42018</v>
      </c>
      <c r="I4" s="39">
        <f t="shared" si="0"/>
        <v>0</v>
      </c>
      <c r="J4" s="39" t="str">
        <f t="shared" si="0"/>
        <v>52018</v>
      </c>
      <c r="K4" s="39">
        <f t="shared" si="0"/>
        <v>0</v>
      </c>
      <c r="L4" s="39" t="str">
        <f t="shared" si="0"/>
        <v>62018</v>
      </c>
      <c r="M4" s="39">
        <f t="shared" si="0"/>
        <v>0</v>
      </c>
      <c r="N4" s="39" t="str">
        <f t="shared" si="0"/>
        <v>72018</v>
      </c>
      <c r="O4" s="39">
        <f t="shared" si="0"/>
        <v>0</v>
      </c>
      <c r="P4" s="39" t="str">
        <f t="shared" si="0"/>
        <v>82018</v>
      </c>
      <c r="Q4" s="39">
        <f t="shared" si="0"/>
        <v>0</v>
      </c>
      <c r="R4" s="39" t="str">
        <f t="shared" si="0"/>
        <v>92018</v>
      </c>
      <c r="S4" s="39">
        <f t="shared" si="0"/>
        <v>0</v>
      </c>
      <c r="T4" s="39" t="str">
        <f t="shared" si="0"/>
        <v>102018</v>
      </c>
      <c r="U4" s="39">
        <f t="shared" si="0"/>
        <v>0</v>
      </c>
      <c r="V4" s="39" t="str">
        <f t="shared" si="0"/>
        <v>112018</v>
      </c>
      <c r="W4" s="39">
        <f t="shared" si="0"/>
        <v>0</v>
      </c>
      <c r="X4" s="39" t="str">
        <f t="shared" si="0"/>
        <v>122018</v>
      </c>
      <c r="Y4" s="39">
        <f t="shared" si="0"/>
        <v>0</v>
      </c>
      <c r="Z4" s="39" t="str">
        <f>IF(ISERROR(MONTH(DATEVALUE("01/" &amp; Z$7 &amp; "/" &amp; Z8)))=FALSE,MONTH(DATEVALUE("01/" &amp; Z$7 &amp; "/" &amp; Z8))&amp;Z8,0)</f>
        <v>12019</v>
      </c>
      <c r="AA4" s="39">
        <f t="shared" si="0"/>
        <v>0</v>
      </c>
      <c r="AB4" s="39" t="str">
        <f t="shared" si="0"/>
        <v>22019</v>
      </c>
      <c r="AC4" s="39">
        <f t="shared" si="0"/>
        <v>0</v>
      </c>
      <c r="AD4" s="39" t="str">
        <f t="shared" si="0"/>
        <v>32019</v>
      </c>
      <c r="AE4" s="39">
        <f t="shared" si="0"/>
        <v>0</v>
      </c>
      <c r="AF4" s="39" t="str">
        <f t="shared" si="0"/>
        <v>42019</v>
      </c>
      <c r="AG4" s="39">
        <f t="shared" si="0"/>
        <v>0</v>
      </c>
      <c r="AH4" s="39" t="str">
        <f t="shared" si="0"/>
        <v>52019</v>
      </c>
      <c r="AI4" s="39">
        <f t="shared" si="0"/>
        <v>0</v>
      </c>
      <c r="AJ4" s="39" t="str">
        <f t="shared" si="0"/>
        <v>62019</v>
      </c>
      <c r="AK4" s="39">
        <f t="shared" si="0"/>
        <v>0</v>
      </c>
      <c r="AL4" s="39" t="str">
        <f t="shared" si="0"/>
        <v>72019</v>
      </c>
      <c r="AM4" s="39">
        <f t="shared" si="0"/>
        <v>0</v>
      </c>
      <c r="AN4" s="39" t="str">
        <f t="shared" si="0"/>
        <v>82019</v>
      </c>
      <c r="AO4" s="39">
        <f t="shared" si="0"/>
        <v>0</v>
      </c>
      <c r="AP4" s="39" t="str">
        <f t="shared" si="0"/>
        <v>92019</v>
      </c>
      <c r="AQ4" s="39">
        <f t="shared" si="0"/>
        <v>0</v>
      </c>
      <c r="AR4" s="39" t="str">
        <f t="shared" si="0"/>
        <v>102019</v>
      </c>
      <c r="AS4" s="39">
        <f t="shared" si="0"/>
        <v>0</v>
      </c>
      <c r="AT4" s="39" t="str">
        <f>IF(ISERROR(MONTH(DATEVALUE("01/" &amp; AT$7 &amp; "/" &amp; AT8)))=FALSE,MONTH(DATEVALUE("01/" &amp; AT$7 &amp; "/" &amp; AT8))&amp;AT8,0)</f>
        <v>112019</v>
      </c>
      <c r="AU4" s="39">
        <f>IF(ISERROR(MONTH(DATEVALUE("01/" &amp; AU$7 &amp; "/" &amp; AU8)))=FALSE,MONTH(DATEVALUE("01/" &amp; AU$7 &amp; "/" &amp; AU8))&amp;AU8,0)</f>
        <v>0</v>
      </c>
      <c r="AV4" s="289" t="s">
        <v>213</v>
      </c>
      <c r="AW4" s="39">
        <f>IF(ISERROR(MONTH(DATEVALUE("01/" &amp; AW$7 &amp; "/" &amp; AW8)))=FALSE,MONTH(DATEVALUE("01/" &amp; AW$7 &amp; "/" &amp; AW8))&amp;AW8,0)</f>
        <v>0</v>
      </c>
      <c r="AX4" s="39" t="str">
        <f>IF(ISERROR(MONTH(DATEVALUE("01/" &amp; AX$7 &amp; "/" &amp; AX8)))=FALSE,MONTH(DATEVALUE("01/" &amp; AX$7 &amp; "/" &amp; AX8))&amp;AX8,0)</f>
        <v>12020</v>
      </c>
      <c r="AY4" s="39">
        <f t="shared" ref="AY4:AZ4" si="1">IF(ISERROR(MONTH(DATEVALUE("01/" &amp; AY$7 &amp; "/" &amp; AY8)))=FALSE,MONTH(DATEVALUE("01/" &amp; AY$7 &amp; "/" &amp; AY8))&amp;AY8,0)</f>
        <v>0</v>
      </c>
      <c r="AZ4" s="39" t="str">
        <f t="shared" si="1"/>
        <v>22020</v>
      </c>
    </row>
    <row r="5" spans="1:58" s="36" customFormat="1" ht="15" customHeight="1" x14ac:dyDescent="0.25">
      <c r="A5" s="40"/>
      <c r="B5" s="36">
        <f t="shared" ref="B5:V5" si="2">C4</f>
        <v>0</v>
      </c>
      <c r="C5" s="36" t="str">
        <f t="shared" si="2"/>
        <v>22018</v>
      </c>
      <c r="D5" s="36">
        <f t="shared" si="2"/>
        <v>0</v>
      </c>
      <c r="E5" s="36" t="str">
        <f t="shared" si="2"/>
        <v>32018</v>
      </c>
      <c r="F5" s="36">
        <f t="shared" si="2"/>
        <v>0</v>
      </c>
      <c r="G5" s="36" t="str">
        <f t="shared" si="2"/>
        <v>42018</v>
      </c>
      <c r="H5" s="36">
        <f t="shared" si="2"/>
        <v>0</v>
      </c>
      <c r="I5" s="36" t="str">
        <f t="shared" si="2"/>
        <v>52018</v>
      </c>
      <c r="J5" s="36">
        <f t="shared" si="2"/>
        <v>0</v>
      </c>
      <c r="K5" s="36" t="str">
        <f t="shared" si="2"/>
        <v>62018</v>
      </c>
      <c r="L5" s="36">
        <f t="shared" si="2"/>
        <v>0</v>
      </c>
      <c r="M5" s="36" t="str">
        <f t="shared" si="2"/>
        <v>72018</v>
      </c>
      <c r="N5" s="36">
        <f t="shared" si="2"/>
        <v>0</v>
      </c>
      <c r="O5" s="36" t="str">
        <f t="shared" si="2"/>
        <v>82018</v>
      </c>
      <c r="P5" s="36">
        <f t="shared" si="2"/>
        <v>0</v>
      </c>
      <c r="Q5" s="36" t="str">
        <f t="shared" si="2"/>
        <v>92018</v>
      </c>
      <c r="R5" s="36">
        <f t="shared" si="2"/>
        <v>0</v>
      </c>
      <c r="S5" s="36" t="str">
        <f t="shared" si="2"/>
        <v>102018</v>
      </c>
      <c r="T5" s="36">
        <f t="shared" si="2"/>
        <v>0</v>
      </c>
      <c r="U5" s="36" t="str">
        <f t="shared" si="2"/>
        <v>112018</v>
      </c>
      <c r="V5" s="36">
        <f t="shared" si="2"/>
        <v>0</v>
      </c>
      <c r="W5" s="36" t="str">
        <f>X4</f>
        <v>122018</v>
      </c>
      <c r="Y5" s="36" t="str">
        <f t="shared" ref="Y5:AW5" si="3">Z4</f>
        <v>12019</v>
      </c>
      <c r="Z5" s="36">
        <f t="shared" si="3"/>
        <v>0</v>
      </c>
      <c r="AA5" s="36" t="str">
        <f t="shared" si="3"/>
        <v>22019</v>
      </c>
      <c r="AB5" s="36">
        <f t="shared" si="3"/>
        <v>0</v>
      </c>
      <c r="AC5" s="36" t="str">
        <f t="shared" si="3"/>
        <v>32019</v>
      </c>
      <c r="AD5" s="36">
        <f t="shared" si="3"/>
        <v>0</v>
      </c>
      <c r="AE5" s="36" t="str">
        <f t="shared" si="3"/>
        <v>42019</v>
      </c>
      <c r="AF5" s="36">
        <f t="shared" si="3"/>
        <v>0</v>
      </c>
      <c r="AG5" s="36" t="str">
        <f t="shared" si="3"/>
        <v>52019</v>
      </c>
      <c r="AH5" s="36">
        <f t="shared" si="3"/>
        <v>0</v>
      </c>
      <c r="AI5" s="36" t="str">
        <f t="shared" si="3"/>
        <v>62019</v>
      </c>
      <c r="AJ5" s="36">
        <f t="shared" si="3"/>
        <v>0</v>
      </c>
      <c r="AK5" s="36" t="str">
        <f t="shared" si="3"/>
        <v>72019</v>
      </c>
      <c r="AL5" s="36">
        <f t="shared" si="3"/>
        <v>0</v>
      </c>
      <c r="AM5" s="36" t="str">
        <f t="shared" si="3"/>
        <v>82019</v>
      </c>
      <c r="AN5" s="36">
        <f t="shared" si="3"/>
        <v>0</v>
      </c>
      <c r="AO5" s="36" t="str">
        <f t="shared" si="3"/>
        <v>92019</v>
      </c>
      <c r="AP5" s="36">
        <f t="shared" si="3"/>
        <v>0</v>
      </c>
      <c r="AQ5" s="36" t="str">
        <f t="shared" si="3"/>
        <v>102019</v>
      </c>
      <c r="AR5" s="36">
        <f t="shared" si="3"/>
        <v>0</v>
      </c>
      <c r="AS5" s="36" t="str">
        <f t="shared" si="3"/>
        <v>112019</v>
      </c>
      <c r="AT5" s="36">
        <f t="shared" si="3"/>
        <v>0</v>
      </c>
      <c r="AU5" s="36" t="str">
        <f t="shared" si="3"/>
        <v>122019</v>
      </c>
      <c r="AV5" s="36">
        <f t="shared" si="3"/>
        <v>0</v>
      </c>
      <c r="AW5" s="36" t="str">
        <f t="shared" si="3"/>
        <v>12020</v>
      </c>
      <c r="AX5" s="36">
        <f>BA4</f>
        <v>0</v>
      </c>
      <c r="AY5" s="290" t="str">
        <f t="shared" ref="AY5" si="4">AZ4</f>
        <v>22020</v>
      </c>
      <c r="AZ5" s="290">
        <f>BA4</f>
        <v>0</v>
      </c>
    </row>
    <row r="6" spans="1:58" s="36" customFormat="1" ht="9.9499999999999993" customHeight="1" x14ac:dyDescent="0.25">
      <c r="A6" s="40"/>
      <c r="AY6" s="290"/>
      <c r="AZ6" s="290"/>
    </row>
    <row r="7" spans="1:58" s="36" customFormat="1" ht="21.95" customHeight="1" x14ac:dyDescent="0.25">
      <c r="A7" s="41" t="s">
        <v>47</v>
      </c>
      <c r="B7" s="43" t="s">
        <v>49</v>
      </c>
      <c r="C7" s="43"/>
      <c r="D7" s="43" t="s">
        <v>50</v>
      </c>
      <c r="E7" s="43"/>
      <c r="F7" s="43" t="s">
        <v>51</v>
      </c>
      <c r="G7" s="43"/>
      <c r="H7" s="43" t="s">
        <v>52</v>
      </c>
      <c r="I7" s="43"/>
      <c r="J7" s="43" t="s">
        <v>53</v>
      </c>
      <c r="K7" s="43"/>
      <c r="L7" s="43" t="s">
        <v>54</v>
      </c>
      <c r="M7" s="43"/>
      <c r="N7" s="43" t="s">
        <v>55</v>
      </c>
      <c r="O7" s="43"/>
      <c r="P7" s="43" t="s">
        <v>56</v>
      </c>
      <c r="Q7" s="43"/>
      <c r="R7" s="43" t="s">
        <v>57</v>
      </c>
      <c r="S7" s="43"/>
      <c r="T7" s="43" t="s">
        <v>58</v>
      </c>
      <c r="U7" s="43"/>
      <c r="V7" s="43" t="s">
        <v>59</v>
      </c>
      <c r="W7" s="43"/>
      <c r="X7" s="43" t="s">
        <v>48</v>
      </c>
      <c r="Y7" s="43"/>
      <c r="Z7" s="88" t="s">
        <v>49</v>
      </c>
      <c r="AA7" s="265"/>
      <c r="AB7" s="265" t="s">
        <v>50</v>
      </c>
      <c r="AC7" s="265"/>
      <c r="AD7" s="265" t="s">
        <v>51</v>
      </c>
      <c r="AE7" s="265"/>
      <c r="AF7" s="265" t="s">
        <v>52</v>
      </c>
      <c r="AG7" s="265"/>
      <c r="AH7" s="264" t="s">
        <v>53</v>
      </c>
      <c r="AI7" s="264"/>
      <c r="AJ7" s="264" t="s">
        <v>54</v>
      </c>
      <c r="AK7" s="264"/>
      <c r="AL7" s="264" t="s">
        <v>55</v>
      </c>
      <c r="AM7" s="264"/>
      <c r="AN7" s="264" t="s">
        <v>56</v>
      </c>
      <c r="AO7" s="264"/>
      <c r="AP7" s="264" t="s">
        <v>57</v>
      </c>
      <c r="AQ7" s="264"/>
      <c r="AR7" s="264" t="s">
        <v>58</v>
      </c>
      <c r="AS7" s="264"/>
      <c r="AT7" s="264" t="s">
        <v>59</v>
      </c>
      <c r="AU7" s="264"/>
      <c r="AV7" s="264" t="s">
        <v>60</v>
      </c>
      <c r="AW7" s="264"/>
      <c r="AX7" s="265" t="s">
        <v>49</v>
      </c>
      <c r="AY7" s="294"/>
      <c r="AZ7" s="295" t="s">
        <v>50</v>
      </c>
      <c r="BA7" s="268" t="s">
        <v>200</v>
      </c>
      <c r="BC7" s="323" t="s">
        <v>201</v>
      </c>
      <c r="BD7" s="323"/>
      <c r="BE7" s="323"/>
      <c r="BF7" s="323"/>
    </row>
    <row r="8" spans="1:58" s="36" customFormat="1" ht="21.95" customHeight="1" x14ac:dyDescent="0.25">
      <c r="A8" s="44"/>
      <c r="B8" s="46">
        <v>2018</v>
      </c>
      <c r="C8" s="46"/>
      <c r="D8" s="46">
        <v>2018</v>
      </c>
      <c r="E8" s="46"/>
      <c r="F8" s="46">
        <v>2018</v>
      </c>
      <c r="G8" s="46" t="s">
        <v>46</v>
      </c>
      <c r="H8" s="46">
        <v>2018</v>
      </c>
      <c r="I8" s="46" t="s">
        <v>46</v>
      </c>
      <c r="J8" s="46">
        <v>2018</v>
      </c>
      <c r="K8" s="46" t="s">
        <v>46</v>
      </c>
      <c r="L8" s="46">
        <v>2018</v>
      </c>
      <c r="M8" s="46" t="s">
        <v>46</v>
      </c>
      <c r="N8" s="46">
        <v>2018</v>
      </c>
      <c r="O8" s="46" t="s">
        <v>46</v>
      </c>
      <c r="P8" s="46">
        <v>2018</v>
      </c>
      <c r="Q8" s="46" t="s">
        <v>46</v>
      </c>
      <c r="R8" s="46">
        <v>2018</v>
      </c>
      <c r="S8" s="46" t="s">
        <v>46</v>
      </c>
      <c r="T8" s="46">
        <v>2018</v>
      </c>
      <c r="U8" s="46" t="s">
        <v>46</v>
      </c>
      <c r="V8" s="46">
        <v>2018</v>
      </c>
      <c r="W8" s="46" t="s">
        <v>46</v>
      </c>
      <c r="X8" s="46">
        <v>2018</v>
      </c>
      <c r="Y8" s="46"/>
      <c r="Z8" s="89">
        <v>2019</v>
      </c>
      <c r="AA8" s="267"/>
      <c r="AB8" s="267">
        <v>2019</v>
      </c>
      <c r="AC8" s="267"/>
      <c r="AD8" s="267">
        <v>2019</v>
      </c>
      <c r="AE8" s="267" t="s">
        <v>46</v>
      </c>
      <c r="AF8" s="267">
        <v>2019</v>
      </c>
      <c r="AG8" s="267" t="s">
        <v>46</v>
      </c>
      <c r="AH8" s="266">
        <v>2019</v>
      </c>
      <c r="AI8" s="266" t="s">
        <v>46</v>
      </c>
      <c r="AJ8" s="266">
        <v>2019</v>
      </c>
      <c r="AK8" s="266" t="s">
        <v>46</v>
      </c>
      <c r="AL8" s="266">
        <v>2019</v>
      </c>
      <c r="AM8" s="266" t="s">
        <v>46</v>
      </c>
      <c r="AN8" s="266">
        <v>2019</v>
      </c>
      <c r="AO8" s="266" t="s">
        <v>46</v>
      </c>
      <c r="AP8" s="266">
        <v>2019</v>
      </c>
      <c r="AQ8" s="266" t="s">
        <v>46</v>
      </c>
      <c r="AR8" s="266">
        <v>2019</v>
      </c>
      <c r="AS8" s="266" t="s">
        <v>46</v>
      </c>
      <c r="AT8" s="266">
        <v>2019</v>
      </c>
      <c r="AU8" s="266" t="s">
        <v>46</v>
      </c>
      <c r="AV8" s="266">
        <v>2019</v>
      </c>
      <c r="AW8" s="266"/>
      <c r="AX8" s="267">
        <v>2020</v>
      </c>
      <c r="AY8" s="296"/>
      <c r="AZ8" s="297">
        <v>2020</v>
      </c>
      <c r="BC8" s="323"/>
      <c r="BD8" s="323"/>
      <c r="BE8" s="323"/>
      <c r="BF8" s="323"/>
    </row>
    <row r="9" spans="1:58" s="36" customFormat="1" ht="21.95" customHeight="1" x14ac:dyDescent="0.25">
      <c r="A9" s="47" t="s">
        <v>46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90"/>
      <c r="AA9" s="90"/>
      <c r="AB9" s="90"/>
      <c r="AC9" s="91"/>
      <c r="AD9" s="90"/>
      <c r="AE9" s="90"/>
      <c r="AF9" s="90"/>
      <c r="AG9" s="90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90"/>
      <c r="AY9" s="86"/>
      <c r="AZ9" s="90"/>
      <c r="BC9" s="323"/>
      <c r="BD9" s="323"/>
      <c r="BE9" s="323"/>
      <c r="BF9" s="323"/>
    </row>
    <row r="10" spans="1:58" s="36" customFormat="1" ht="21.95" customHeight="1" x14ac:dyDescent="0.25">
      <c r="A10" s="31">
        <v>1</v>
      </c>
      <c r="B10" s="115">
        <v>43102</v>
      </c>
      <c r="C10" s="57">
        <f t="shared" ref="C10:C28" si="5">D10-B10</f>
        <v>29</v>
      </c>
      <c r="D10" s="115">
        <v>43131</v>
      </c>
      <c r="E10" s="57">
        <f t="shared" ref="E10:E28" si="6">F10-D10</f>
        <v>28</v>
      </c>
      <c r="F10" s="115">
        <v>43159</v>
      </c>
      <c r="G10" s="57">
        <f t="shared" ref="G10:G28" si="7">H10-F10</f>
        <v>29</v>
      </c>
      <c r="H10" s="115">
        <v>43188</v>
      </c>
      <c r="I10" s="57">
        <f t="shared" ref="I10:I28" si="8">J10-H10</f>
        <v>31</v>
      </c>
      <c r="J10" s="115">
        <v>43219</v>
      </c>
      <c r="K10" s="57">
        <f t="shared" ref="K10:K28" si="9">L10-J10</f>
        <v>32</v>
      </c>
      <c r="L10" s="115">
        <v>43251</v>
      </c>
      <c r="M10" s="57">
        <f t="shared" ref="M10:M28" si="10">N10-L10</f>
        <v>29</v>
      </c>
      <c r="N10" s="114">
        <v>43280</v>
      </c>
      <c r="O10" s="57">
        <f t="shared" ref="O10:O28" si="11">P10-N10</f>
        <v>32</v>
      </c>
      <c r="P10" s="115">
        <v>43312</v>
      </c>
      <c r="Q10" s="57">
        <f t="shared" ref="Q10:Q28" si="12">R10-P10</f>
        <v>30</v>
      </c>
      <c r="R10" s="116">
        <v>43342</v>
      </c>
      <c r="S10" s="57">
        <f t="shared" ref="S10:S28" si="13">T10-R10</f>
        <v>32</v>
      </c>
      <c r="T10" s="117">
        <v>43374</v>
      </c>
      <c r="U10" s="57">
        <f t="shared" ref="U10:U28" si="14">V10-T10</f>
        <v>28</v>
      </c>
      <c r="V10" s="118">
        <v>43402</v>
      </c>
      <c r="W10" s="57">
        <f t="shared" ref="W10:W28" si="15">X10-V10</f>
        <v>30</v>
      </c>
      <c r="X10" s="119">
        <v>43432</v>
      </c>
      <c r="Y10" s="57">
        <f>Z10-X10</f>
        <v>29</v>
      </c>
      <c r="Z10" s="174">
        <v>43461</v>
      </c>
      <c r="AA10" s="87">
        <f t="shared" ref="AA10:AA27" si="16">AB10-Z10</f>
        <v>32</v>
      </c>
      <c r="AB10" s="174">
        <v>43493</v>
      </c>
      <c r="AC10" s="87">
        <f t="shared" ref="AC10:AC28" si="17">AD10-AB10</f>
        <v>28</v>
      </c>
      <c r="AD10" s="174">
        <v>43521</v>
      </c>
      <c r="AE10" s="87">
        <f t="shared" ref="AE10:AE28" si="18">AF10-AD10</f>
        <v>29</v>
      </c>
      <c r="AF10" s="174">
        <v>43550</v>
      </c>
      <c r="AG10" s="87">
        <f t="shared" ref="AG10:AG28" si="19">AH10-AF10</f>
        <v>31</v>
      </c>
      <c r="AH10" s="174">
        <v>43581</v>
      </c>
      <c r="AI10" s="87">
        <f t="shared" ref="AI10:AI28" si="20">AJ10-AH10</f>
        <v>34</v>
      </c>
      <c r="AJ10" s="174">
        <v>43615</v>
      </c>
      <c r="AK10" s="87">
        <f t="shared" ref="AK10:AK28" si="21">AL10-AJ10</f>
        <v>28</v>
      </c>
      <c r="AL10" s="176">
        <v>43643</v>
      </c>
      <c r="AM10" s="87">
        <f t="shared" ref="AM10:AM28" si="22">AN10-AL10</f>
        <v>29</v>
      </c>
      <c r="AN10" s="177">
        <v>43672</v>
      </c>
      <c r="AO10" s="87">
        <f t="shared" ref="AO10:AO28" si="23">AP10-AN10</f>
        <v>31</v>
      </c>
      <c r="AP10" s="178">
        <v>43703</v>
      </c>
      <c r="AQ10" s="87">
        <f t="shared" ref="AQ10:AQ28" si="24">AR10-AP10</f>
        <v>31</v>
      </c>
      <c r="AR10" s="121">
        <v>43734</v>
      </c>
      <c r="AS10" s="87">
        <f t="shared" ref="AS10:AS28" si="25">AT10-AR10</f>
        <v>30</v>
      </c>
      <c r="AT10" s="120">
        <v>43764</v>
      </c>
      <c r="AU10" s="87">
        <f t="shared" ref="AU10:AU28" si="26">AV10-AT10</f>
        <v>31</v>
      </c>
      <c r="AV10" s="174">
        <v>43795</v>
      </c>
      <c r="AW10" s="87">
        <f>AX10-AV10</f>
        <v>30</v>
      </c>
      <c r="AX10" s="174">
        <v>43825</v>
      </c>
      <c r="AY10" s="293">
        <f>AZ10-AX10</f>
        <v>33</v>
      </c>
      <c r="AZ10" s="174">
        <v>43858</v>
      </c>
    </row>
    <row r="11" spans="1:58" s="36" customFormat="1" ht="21.95" customHeight="1" x14ac:dyDescent="0.25">
      <c r="A11" s="31">
        <v>2</v>
      </c>
      <c r="B11" s="115">
        <v>43103</v>
      </c>
      <c r="C11" s="57">
        <f t="shared" si="5"/>
        <v>29</v>
      </c>
      <c r="D11" s="115">
        <v>43132</v>
      </c>
      <c r="E11" s="57">
        <f t="shared" si="6"/>
        <v>29</v>
      </c>
      <c r="F11" s="115">
        <v>43161</v>
      </c>
      <c r="G11" s="57">
        <f t="shared" si="7"/>
        <v>31</v>
      </c>
      <c r="H11" s="115">
        <v>43192</v>
      </c>
      <c r="I11" s="57">
        <f t="shared" si="8"/>
        <v>30</v>
      </c>
      <c r="J11" s="115">
        <v>43222</v>
      </c>
      <c r="K11" s="57">
        <f t="shared" si="9"/>
        <v>30</v>
      </c>
      <c r="L11" s="115">
        <v>43252</v>
      </c>
      <c r="M11" s="57">
        <f t="shared" si="10"/>
        <v>31</v>
      </c>
      <c r="N11" s="114">
        <v>43283</v>
      </c>
      <c r="O11" s="57">
        <f t="shared" si="11"/>
        <v>30</v>
      </c>
      <c r="P11" s="115">
        <v>43313</v>
      </c>
      <c r="Q11" s="57">
        <f t="shared" si="12"/>
        <v>30</v>
      </c>
      <c r="R11" s="116">
        <v>43343</v>
      </c>
      <c r="S11" s="57">
        <f t="shared" si="13"/>
        <v>32</v>
      </c>
      <c r="T11" s="117">
        <v>43375</v>
      </c>
      <c r="U11" s="57">
        <f t="shared" si="14"/>
        <v>28</v>
      </c>
      <c r="V11" s="118">
        <v>43403</v>
      </c>
      <c r="W11" s="57">
        <f t="shared" si="15"/>
        <v>30</v>
      </c>
      <c r="X11" s="119">
        <v>43433</v>
      </c>
      <c r="Y11" s="57">
        <f t="shared" ref="Y11:Y28" si="27">Z11-X11</f>
        <v>29</v>
      </c>
      <c r="Z11" s="174">
        <v>43462</v>
      </c>
      <c r="AA11" s="87">
        <f t="shared" si="16"/>
        <v>31</v>
      </c>
      <c r="AB11" s="174">
        <v>43493</v>
      </c>
      <c r="AC11" s="87">
        <f t="shared" si="17"/>
        <v>28</v>
      </c>
      <c r="AD11" s="174">
        <v>43521</v>
      </c>
      <c r="AE11" s="87">
        <f t="shared" si="18"/>
        <v>29</v>
      </c>
      <c r="AF11" s="174">
        <v>43550</v>
      </c>
      <c r="AG11" s="87">
        <f t="shared" si="19"/>
        <v>31</v>
      </c>
      <c r="AH11" s="174">
        <v>43581</v>
      </c>
      <c r="AI11" s="87">
        <f t="shared" si="20"/>
        <v>34</v>
      </c>
      <c r="AJ11" s="174">
        <v>43615</v>
      </c>
      <c r="AK11" s="87">
        <f t="shared" si="21"/>
        <v>28</v>
      </c>
      <c r="AL11" s="176">
        <v>43643</v>
      </c>
      <c r="AM11" s="87">
        <f t="shared" si="22"/>
        <v>29</v>
      </c>
      <c r="AN11" s="177">
        <v>43672</v>
      </c>
      <c r="AO11" s="87">
        <f t="shared" si="23"/>
        <v>31</v>
      </c>
      <c r="AP11" s="178">
        <v>43703</v>
      </c>
      <c r="AQ11" s="87">
        <f t="shared" si="24"/>
        <v>31</v>
      </c>
      <c r="AR11" s="121">
        <v>43734</v>
      </c>
      <c r="AS11" s="87">
        <f t="shared" si="25"/>
        <v>30</v>
      </c>
      <c r="AT11" s="120">
        <v>43764</v>
      </c>
      <c r="AU11" s="87">
        <f t="shared" si="26"/>
        <v>31</v>
      </c>
      <c r="AV11" s="174">
        <v>43795</v>
      </c>
      <c r="AW11" s="87">
        <f t="shared" ref="AW11:AW28" si="28">AX11-AV11</f>
        <v>30</v>
      </c>
      <c r="AX11" s="174">
        <v>43825</v>
      </c>
      <c r="AY11" s="293">
        <f t="shared" ref="AY11:AY28" si="29">AZ11-AX11</f>
        <v>33</v>
      </c>
      <c r="AZ11" s="174">
        <v>43858</v>
      </c>
    </row>
    <row r="12" spans="1:58" s="36" customFormat="1" ht="21.95" customHeight="1" x14ac:dyDescent="0.25">
      <c r="A12" s="31">
        <v>3</v>
      </c>
      <c r="B12" s="115">
        <v>43104</v>
      </c>
      <c r="C12" s="57">
        <f t="shared" si="5"/>
        <v>29</v>
      </c>
      <c r="D12" s="115">
        <v>43133</v>
      </c>
      <c r="E12" s="57">
        <f t="shared" si="6"/>
        <v>29</v>
      </c>
      <c r="F12" s="115">
        <v>43162</v>
      </c>
      <c r="G12" s="57">
        <f t="shared" si="7"/>
        <v>31</v>
      </c>
      <c r="H12" s="115">
        <v>43193</v>
      </c>
      <c r="I12" s="57">
        <f t="shared" si="8"/>
        <v>30</v>
      </c>
      <c r="J12" s="115">
        <v>43223</v>
      </c>
      <c r="K12" s="57">
        <f t="shared" si="9"/>
        <v>32</v>
      </c>
      <c r="L12" s="115">
        <v>43255</v>
      </c>
      <c r="M12" s="57">
        <f t="shared" si="10"/>
        <v>29</v>
      </c>
      <c r="N12" s="114">
        <v>43284</v>
      </c>
      <c r="O12" s="57">
        <f t="shared" si="11"/>
        <v>30</v>
      </c>
      <c r="P12" s="115">
        <v>43314</v>
      </c>
      <c r="Q12" s="57">
        <f t="shared" si="12"/>
        <v>33</v>
      </c>
      <c r="R12" s="116">
        <v>43347</v>
      </c>
      <c r="S12" s="57">
        <f t="shared" si="13"/>
        <v>29</v>
      </c>
      <c r="T12" s="117">
        <v>43376</v>
      </c>
      <c r="U12" s="57">
        <f t="shared" si="14"/>
        <v>28</v>
      </c>
      <c r="V12" s="118">
        <v>43404</v>
      </c>
      <c r="W12" s="57">
        <f t="shared" si="15"/>
        <v>30</v>
      </c>
      <c r="X12" s="119">
        <v>43434</v>
      </c>
      <c r="Y12" s="57">
        <f t="shared" si="27"/>
        <v>31</v>
      </c>
      <c r="Z12" s="174">
        <v>43465</v>
      </c>
      <c r="AA12" s="87">
        <f t="shared" si="16"/>
        <v>28</v>
      </c>
      <c r="AB12" s="174">
        <v>43493</v>
      </c>
      <c r="AC12" s="87">
        <f t="shared" si="17"/>
        <v>28</v>
      </c>
      <c r="AD12" s="174">
        <v>43521</v>
      </c>
      <c r="AE12" s="87">
        <f t="shared" si="18"/>
        <v>29</v>
      </c>
      <c r="AF12" s="174">
        <v>43550</v>
      </c>
      <c r="AG12" s="87">
        <f t="shared" si="19"/>
        <v>31</v>
      </c>
      <c r="AH12" s="174">
        <v>43581</v>
      </c>
      <c r="AI12" s="87">
        <f t="shared" si="20"/>
        <v>34</v>
      </c>
      <c r="AJ12" s="174">
        <v>43615</v>
      </c>
      <c r="AK12" s="87">
        <f t="shared" si="21"/>
        <v>28</v>
      </c>
      <c r="AL12" s="176">
        <v>43643</v>
      </c>
      <c r="AM12" s="87">
        <f t="shared" si="22"/>
        <v>29</v>
      </c>
      <c r="AN12" s="177">
        <v>43672</v>
      </c>
      <c r="AO12" s="87">
        <f t="shared" si="23"/>
        <v>31</v>
      </c>
      <c r="AP12" s="178">
        <v>43703</v>
      </c>
      <c r="AQ12" s="87">
        <f t="shared" si="24"/>
        <v>31</v>
      </c>
      <c r="AR12" s="121">
        <v>43734</v>
      </c>
      <c r="AS12" s="87">
        <f t="shared" si="25"/>
        <v>30</v>
      </c>
      <c r="AT12" s="120">
        <v>43764</v>
      </c>
      <c r="AU12" s="87">
        <f t="shared" si="26"/>
        <v>31</v>
      </c>
      <c r="AV12" s="174">
        <v>43795</v>
      </c>
      <c r="AW12" s="87">
        <f t="shared" si="28"/>
        <v>30</v>
      </c>
      <c r="AX12" s="174">
        <v>43825</v>
      </c>
      <c r="AY12" s="293">
        <f t="shared" si="29"/>
        <v>33</v>
      </c>
      <c r="AZ12" s="174">
        <v>43858</v>
      </c>
    </row>
    <row r="13" spans="1:58" s="36" customFormat="1" ht="21.95" customHeight="1" x14ac:dyDescent="0.25">
      <c r="A13" s="31">
        <v>4</v>
      </c>
      <c r="B13" s="115">
        <v>43105</v>
      </c>
      <c r="C13" s="57">
        <f t="shared" si="5"/>
        <v>31</v>
      </c>
      <c r="D13" s="115">
        <v>43136</v>
      </c>
      <c r="E13" s="57">
        <f t="shared" si="6"/>
        <v>29</v>
      </c>
      <c r="F13" s="115">
        <v>43165</v>
      </c>
      <c r="G13" s="57">
        <f t="shared" si="7"/>
        <v>29</v>
      </c>
      <c r="H13" s="115">
        <v>43194</v>
      </c>
      <c r="I13" s="57">
        <f t="shared" si="8"/>
        <v>30</v>
      </c>
      <c r="J13" s="115">
        <v>43224</v>
      </c>
      <c r="K13" s="57">
        <f t="shared" si="9"/>
        <v>32</v>
      </c>
      <c r="L13" s="115">
        <v>43256</v>
      </c>
      <c r="M13" s="57">
        <f t="shared" si="10"/>
        <v>30</v>
      </c>
      <c r="N13" s="114">
        <v>43286</v>
      </c>
      <c r="O13" s="57">
        <f t="shared" si="11"/>
        <v>29</v>
      </c>
      <c r="P13" s="115">
        <v>43315</v>
      </c>
      <c r="Q13" s="57">
        <f t="shared" si="12"/>
        <v>33</v>
      </c>
      <c r="R13" s="116">
        <v>43348</v>
      </c>
      <c r="S13" s="57">
        <f t="shared" si="13"/>
        <v>29</v>
      </c>
      <c r="T13" s="117">
        <v>43377</v>
      </c>
      <c r="U13" s="57">
        <f t="shared" si="14"/>
        <v>28</v>
      </c>
      <c r="V13" s="118">
        <v>43405</v>
      </c>
      <c r="W13" s="57">
        <f t="shared" si="15"/>
        <v>32</v>
      </c>
      <c r="X13" s="119">
        <v>43437</v>
      </c>
      <c r="Y13" s="57">
        <f t="shared" si="27"/>
        <v>30</v>
      </c>
      <c r="Z13" s="174">
        <v>43467</v>
      </c>
      <c r="AA13" s="87">
        <f t="shared" si="16"/>
        <v>26</v>
      </c>
      <c r="AB13" s="174">
        <v>43493</v>
      </c>
      <c r="AC13" s="87">
        <f t="shared" si="17"/>
        <v>28</v>
      </c>
      <c r="AD13" s="174">
        <v>43521</v>
      </c>
      <c r="AE13" s="87">
        <f t="shared" si="18"/>
        <v>29</v>
      </c>
      <c r="AF13" s="174">
        <v>43550</v>
      </c>
      <c r="AG13" s="87">
        <f t="shared" si="19"/>
        <v>31</v>
      </c>
      <c r="AH13" s="174">
        <v>43581</v>
      </c>
      <c r="AI13" s="87">
        <f t="shared" si="20"/>
        <v>34</v>
      </c>
      <c r="AJ13" s="174">
        <v>43615</v>
      </c>
      <c r="AK13" s="87">
        <f t="shared" si="21"/>
        <v>28</v>
      </c>
      <c r="AL13" s="176">
        <v>43643</v>
      </c>
      <c r="AM13" s="87">
        <f t="shared" si="22"/>
        <v>29</v>
      </c>
      <c r="AN13" s="177">
        <v>43672</v>
      </c>
      <c r="AO13" s="87">
        <f t="shared" si="23"/>
        <v>31</v>
      </c>
      <c r="AP13" s="178">
        <v>43703</v>
      </c>
      <c r="AQ13" s="87">
        <f t="shared" si="24"/>
        <v>31</v>
      </c>
      <c r="AR13" s="121">
        <v>43734</v>
      </c>
      <c r="AS13" s="87">
        <f t="shared" si="25"/>
        <v>30</v>
      </c>
      <c r="AT13" s="120">
        <v>43764</v>
      </c>
      <c r="AU13" s="87">
        <f t="shared" si="26"/>
        <v>31</v>
      </c>
      <c r="AV13" s="174">
        <v>43795</v>
      </c>
      <c r="AW13" s="87">
        <f t="shared" si="28"/>
        <v>30</v>
      </c>
      <c r="AX13" s="174">
        <v>43825</v>
      </c>
      <c r="AY13" s="293">
        <f t="shared" si="29"/>
        <v>33</v>
      </c>
      <c r="AZ13" s="174">
        <v>43858</v>
      </c>
    </row>
    <row r="14" spans="1:58" s="36" customFormat="1" ht="21.95" customHeight="1" x14ac:dyDescent="0.25">
      <c r="A14" s="31">
        <v>5</v>
      </c>
      <c r="B14" s="115">
        <v>43108</v>
      </c>
      <c r="C14" s="57">
        <f t="shared" si="5"/>
        <v>29</v>
      </c>
      <c r="D14" s="115">
        <v>43137</v>
      </c>
      <c r="E14" s="57">
        <f t="shared" si="6"/>
        <v>29</v>
      </c>
      <c r="F14" s="115">
        <v>43166</v>
      </c>
      <c r="G14" s="57">
        <f t="shared" si="7"/>
        <v>29</v>
      </c>
      <c r="H14" s="115">
        <v>43195</v>
      </c>
      <c r="I14" s="57">
        <f t="shared" si="8"/>
        <v>30</v>
      </c>
      <c r="J14" s="115">
        <v>43225</v>
      </c>
      <c r="K14" s="57">
        <f t="shared" si="9"/>
        <v>32</v>
      </c>
      <c r="L14" s="115">
        <v>43257</v>
      </c>
      <c r="M14" s="57">
        <f t="shared" si="10"/>
        <v>30</v>
      </c>
      <c r="N14" s="114">
        <v>43287</v>
      </c>
      <c r="O14" s="57">
        <f t="shared" si="11"/>
        <v>31</v>
      </c>
      <c r="P14" s="115">
        <v>43318</v>
      </c>
      <c r="Q14" s="57">
        <f t="shared" si="12"/>
        <v>31</v>
      </c>
      <c r="R14" s="116">
        <v>43349</v>
      </c>
      <c r="S14" s="57">
        <f t="shared" si="13"/>
        <v>29</v>
      </c>
      <c r="T14" s="117">
        <v>43378</v>
      </c>
      <c r="U14" s="57">
        <f t="shared" si="14"/>
        <v>28</v>
      </c>
      <c r="V14" s="118">
        <v>43406</v>
      </c>
      <c r="W14" s="57">
        <f t="shared" si="15"/>
        <v>32</v>
      </c>
      <c r="X14" s="119">
        <v>43438</v>
      </c>
      <c r="Y14" s="57">
        <f t="shared" si="27"/>
        <v>30</v>
      </c>
      <c r="Z14" s="174">
        <v>43468</v>
      </c>
      <c r="AA14" s="87">
        <f t="shared" si="16"/>
        <v>25</v>
      </c>
      <c r="AB14" s="174">
        <v>43493</v>
      </c>
      <c r="AC14" s="87">
        <f t="shared" si="17"/>
        <v>28</v>
      </c>
      <c r="AD14" s="174">
        <v>43521</v>
      </c>
      <c r="AE14" s="87">
        <f t="shared" si="18"/>
        <v>29</v>
      </c>
      <c r="AF14" s="174">
        <v>43550</v>
      </c>
      <c r="AG14" s="87">
        <f t="shared" si="19"/>
        <v>31</v>
      </c>
      <c r="AH14" s="174">
        <v>43581</v>
      </c>
      <c r="AI14" s="87">
        <f t="shared" si="20"/>
        <v>34</v>
      </c>
      <c r="AJ14" s="174">
        <v>43615</v>
      </c>
      <c r="AK14" s="87">
        <f t="shared" si="21"/>
        <v>28</v>
      </c>
      <c r="AL14" s="176">
        <v>43643</v>
      </c>
      <c r="AM14" s="87">
        <f t="shared" si="22"/>
        <v>29</v>
      </c>
      <c r="AN14" s="177">
        <v>43672</v>
      </c>
      <c r="AO14" s="87">
        <f t="shared" si="23"/>
        <v>31</v>
      </c>
      <c r="AP14" s="178">
        <v>43703</v>
      </c>
      <c r="AQ14" s="87">
        <f t="shared" si="24"/>
        <v>31</v>
      </c>
      <c r="AR14" s="121">
        <v>43734</v>
      </c>
      <c r="AS14" s="87">
        <f t="shared" si="25"/>
        <v>30</v>
      </c>
      <c r="AT14" s="120">
        <v>43764</v>
      </c>
      <c r="AU14" s="87">
        <f t="shared" si="26"/>
        <v>31</v>
      </c>
      <c r="AV14" s="174">
        <v>43795</v>
      </c>
      <c r="AW14" s="87">
        <f t="shared" si="28"/>
        <v>30</v>
      </c>
      <c r="AX14" s="174">
        <v>43825</v>
      </c>
      <c r="AY14" s="293">
        <f t="shared" si="29"/>
        <v>33</v>
      </c>
      <c r="AZ14" s="174">
        <v>43858</v>
      </c>
    </row>
    <row r="15" spans="1:58" s="36" customFormat="1" ht="21.95" customHeight="1" x14ac:dyDescent="0.25">
      <c r="A15" s="31">
        <v>6</v>
      </c>
      <c r="B15" s="115">
        <v>43109</v>
      </c>
      <c r="C15" s="57">
        <f t="shared" si="5"/>
        <v>29</v>
      </c>
      <c r="D15" s="115">
        <v>43138</v>
      </c>
      <c r="E15" s="57">
        <f t="shared" si="6"/>
        <v>29</v>
      </c>
      <c r="F15" s="115">
        <v>43167</v>
      </c>
      <c r="G15" s="57">
        <f t="shared" si="7"/>
        <v>29</v>
      </c>
      <c r="H15" s="115">
        <v>43196</v>
      </c>
      <c r="I15" s="57">
        <f t="shared" si="8"/>
        <v>30</v>
      </c>
      <c r="J15" s="115">
        <v>43226</v>
      </c>
      <c r="K15" s="57">
        <f t="shared" si="9"/>
        <v>32</v>
      </c>
      <c r="L15" s="115">
        <v>43258</v>
      </c>
      <c r="M15" s="57">
        <f t="shared" si="10"/>
        <v>32</v>
      </c>
      <c r="N15" s="114">
        <v>43290</v>
      </c>
      <c r="O15" s="57">
        <f t="shared" si="11"/>
        <v>29</v>
      </c>
      <c r="P15" s="115">
        <v>43319</v>
      </c>
      <c r="Q15" s="57">
        <f t="shared" si="12"/>
        <v>31</v>
      </c>
      <c r="R15" s="116">
        <v>43350</v>
      </c>
      <c r="S15" s="57">
        <f t="shared" si="13"/>
        <v>31</v>
      </c>
      <c r="T15" s="117">
        <v>43381</v>
      </c>
      <c r="U15" s="57">
        <f t="shared" si="14"/>
        <v>28</v>
      </c>
      <c r="V15" s="118">
        <v>43409</v>
      </c>
      <c r="W15" s="57">
        <f t="shared" si="15"/>
        <v>30</v>
      </c>
      <c r="X15" s="119">
        <v>43439</v>
      </c>
      <c r="Y15" s="57">
        <f t="shared" si="27"/>
        <v>30</v>
      </c>
      <c r="Z15" s="174">
        <v>43469</v>
      </c>
      <c r="AA15" s="87">
        <f t="shared" si="16"/>
        <v>24</v>
      </c>
      <c r="AB15" s="174">
        <v>43493</v>
      </c>
      <c r="AC15" s="87">
        <f t="shared" si="17"/>
        <v>28</v>
      </c>
      <c r="AD15" s="174">
        <v>43521</v>
      </c>
      <c r="AE15" s="87">
        <f t="shared" si="18"/>
        <v>29</v>
      </c>
      <c r="AF15" s="174">
        <v>43550</v>
      </c>
      <c r="AG15" s="87">
        <f t="shared" si="19"/>
        <v>31</v>
      </c>
      <c r="AH15" s="174">
        <v>43581</v>
      </c>
      <c r="AI15" s="87">
        <f t="shared" si="20"/>
        <v>34</v>
      </c>
      <c r="AJ15" s="174">
        <v>43615</v>
      </c>
      <c r="AK15" s="87">
        <f t="shared" si="21"/>
        <v>28</v>
      </c>
      <c r="AL15" s="176">
        <v>43643</v>
      </c>
      <c r="AM15" s="87">
        <f t="shared" si="22"/>
        <v>29</v>
      </c>
      <c r="AN15" s="177">
        <v>43672</v>
      </c>
      <c r="AO15" s="87">
        <f t="shared" si="23"/>
        <v>31</v>
      </c>
      <c r="AP15" s="178">
        <v>43703</v>
      </c>
      <c r="AQ15" s="87">
        <f t="shared" si="24"/>
        <v>31</v>
      </c>
      <c r="AR15" s="121">
        <v>43734</v>
      </c>
      <c r="AS15" s="87">
        <f t="shared" si="25"/>
        <v>30</v>
      </c>
      <c r="AT15" s="120">
        <v>43764</v>
      </c>
      <c r="AU15" s="87">
        <f t="shared" si="26"/>
        <v>31</v>
      </c>
      <c r="AV15" s="174">
        <v>43795</v>
      </c>
      <c r="AW15" s="87">
        <f t="shared" si="28"/>
        <v>30</v>
      </c>
      <c r="AX15" s="174">
        <v>43825</v>
      </c>
      <c r="AY15" s="293">
        <f t="shared" si="29"/>
        <v>33</v>
      </c>
      <c r="AZ15" s="174">
        <v>43858</v>
      </c>
    </row>
    <row r="16" spans="1:58" s="36" customFormat="1" ht="21.95" customHeight="1" x14ac:dyDescent="0.25">
      <c r="A16" s="31">
        <v>7</v>
      </c>
      <c r="B16" s="115">
        <v>43110</v>
      </c>
      <c r="C16" s="57">
        <f t="shared" si="5"/>
        <v>29</v>
      </c>
      <c r="D16" s="115">
        <v>43139</v>
      </c>
      <c r="E16" s="57">
        <f t="shared" si="6"/>
        <v>29</v>
      </c>
      <c r="F16" s="115">
        <v>43168</v>
      </c>
      <c r="G16" s="57">
        <f t="shared" si="7"/>
        <v>31</v>
      </c>
      <c r="H16" s="115">
        <v>43199</v>
      </c>
      <c r="I16" s="57">
        <f t="shared" si="8"/>
        <v>30</v>
      </c>
      <c r="J16" s="115">
        <v>43229</v>
      </c>
      <c r="K16" s="57">
        <f t="shared" si="9"/>
        <v>30</v>
      </c>
      <c r="L16" s="115">
        <v>43259</v>
      </c>
      <c r="M16" s="57">
        <f t="shared" si="10"/>
        <v>32</v>
      </c>
      <c r="N16" s="114">
        <v>43291</v>
      </c>
      <c r="O16" s="57">
        <f t="shared" si="11"/>
        <v>29</v>
      </c>
      <c r="P16" s="115">
        <v>43320</v>
      </c>
      <c r="Q16" s="57">
        <f t="shared" si="12"/>
        <v>33</v>
      </c>
      <c r="R16" s="116">
        <v>43353</v>
      </c>
      <c r="S16" s="57">
        <f t="shared" si="13"/>
        <v>29</v>
      </c>
      <c r="T16" s="117">
        <v>43382</v>
      </c>
      <c r="U16" s="57">
        <f t="shared" si="14"/>
        <v>28</v>
      </c>
      <c r="V16" s="118">
        <v>43410</v>
      </c>
      <c r="W16" s="57">
        <f t="shared" si="15"/>
        <v>30</v>
      </c>
      <c r="X16" s="119">
        <v>43440</v>
      </c>
      <c r="Y16" s="57">
        <f t="shared" si="27"/>
        <v>32</v>
      </c>
      <c r="Z16" s="174">
        <v>43472</v>
      </c>
      <c r="AA16" s="87">
        <f t="shared" si="16"/>
        <v>21</v>
      </c>
      <c r="AB16" s="174">
        <v>43493</v>
      </c>
      <c r="AC16" s="87">
        <f t="shared" si="17"/>
        <v>28</v>
      </c>
      <c r="AD16" s="174">
        <v>43521</v>
      </c>
      <c r="AE16" s="87">
        <f t="shared" si="18"/>
        <v>29</v>
      </c>
      <c r="AF16" s="174">
        <v>43550</v>
      </c>
      <c r="AG16" s="87">
        <f t="shared" si="19"/>
        <v>31</v>
      </c>
      <c r="AH16" s="174">
        <v>43581</v>
      </c>
      <c r="AI16" s="87">
        <f t="shared" si="20"/>
        <v>34</v>
      </c>
      <c r="AJ16" s="174">
        <v>43615</v>
      </c>
      <c r="AK16" s="87">
        <f t="shared" si="21"/>
        <v>28</v>
      </c>
      <c r="AL16" s="176">
        <v>43643</v>
      </c>
      <c r="AM16" s="87">
        <f t="shared" si="22"/>
        <v>29</v>
      </c>
      <c r="AN16" s="177">
        <v>43672</v>
      </c>
      <c r="AO16" s="87">
        <f t="shared" si="23"/>
        <v>31</v>
      </c>
      <c r="AP16" s="178">
        <v>43703</v>
      </c>
      <c r="AQ16" s="87">
        <f t="shared" si="24"/>
        <v>31</v>
      </c>
      <c r="AR16" s="121">
        <v>43734</v>
      </c>
      <c r="AS16" s="87">
        <f t="shared" si="25"/>
        <v>30</v>
      </c>
      <c r="AT16" s="120">
        <v>43764</v>
      </c>
      <c r="AU16" s="87">
        <f t="shared" si="26"/>
        <v>31</v>
      </c>
      <c r="AV16" s="174">
        <v>43795</v>
      </c>
      <c r="AW16" s="87">
        <f t="shared" si="28"/>
        <v>30</v>
      </c>
      <c r="AX16" s="174">
        <v>43825</v>
      </c>
      <c r="AY16" s="293">
        <f t="shared" si="29"/>
        <v>33</v>
      </c>
      <c r="AZ16" s="174">
        <v>43858</v>
      </c>
    </row>
    <row r="17" spans="1:52" s="36" customFormat="1" ht="21.95" customHeight="1" x14ac:dyDescent="0.25">
      <c r="A17" s="31">
        <v>8</v>
      </c>
      <c r="B17" s="115">
        <v>43111</v>
      </c>
      <c r="C17" s="57">
        <f t="shared" si="5"/>
        <v>29</v>
      </c>
      <c r="D17" s="115">
        <v>43140</v>
      </c>
      <c r="E17" s="57">
        <f t="shared" si="6"/>
        <v>29</v>
      </c>
      <c r="F17" s="115">
        <v>43169</v>
      </c>
      <c r="G17" s="57">
        <f t="shared" si="7"/>
        <v>31</v>
      </c>
      <c r="H17" s="115">
        <v>43200</v>
      </c>
      <c r="I17" s="57">
        <f t="shared" si="8"/>
        <v>30</v>
      </c>
      <c r="J17" s="115">
        <v>43230</v>
      </c>
      <c r="K17" s="57">
        <f t="shared" si="9"/>
        <v>32</v>
      </c>
      <c r="L17" s="115">
        <v>43262</v>
      </c>
      <c r="M17" s="57">
        <f t="shared" si="10"/>
        <v>30</v>
      </c>
      <c r="N17" s="114">
        <v>43292</v>
      </c>
      <c r="O17" s="57">
        <f t="shared" si="11"/>
        <v>29</v>
      </c>
      <c r="P17" s="115">
        <v>43321</v>
      </c>
      <c r="Q17" s="57">
        <f t="shared" si="12"/>
        <v>33</v>
      </c>
      <c r="R17" s="116">
        <v>43354</v>
      </c>
      <c r="S17" s="57">
        <f t="shared" si="13"/>
        <v>29</v>
      </c>
      <c r="T17" s="117">
        <v>43383</v>
      </c>
      <c r="U17" s="57">
        <f t="shared" si="14"/>
        <v>28</v>
      </c>
      <c r="V17" s="118">
        <v>43411</v>
      </c>
      <c r="W17" s="57">
        <f t="shared" si="15"/>
        <v>30</v>
      </c>
      <c r="X17" s="119">
        <v>43441</v>
      </c>
      <c r="Y17" s="57">
        <f t="shared" si="27"/>
        <v>32</v>
      </c>
      <c r="Z17" s="174">
        <v>43473</v>
      </c>
      <c r="AA17" s="87">
        <f t="shared" si="16"/>
        <v>20</v>
      </c>
      <c r="AB17" s="174">
        <v>43493</v>
      </c>
      <c r="AC17" s="87">
        <f t="shared" si="17"/>
        <v>28</v>
      </c>
      <c r="AD17" s="174">
        <v>43521</v>
      </c>
      <c r="AE17" s="87">
        <f t="shared" si="18"/>
        <v>29</v>
      </c>
      <c r="AF17" s="174">
        <v>43550</v>
      </c>
      <c r="AG17" s="87">
        <f t="shared" si="19"/>
        <v>31</v>
      </c>
      <c r="AH17" s="174">
        <v>43581</v>
      </c>
      <c r="AI17" s="87">
        <f t="shared" si="20"/>
        <v>34</v>
      </c>
      <c r="AJ17" s="174">
        <v>43615</v>
      </c>
      <c r="AK17" s="87">
        <f t="shared" si="21"/>
        <v>28</v>
      </c>
      <c r="AL17" s="176">
        <v>43643</v>
      </c>
      <c r="AM17" s="87">
        <f t="shared" si="22"/>
        <v>29</v>
      </c>
      <c r="AN17" s="177">
        <v>43672</v>
      </c>
      <c r="AO17" s="87">
        <f t="shared" si="23"/>
        <v>31</v>
      </c>
      <c r="AP17" s="178">
        <v>43703</v>
      </c>
      <c r="AQ17" s="87">
        <f t="shared" si="24"/>
        <v>31</v>
      </c>
      <c r="AR17" s="121">
        <v>43734</v>
      </c>
      <c r="AS17" s="87">
        <f t="shared" si="25"/>
        <v>30</v>
      </c>
      <c r="AT17" s="120">
        <v>43764</v>
      </c>
      <c r="AU17" s="87">
        <f t="shared" si="26"/>
        <v>31</v>
      </c>
      <c r="AV17" s="174">
        <v>43795</v>
      </c>
      <c r="AW17" s="87">
        <f t="shared" si="28"/>
        <v>30</v>
      </c>
      <c r="AX17" s="174">
        <v>43825</v>
      </c>
      <c r="AY17" s="293">
        <f t="shared" si="29"/>
        <v>33</v>
      </c>
      <c r="AZ17" s="174">
        <v>43858</v>
      </c>
    </row>
    <row r="18" spans="1:52" s="36" customFormat="1" ht="21.95" customHeight="1" x14ac:dyDescent="0.25">
      <c r="A18" s="31">
        <v>9</v>
      </c>
      <c r="B18" s="115">
        <v>43112</v>
      </c>
      <c r="C18" s="57">
        <f t="shared" si="5"/>
        <v>31</v>
      </c>
      <c r="D18" s="115">
        <v>43143</v>
      </c>
      <c r="E18" s="57">
        <f t="shared" si="6"/>
        <v>29</v>
      </c>
      <c r="F18" s="115">
        <v>43172</v>
      </c>
      <c r="G18" s="57">
        <f t="shared" si="7"/>
        <v>29</v>
      </c>
      <c r="H18" s="115">
        <v>43201</v>
      </c>
      <c r="I18" s="57">
        <f t="shared" si="8"/>
        <v>30</v>
      </c>
      <c r="J18" s="115">
        <v>43231</v>
      </c>
      <c r="K18" s="57">
        <f t="shared" si="9"/>
        <v>32</v>
      </c>
      <c r="L18" s="115">
        <v>43263</v>
      </c>
      <c r="M18" s="57">
        <f t="shared" si="10"/>
        <v>30</v>
      </c>
      <c r="N18" s="114">
        <v>43293</v>
      </c>
      <c r="O18" s="57">
        <f t="shared" si="11"/>
        <v>29</v>
      </c>
      <c r="P18" s="115">
        <v>43322</v>
      </c>
      <c r="Q18" s="57">
        <f t="shared" si="12"/>
        <v>33</v>
      </c>
      <c r="R18" s="116">
        <v>43355</v>
      </c>
      <c r="S18" s="57">
        <f t="shared" si="13"/>
        <v>29</v>
      </c>
      <c r="T18" s="117">
        <v>43384</v>
      </c>
      <c r="U18" s="57">
        <f t="shared" si="14"/>
        <v>28</v>
      </c>
      <c r="V18" s="118">
        <v>43412</v>
      </c>
      <c r="W18" s="57">
        <f t="shared" si="15"/>
        <v>32</v>
      </c>
      <c r="X18" s="119">
        <v>43444</v>
      </c>
      <c r="Y18" s="57">
        <f t="shared" si="27"/>
        <v>30</v>
      </c>
      <c r="Z18" s="174">
        <v>43474</v>
      </c>
      <c r="AA18" s="87">
        <f t="shared" si="16"/>
        <v>19</v>
      </c>
      <c r="AB18" s="174">
        <v>43493</v>
      </c>
      <c r="AC18" s="87">
        <f t="shared" si="17"/>
        <v>28</v>
      </c>
      <c r="AD18" s="174">
        <v>43521</v>
      </c>
      <c r="AE18" s="87">
        <f t="shared" si="18"/>
        <v>29</v>
      </c>
      <c r="AF18" s="174">
        <v>43550</v>
      </c>
      <c r="AG18" s="87">
        <f t="shared" si="19"/>
        <v>31</v>
      </c>
      <c r="AH18" s="174">
        <v>43581</v>
      </c>
      <c r="AI18" s="87">
        <f t="shared" si="20"/>
        <v>34</v>
      </c>
      <c r="AJ18" s="174">
        <v>43615</v>
      </c>
      <c r="AK18" s="87">
        <f t="shared" si="21"/>
        <v>28</v>
      </c>
      <c r="AL18" s="176">
        <v>43643</v>
      </c>
      <c r="AM18" s="87">
        <f t="shared" si="22"/>
        <v>29</v>
      </c>
      <c r="AN18" s="177">
        <v>43672</v>
      </c>
      <c r="AO18" s="87">
        <f t="shared" si="23"/>
        <v>31</v>
      </c>
      <c r="AP18" s="178">
        <v>43703</v>
      </c>
      <c r="AQ18" s="87">
        <f t="shared" si="24"/>
        <v>31</v>
      </c>
      <c r="AR18" s="121">
        <v>43734</v>
      </c>
      <c r="AS18" s="87">
        <f t="shared" si="25"/>
        <v>30</v>
      </c>
      <c r="AT18" s="120">
        <v>43764</v>
      </c>
      <c r="AU18" s="87">
        <f t="shared" si="26"/>
        <v>31</v>
      </c>
      <c r="AV18" s="174">
        <v>43795</v>
      </c>
      <c r="AW18" s="87">
        <f t="shared" si="28"/>
        <v>30</v>
      </c>
      <c r="AX18" s="174">
        <v>43825</v>
      </c>
      <c r="AY18" s="293">
        <f t="shared" si="29"/>
        <v>33</v>
      </c>
      <c r="AZ18" s="174">
        <v>43858</v>
      </c>
    </row>
    <row r="19" spans="1:52" s="36" customFormat="1" ht="21.95" customHeight="1" x14ac:dyDescent="0.25">
      <c r="A19" s="31">
        <v>10</v>
      </c>
      <c r="B19" s="115">
        <v>43115</v>
      </c>
      <c r="C19" s="57">
        <f t="shared" si="5"/>
        <v>29</v>
      </c>
      <c r="D19" s="115">
        <v>43144</v>
      </c>
      <c r="E19" s="57">
        <f t="shared" si="6"/>
        <v>29</v>
      </c>
      <c r="F19" s="115">
        <v>43173</v>
      </c>
      <c r="G19" s="57">
        <f t="shared" si="7"/>
        <v>29</v>
      </c>
      <c r="H19" s="115">
        <v>43202</v>
      </c>
      <c r="I19" s="57">
        <f t="shared" si="8"/>
        <v>30</v>
      </c>
      <c r="J19" s="115">
        <v>43232</v>
      </c>
      <c r="K19" s="57">
        <f t="shared" si="9"/>
        <v>32</v>
      </c>
      <c r="L19" s="115">
        <v>43264</v>
      </c>
      <c r="M19" s="57">
        <f t="shared" si="10"/>
        <v>30</v>
      </c>
      <c r="N19" s="114">
        <v>43294</v>
      </c>
      <c r="O19" s="57">
        <f t="shared" si="11"/>
        <v>31</v>
      </c>
      <c r="P19" s="115">
        <v>43325</v>
      </c>
      <c r="Q19" s="57">
        <f t="shared" si="12"/>
        <v>31</v>
      </c>
      <c r="R19" s="116">
        <v>43356</v>
      </c>
      <c r="S19" s="57">
        <f t="shared" si="13"/>
        <v>29</v>
      </c>
      <c r="T19" s="117">
        <v>43385</v>
      </c>
      <c r="U19" s="57">
        <f t="shared" si="14"/>
        <v>28</v>
      </c>
      <c r="V19" s="118">
        <v>43413</v>
      </c>
      <c r="W19" s="57">
        <f t="shared" si="15"/>
        <v>32</v>
      </c>
      <c r="X19" s="119">
        <v>43445</v>
      </c>
      <c r="Y19" s="57">
        <f t="shared" si="27"/>
        <v>30</v>
      </c>
      <c r="Z19" s="174">
        <v>43475</v>
      </c>
      <c r="AA19" s="87">
        <f t="shared" si="16"/>
        <v>18</v>
      </c>
      <c r="AB19" s="174">
        <v>43493</v>
      </c>
      <c r="AC19" s="87">
        <f t="shared" si="17"/>
        <v>28</v>
      </c>
      <c r="AD19" s="174">
        <v>43521</v>
      </c>
      <c r="AE19" s="87">
        <f t="shared" si="18"/>
        <v>29</v>
      </c>
      <c r="AF19" s="174">
        <v>43550</v>
      </c>
      <c r="AG19" s="87">
        <f t="shared" si="19"/>
        <v>31</v>
      </c>
      <c r="AH19" s="174">
        <v>43581</v>
      </c>
      <c r="AI19" s="87">
        <f t="shared" si="20"/>
        <v>34</v>
      </c>
      <c r="AJ19" s="174">
        <v>43615</v>
      </c>
      <c r="AK19" s="87">
        <f t="shared" si="21"/>
        <v>28</v>
      </c>
      <c r="AL19" s="176">
        <v>43643</v>
      </c>
      <c r="AM19" s="87">
        <f t="shared" si="22"/>
        <v>29</v>
      </c>
      <c r="AN19" s="177">
        <v>43672</v>
      </c>
      <c r="AO19" s="87">
        <f t="shared" si="23"/>
        <v>31</v>
      </c>
      <c r="AP19" s="178">
        <v>43703</v>
      </c>
      <c r="AQ19" s="87">
        <f t="shared" si="24"/>
        <v>31</v>
      </c>
      <c r="AR19" s="121">
        <v>43734</v>
      </c>
      <c r="AS19" s="87">
        <f t="shared" si="25"/>
        <v>30</v>
      </c>
      <c r="AT19" s="120">
        <v>43764</v>
      </c>
      <c r="AU19" s="87">
        <f t="shared" si="26"/>
        <v>31</v>
      </c>
      <c r="AV19" s="174">
        <v>43795</v>
      </c>
      <c r="AW19" s="87">
        <f t="shared" si="28"/>
        <v>30</v>
      </c>
      <c r="AX19" s="174">
        <v>43825</v>
      </c>
      <c r="AY19" s="293">
        <f t="shared" si="29"/>
        <v>33</v>
      </c>
      <c r="AZ19" s="174">
        <v>43858</v>
      </c>
    </row>
    <row r="20" spans="1:52" s="36" customFormat="1" ht="21.95" customHeight="1" x14ac:dyDescent="0.25">
      <c r="A20" s="31">
        <v>11</v>
      </c>
      <c r="B20" s="115">
        <v>43116</v>
      </c>
      <c r="C20" s="57">
        <f t="shared" si="5"/>
        <v>29</v>
      </c>
      <c r="D20" s="115">
        <v>43145</v>
      </c>
      <c r="E20" s="57">
        <f t="shared" si="6"/>
        <v>29</v>
      </c>
      <c r="F20" s="115">
        <v>43174</v>
      </c>
      <c r="G20" s="57">
        <f t="shared" si="7"/>
        <v>29</v>
      </c>
      <c r="H20" s="115">
        <v>43203</v>
      </c>
      <c r="I20" s="57">
        <f t="shared" si="8"/>
        <v>30</v>
      </c>
      <c r="J20" s="115">
        <v>43233</v>
      </c>
      <c r="K20" s="57">
        <f t="shared" si="9"/>
        <v>32</v>
      </c>
      <c r="L20" s="115">
        <v>43265</v>
      </c>
      <c r="M20" s="57">
        <f t="shared" si="10"/>
        <v>32</v>
      </c>
      <c r="N20" s="114">
        <v>43297</v>
      </c>
      <c r="O20" s="57">
        <f t="shared" si="11"/>
        <v>29</v>
      </c>
      <c r="P20" s="115">
        <v>43326</v>
      </c>
      <c r="Q20" s="57">
        <f t="shared" si="12"/>
        <v>31</v>
      </c>
      <c r="R20" s="116">
        <v>43357</v>
      </c>
      <c r="S20" s="57">
        <f t="shared" si="13"/>
        <v>31</v>
      </c>
      <c r="T20" s="117">
        <v>43388</v>
      </c>
      <c r="U20" s="57">
        <f t="shared" si="14"/>
        <v>28</v>
      </c>
      <c r="V20" s="118">
        <v>43416</v>
      </c>
      <c r="W20" s="57">
        <f t="shared" si="15"/>
        <v>30</v>
      </c>
      <c r="X20" s="119">
        <v>43446</v>
      </c>
      <c r="Y20" s="57">
        <f t="shared" si="27"/>
        <v>30</v>
      </c>
      <c r="Z20" s="174">
        <v>43476</v>
      </c>
      <c r="AA20" s="87">
        <f t="shared" si="16"/>
        <v>17</v>
      </c>
      <c r="AB20" s="174">
        <v>43493</v>
      </c>
      <c r="AC20" s="87">
        <f t="shared" si="17"/>
        <v>28</v>
      </c>
      <c r="AD20" s="174">
        <v>43521</v>
      </c>
      <c r="AE20" s="87">
        <f t="shared" si="18"/>
        <v>29</v>
      </c>
      <c r="AF20" s="174">
        <v>43550</v>
      </c>
      <c r="AG20" s="87">
        <f t="shared" si="19"/>
        <v>31</v>
      </c>
      <c r="AH20" s="174">
        <v>43581</v>
      </c>
      <c r="AI20" s="87">
        <f t="shared" si="20"/>
        <v>34</v>
      </c>
      <c r="AJ20" s="174">
        <v>43615</v>
      </c>
      <c r="AK20" s="87">
        <f t="shared" si="21"/>
        <v>28</v>
      </c>
      <c r="AL20" s="176">
        <v>43643</v>
      </c>
      <c r="AM20" s="87">
        <f t="shared" si="22"/>
        <v>29</v>
      </c>
      <c r="AN20" s="177">
        <v>43672</v>
      </c>
      <c r="AO20" s="87">
        <f t="shared" si="23"/>
        <v>31</v>
      </c>
      <c r="AP20" s="178">
        <v>43703</v>
      </c>
      <c r="AQ20" s="87">
        <f t="shared" si="24"/>
        <v>31</v>
      </c>
      <c r="AR20" s="121">
        <v>43734</v>
      </c>
      <c r="AS20" s="87">
        <f t="shared" si="25"/>
        <v>30</v>
      </c>
      <c r="AT20" s="120">
        <v>43764</v>
      </c>
      <c r="AU20" s="87">
        <f t="shared" si="26"/>
        <v>31</v>
      </c>
      <c r="AV20" s="174">
        <v>43795</v>
      </c>
      <c r="AW20" s="87">
        <f t="shared" si="28"/>
        <v>30</v>
      </c>
      <c r="AX20" s="174">
        <v>43825</v>
      </c>
      <c r="AY20" s="293">
        <f t="shared" si="29"/>
        <v>33</v>
      </c>
      <c r="AZ20" s="174">
        <v>43858</v>
      </c>
    </row>
    <row r="21" spans="1:52" s="36" customFormat="1" ht="21.95" customHeight="1" x14ac:dyDescent="0.25">
      <c r="A21" s="31">
        <v>12</v>
      </c>
      <c r="B21" s="115">
        <v>43117</v>
      </c>
      <c r="C21" s="57">
        <f t="shared" si="5"/>
        <v>29</v>
      </c>
      <c r="D21" s="115">
        <v>43146</v>
      </c>
      <c r="E21" s="57">
        <f t="shared" si="6"/>
        <v>29</v>
      </c>
      <c r="F21" s="115">
        <v>43175</v>
      </c>
      <c r="G21" s="57">
        <f t="shared" si="7"/>
        <v>31</v>
      </c>
      <c r="H21" s="115">
        <v>43206</v>
      </c>
      <c r="I21" s="57">
        <f t="shared" si="8"/>
        <v>30</v>
      </c>
      <c r="J21" s="115">
        <v>43236</v>
      </c>
      <c r="K21" s="57">
        <f t="shared" si="9"/>
        <v>30</v>
      </c>
      <c r="L21" s="115">
        <v>43266</v>
      </c>
      <c r="M21" s="57">
        <f t="shared" si="10"/>
        <v>32</v>
      </c>
      <c r="N21" s="114">
        <v>43298</v>
      </c>
      <c r="O21" s="57">
        <f t="shared" si="11"/>
        <v>29</v>
      </c>
      <c r="P21" s="115">
        <v>43327</v>
      </c>
      <c r="Q21" s="57">
        <f t="shared" si="12"/>
        <v>33</v>
      </c>
      <c r="R21" s="116">
        <v>43360</v>
      </c>
      <c r="S21" s="57">
        <f t="shared" si="13"/>
        <v>29</v>
      </c>
      <c r="T21" s="117">
        <v>43389</v>
      </c>
      <c r="U21" s="57">
        <f t="shared" si="14"/>
        <v>28</v>
      </c>
      <c r="V21" s="118">
        <v>43417</v>
      </c>
      <c r="W21" s="57">
        <f t="shared" si="15"/>
        <v>30</v>
      </c>
      <c r="X21" s="119">
        <v>43447</v>
      </c>
      <c r="Y21" s="57">
        <f t="shared" si="27"/>
        <v>32</v>
      </c>
      <c r="Z21" s="174">
        <v>43479</v>
      </c>
      <c r="AA21" s="87">
        <f t="shared" si="16"/>
        <v>14</v>
      </c>
      <c r="AB21" s="174">
        <v>43493</v>
      </c>
      <c r="AC21" s="87">
        <f t="shared" si="17"/>
        <v>28</v>
      </c>
      <c r="AD21" s="174">
        <v>43521</v>
      </c>
      <c r="AE21" s="87">
        <f t="shared" si="18"/>
        <v>29</v>
      </c>
      <c r="AF21" s="174">
        <v>43550</v>
      </c>
      <c r="AG21" s="87">
        <f t="shared" si="19"/>
        <v>31</v>
      </c>
      <c r="AH21" s="174">
        <v>43581</v>
      </c>
      <c r="AI21" s="87">
        <f t="shared" si="20"/>
        <v>34</v>
      </c>
      <c r="AJ21" s="174">
        <v>43615</v>
      </c>
      <c r="AK21" s="87">
        <f t="shared" si="21"/>
        <v>28</v>
      </c>
      <c r="AL21" s="176">
        <v>43643</v>
      </c>
      <c r="AM21" s="87">
        <f t="shared" si="22"/>
        <v>29</v>
      </c>
      <c r="AN21" s="177">
        <v>43672</v>
      </c>
      <c r="AO21" s="87">
        <f t="shared" si="23"/>
        <v>31</v>
      </c>
      <c r="AP21" s="178">
        <v>43703</v>
      </c>
      <c r="AQ21" s="87">
        <f t="shared" si="24"/>
        <v>31</v>
      </c>
      <c r="AR21" s="121">
        <v>43734</v>
      </c>
      <c r="AS21" s="87">
        <f t="shared" si="25"/>
        <v>30</v>
      </c>
      <c r="AT21" s="120">
        <v>43764</v>
      </c>
      <c r="AU21" s="87">
        <f t="shared" si="26"/>
        <v>31</v>
      </c>
      <c r="AV21" s="174">
        <v>43795</v>
      </c>
      <c r="AW21" s="87">
        <f t="shared" si="28"/>
        <v>30</v>
      </c>
      <c r="AX21" s="174">
        <v>43825</v>
      </c>
      <c r="AY21" s="293">
        <f t="shared" si="29"/>
        <v>33</v>
      </c>
      <c r="AZ21" s="174">
        <v>43858</v>
      </c>
    </row>
    <row r="22" spans="1:52" s="36" customFormat="1" ht="21.95" customHeight="1" x14ac:dyDescent="0.25">
      <c r="A22" s="31">
        <v>13</v>
      </c>
      <c r="B22" s="115">
        <v>43118</v>
      </c>
      <c r="C22" s="57">
        <f t="shared" si="5"/>
        <v>29</v>
      </c>
      <c r="D22" s="115">
        <v>43147</v>
      </c>
      <c r="E22" s="57">
        <f t="shared" si="6"/>
        <v>29</v>
      </c>
      <c r="F22" s="115">
        <v>43176</v>
      </c>
      <c r="G22" s="57">
        <f t="shared" si="7"/>
        <v>31</v>
      </c>
      <c r="H22" s="115">
        <v>43207</v>
      </c>
      <c r="I22" s="57">
        <f t="shared" si="8"/>
        <v>30</v>
      </c>
      <c r="J22" s="115">
        <v>43237</v>
      </c>
      <c r="K22" s="57">
        <f t="shared" si="9"/>
        <v>32</v>
      </c>
      <c r="L22" s="115">
        <v>43269</v>
      </c>
      <c r="M22" s="57">
        <f t="shared" si="10"/>
        <v>30</v>
      </c>
      <c r="N22" s="114">
        <v>43299</v>
      </c>
      <c r="O22" s="57">
        <f t="shared" si="11"/>
        <v>29</v>
      </c>
      <c r="P22" s="115">
        <v>43328</v>
      </c>
      <c r="Q22" s="57">
        <f t="shared" si="12"/>
        <v>33</v>
      </c>
      <c r="R22" s="116">
        <v>43361</v>
      </c>
      <c r="S22" s="57">
        <f t="shared" si="13"/>
        <v>29</v>
      </c>
      <c r="T22" s="117">
        <v>43390</v>
      </c>
      <c r="U22" s="57">
        <f t="shared" si="14"/>
        <v>28</v>
      </c>
      <c r="V22" s="118">
        <v>43418</v>
      </c>
      <c r="W22" s="57">
        <f t="shared" si="15"/>
        <v>30</v>
      </c>
      <c r="X22" s="119">
        <v>43448</v>
      </c>
      <c r="Y22" s="57">
        <f t="shared" si="27"/>
        <v>32</v>
      </c>
      <c r="Z22" s="174">
        <v>43480</v>
      </c>
      <c r="AA22" s="87">
        <f t="shared" si="16"/>
        <v>13</v>
      </c>
      <c r="AB22" s="174">
        <v>43493</v>
      </c>
      <c r="AC22" s="87">
        <f t="shared" si="17"/>
        <v>28</v>
      </c>
      <c r="AD22" s="174">
        <v>43521</v>
      </c>
      <c r="AE22" s="87">
        <f t="shared" si="18"/>
        <v>29</v>
      </c>
      <c r="AF22" s="174">
        <v>43550</v>
      </c>
      <c r="AG22" s="87">
        <f t="shared" si="19"/>
        <v>31</v>
      </c>
      <c r="AH22" s="174">
        <v>43581</v>
      </c>
      <c r="AI22" s="87">
        <f t="shared" si="20"/>
        <v>34</v>
      </c>
      <c r="AJ22" s="174">
        <v>43615</v>
      </c>
      <c r="AK22" s="87">
        <f t="shared" si="21"/>
        <v>28</v>
      </c>
      <c r="AL22" s="176">
        <v>43643</v>
      </c>
      <c r="AM22" s="87">
        <f t="shared" si="22"/>
        <v>29</v>
      </c>
      <c r="AN22" s="177">
        <v>43672</v>
      </c>
      <c r="AO22" s="87">
        <f t="shared" si="23"/>
        <v>31</v>
      </c>
      <c r="AP22" s="178">
        <v>43703</v>
      </c>
      <c r="AQ22" s="87">
        <f t="shared" si="24"/>
        <v>31</v>
      </c>
      <c r="AR22" s="121">
        <v>43734</v>
      </c>
      <c r="AS22" s="87">
        <f t="shared" si="25"/>
        <v>30</v>
      </c>
      <c r="AT22" s="120">
        <v>43764</v>
      </c>
      <c r="AU22" s="87">
        <f t="shared" si="26"/>
        <v>31</v>
      </c>
      <c r="AV22" s="174">
        <v>43795</v>
      </c>
      <c r="AW22" s="87">
        <f t="shared" si="28"/>
        <v>30</v>
      </c>
      <c r="AX22" s="174">
        <v>43825</v>
      </c>
      <c r="AY22" s="293">
        <f t="shared" si="29"/>
        <v>33</v>
      </c>
      <c r="AZ22" s="174">
        <v>43858</v>
      </c>
    </row>
    <row r="23" spans="1:52" s="36" customFormat="1" ht="21.95" customHeight="1" x14ac:dyDescent="0.25">
      <c r="A23" s="31">
        <v>14</v>
      </c>
      <c r="B23" s="115">
        <v>43119</v>
      </c>
      <c r="C23" s="57">
        <f t="shared" si="5"/>
        <v>31</v>
      </c>
      <c r="D23" s="115">
        <v>43150</v>
      </c>
      <c r="E23" s="57">
        <f t="shared" si="6"/>
        <v>29</v>
      </c>
      <c r="F23" s="115">
        <v>43179</v>
      </c>
      <c r="G23" s="57">
        <f t="shared" si="7"/>
        <v>29</v>
      </c>
      <c r="H23" s="115">
        <v>43208</v>
      </c>
      <c r="I23" s="57">
        <f t="shared" si="8"/>
        <v>30</v>
      </c>
      <c r="J23" s="115">
        <v>43238</v>
      </c>
      <c r="K23" s="57">
        <f t="shared" si="9"/>
        <v>32</v>
      </c>
      <c r="L23" s="115">
        <v>43270</v>
      </c>
      <c r="M23" s="57">
        <f t="shared" si="10"/>
        <v>30</v>
      </c>
      <c r="N23" s="114">
        <v>43300</v>
      </c>
      <c r="O23" s="57">
        <f t="shared" si="11"/>
        <v>29</v>
      </c>
      <c r="P23" s="115">
        <v>43329</v>
      </c>
      <c r="Q23" s="57">
        <f t="shared" si="12"/>
        <v>33</v>
      </c>
      <c r="R23" s="116">
        <v>43362</v>
      </c>
      <c r="S23" s="57">
        <f t="shared" si="13"/>
        <v>29</v>
      </c>
      <c r="T23" s="117">
        <v>43391</v>
      </c>
      <c r="U23" s="57">
        <f t="shared" si="14"/>
        <v>28</v>
      </c>
      <c r="V23" s="118">
        <v>43419</v>
      </c>
      <c r="W23" s="57">
        <f t="shared" si="15"/>
        <v>32</v>
      </c>
      <c r="X23" s="119">
        <v>43451</v>
      </c>
      <c r="Y23" s="57">
        <f t="shared" si="27"/>
        <v>30</v>
      </c>
      <c r="Z23" s="174">
        <v>43481</v>
      </c>
      <c r="AA23" s="87">
        <f t="shared" si="16"/>
        <v>12</v>
      </c>
      <c r="AB23" s="174">
        <v>43493</v>
      </c>
      <c r="AC23" s="87">
        <f t="shared" si="17"/>
        <v>28</v>
      </c>
      <c r="AD23" s="174">
        <v>43521</v>
      </c>
      <c r="AE23" s="87">
        <f t="shared" si="18"/>
        <v>29</v>
      </c>
      <c r="AF23" s="174">
        <v>43550</v>
      </c>
      <c r="AG23" s="87">
        <f t="shared" si="19"/>
        <v>31</v>
      </c>
      <c r="AH23" s="174">
        <v>43581</v>
      </c>
      <c r="AI23" s="87">
        <f t="shared" si="20"/>
        <v>34</v>
      </c>
      <c r="AJ23" s="174">
        <v>43615</v>
      </c>
      <c r="AK23" s="87">
        <f t="shared" si="21"/>
        <v>28</v>
      </c>
      <c r="AL23" s="176">
        <v>43643</v>
      </c>
      <c r="AM23" s="87">
        <f t="shared" si="22"/>
        <v>29</v>
      </c>
      <c r="AN23" s="177">
        <v>43672</v>
      </c>
      <c r="AO23" s="87">
        <f t="shared" si="23"/>
        <v>31</v>
      </c>
      <c r="AP23" s="178">
        <v>43703</v>
      </c>
      <c r="AQ23" s="87">
        <f t="shared" si="24"/>
        <v>31</v>
      </c>
      <c r="AR23" s="121">
        <v>43734</v>
      </c>
      <c r="AS23" s="87">
        <f t="shared" si="25"/>
        <v>30</v>
      </c>
      <c r="AT23" s="120">
        <v>43764</v>
      </c>
      <c r="AU23" s="87">
        <f t="shared" si="26"/>
        <v>31</v>
      </c>
      <c r="AV23" s="174">
        <v>43795</v>
      </c>
      <c r="AW23" s="87">
        <f t="shared" si="28"/>
        <v>30</v>
      </c>
      <c r="AX23" s="174">
        <v>43825</v>
      </c>
      <c r="AY23" s="293">
        <f t="shared" si="29"/>
        <v>33</v>
      </c>
      <c r="AZ23" s="174">
        <v>43858</v>
      </c>
    </row>
    <row r="24" spans="1:52" s="36" customFormat="1" ht="21.95" customHeight="1" x14ac:dyDescent="0.25">
      <c r="A24" s="31">
        <v>15</v>
      </c>
      <c r="B24" s="115">
        <v>43122</v>
      </c>
      <c r="C24" s="57">
        <f t="shared" si="5"/>
        <v>29</v>
      </c>
      <c r="D24" s="115">
        <v>43151</v>
      </c>
      <c r="E24" s="57">
        <f t="shared" si="6"/>
        <v>29</v>
      </c>
      <c r="F24" s="115">
        <v>43180</v>
      </c>
      <c r="G24" s="57">
        <f t="shared" si="7"/>
        <v>29</v>
      </c>
      <c r="H24" s="115">
        <v>43209</v>
      </c>
      <c r="I24" s="57">
        <f t="shared" si="8"/>
        <v>30</v>
      </c>
      <c r="J24" s="115">
        <v>43239</v>
      </c>
      <c r="K24" s="57">
        <f t="shared" si="9"/>
        <v>32</v>
      </c>
      <c r="L24" s="115">
        <v>43271</v>
      </c>
      <c r="M24" s="57">
        <f t="shared" si="10"/>
        <v>30</v>
      </c>
      <c r="N24" s="114">
        <v>43301</v>
      </c>
      <c r="O24" s="57">
        <f t="shared" si="11"/>
        <v>31</v>
      </c>
      <c r="P24" s="115">
        <v>43332</v>
      </c>
      <c r="Q24" s="57">
        <f t="shared" si="12"/>
        <v>31</v>
      </c>
      <c r="R24" s="116">
        <v>43363</v>
      </c>
      <c r="S24" s="57">
        <f t="shared" si="13"/>
        <v>29</v>
      </c>
      <c r="T24" s="117">
        <v>43392</v>
      </c>
      <c r="U24" s="57">
        <f t="shared" si="14"/>
        <v>28</v>
      </c>
      <c r="V24" s="118">
        <v>43420</v>
      </c>
      <c r="W24" s="57">
        <f t="shared" si="15"/>
        <v>32</v>
      </c>
      <c r="X24" s="119">
        <v>43452</v>
      </c>
      <c r="Y24" s="57">
        <f t="shared" si="27"/>
        <v>30</v>
      </c>
      <c r="Z24" s="174">
        <v>43482</v>
      </c>
      <c r="AA24" s="87">
        <f t="shared" si="16"/>
        <v>11</v>
      </c>
      <c r="AB24" s="174">
        <v>43493</v>
      </c>
      <c r="AC24" s="87">
        <f t="shared" si="17"/>
        <v>28</v>
      </c>
      <c r="AD24" s="174">
        <v>43521</v>
      </c>
      <c r="AE24" s="87">
        <f t="shared" si="18"/>
        <v>29</v>
      </c>
      <c r="AF24" s="174">
        <v>43550</v>
      </c>
      <c r="AG24" s="87">
        <f t="shared" si="19"/>
        <v>31</v>
      </c>
      <c r="AH24" s="174">
        <v>43581</v>
      </c>
      <c r="AI24" s="87">
        <f t="shared" si="20"/>
        <v>34</v>
      </c>
      <c r="AJ24" s="174">
        <v>43615</v>
      </c>
      <c r="AK24" s="87">
        <f t="shared" si="21"/>
        <v>28</v>
      </c>
      <c r="AL24" s="176">
        <v>43643</v>
      </c>
      <c r="AM24" s="87">
        <f t="shared" si="22"/>
        <v>29</v>
      </c>
      <c r="AN24" s="177">
        <v>43672</v>
      </c>
      <c r="AO24" s="87">
        <f t="shared" si="23"/>
        <v>31</v>
      </c>
      <c r="AP24" s="178">
        <v>43703</v>
      </c>
      <c r="AQ24" s="87">
        <f t="shared" si="24"/>
        <v>31</v>
      </c>
      <c r="AR24" s="121">
        <v>43734</v>
      </c>
      <c r="AS24" s="87">
        <f t="shared" si="25"/>
        <v>30</v>
      </c>
      <c r="AT24" s="120">
        <v>43764</v>
      </c>
      <c r="AU24" s="87">
        <f t="shared" si="26"/>
        <v>31</v>
      </c>
      <c r="AV24" s="174">
        <v>43795</v>
      </c>
      <c r="AW24" s="87">
        <f t="shared" si="28"/>
        <v>30</v>
      </c>
      <c r="AX24" s="174">
        <v>43825</v>
      </c>
      <c r="AY24" s="293">
        <f t="shared" si="29"/>
        <v>33</v>
      </c>
      <c r="AZ24" s="174">
        <v>43858</v>
      </c>
    </row>
    <row r="25" spans="1:52" s="36" customFormat="1" ht="21.95" customHeight="1" x14ac:dyDescent="0.25">
      <c r="A25" s="31">
        <v>16</v>
      </c>
      <c r="B25" s="115">
        <v>43123</v>
      </c>
      <c r="C25" s="57">
        <f t="shared" si="5"/>
        <v>29</v>
      </c>
      <c r="D25" s="115">
        <v>43152</v>
      </c>
      <c r="E25" s="57">
        <f t="shared" si="6"/>
        <v>29</v>
      </c>
      <c r="F25" s="115">
        <v>43181</v>
      </c>
      <c r="G25" s="57">
        <f t="shared" si="7"/>
        <v>29</v>
      </c>
      <c r="H25" s="115">
        <v>43210</v>
      </c>
      <c r="I25" s="57">
        <f t="shared" si="8"/>
        <v>30</v>
      </c>
      <c r="J25" s="115">
        <v>43240</v>
      </c>
      <c r="K25" s="57">
        <f t="shared" si="9"/>
        <v>32</v>
      </c>
      <c r="L25" s="115">
        <v>43272</v>
      </c>
      <c r="M25" s="57">
        <f t="shared" si="10"/>
        <v>32</v>
      </c>
      <c r="N25" s="114">
        <v>43304</v>
      </c>
      <c r="O25" s="57">
        <f t="shared" si="11"/>
        <v>29</v>
      </c>
      <c r="P25" s="115">
        <v>43333</v>
      </c>
      <c r="Q25" s="57">
        <f t="shared" si="12"/>
        <v>31</v>
      </c>
      <c r="R25" s="116">
        <v>43364</v>
      </c>
      <c r="S25" s="57">
        <f t="shared" si="13"/>
        <v>31</v>
      </c>
      <c r="T25" s="117">
        <v>43395</v>
      </c>
      <c r="U25" s="57">
        <f t="shared" si="14"/>
        <v>28</v>
      </c>
      <c r="V25" s="118">
        <v>43423</v>
      </c>
      <c r="W25" s="57">
        <f t="shared" si="15"/>
        <v>30</v>
      </c>
      <c r="X25" s="119">
        <v>43453</v>
      </c>
      <c r="Y25" s="57">
        <f t="shared" si="27"/>
        <v>30</v>
      </c>
      <c r="Z25" s="174">
        <v>43483</v>
      </c>
      <c r="AA25" s="87">
        <f t="shared" si="16"/>
        <v>10</v>
      </c>
      <c r="AB25" s="174">
        <v>43493</v>
      </c>
      <c r="AC25" s="87">
        <f t="shared" si="17"/>
        <v>28</v>
      </c>
      <c r="AD25" s="174">
        <v>43521</v>
      </c>
      <c r="AE25" s="87">
        <f t="shared" si="18"/>
        <v>29</v>
      </c>
      <c r="AF25" s="174">
        <v>43550</v>
      </c>
      <c r="AG25" s="87">
        <f t="shared" si="19"/>
        <v>31</v>
      </c>
      <c r="AH25" s="174">
        <v>43581</v>
      </c>
      <c r="AI25" s="87">
        <f t="shared" si="20"/>
        <v>34</v>
      </c>
      <c r="AJ25" s="174">
        <v>43615</v>
      </c>
      <c r="AK25" s="87">
        <f t="shared" si="21"/>
        <v>28</v>
      </c>
      <c r="AL25" s="176">
        <v>43643</v>
      </c>
      <c r="AM25" s="87">
        <f t="shared" si="22"/>
        <v>29</v>
      </c>
      <c r="AN25" s="177">
        <v>43672</v>
      </c>
      <c r="AO25" s="87">
        <f t="shared" si="23"/>
        <v>31</v>
      </c>
      <c r="AP25" s="178">
        <v>43703</v>
      </c>
      <c r="AQ25" s="87">
        <f t="shared" si="24"/>
        <v>31</v>
      </c>
      <c r="AR25" s="121">
        <v>43734</v>
      </c>
      <c r="AS25" s="87">
        <f t="shared" si="25"/>
        <v>30</v>
      </c>
      <c r="AT25" s="120">
        <v>43764</v>
      </c>
      <c r="AU25" s="87">
        <f t="shared" si="26"/>
        <v>31</v>
      </c>
      <c r="AV25" s="174">
        <v>43795</v>
      </c>
      <c r="AW25" s="87">
        <f t="shared" si="28"/>
        <v>30</v>
      </c>
      <c r="AX25" s="174">
        <v>43825</v>
      </c>
      <c r="AY25" s="293">
        <f t="shared" si="29"/>
        <v>33</v>
      </c>
      <c r="AZ25" s="174">
        <v>43858</v>
      </c>
    </row>
    <row r="26" spans="1:52" s="36" customFormat="1" ht="21.95" customHeight="1" x14ac:dyDescent="0.25">
      <c r="A26" s="31">
        <v>17</v>
      </c>
      <c r="B26" s="115">
        <v>43124</v>
      </c>
      <c r="C26" s="57">
        <f t="shared" si="5"/>
        <v>29</v>
      </c>
      <c r="D26" s="115">
        <v>43153</v>
      </c>
      <c r="E26" s="57">
        <f t="shared" si="6"/>
        <v>29</v>
      </c>
      <c r="F26" s="115">
        <v>43182</v>
      </c>
      <c r="G26" s="57">
        <f t="shared" si="7"/>
        <v>31</v>
      </c>
      <c r="H26" s="115">
        <v>43213</v>
      </c>
      <c r="I26" s="57">
        <f t="shared" si="8"/>
        <v>30</v>
      </c>
      <c r="J26" s="115">
        <v>43243</v>
      </c>
      <c r="K26" s="57">
        <f t="shared" si="9"/>
        <v>30</v>
      </c>
      <c r="L26" s="115">
        <v>43273</v>
      </c>
      <c r="M26" s="57">
        <f t="shared" si="10"/>
        <v>32</v>
      </c>
      <c r="N26" s="114">
        <v>43305</v>
      </c>
      <c r="O26" s="57">
        <f t="shared" si="11"/>
        <v>29</v>
      </c>
      <c r="P26" s="115">
        <v>43334</v>
      </c>
      <c r="Q26" s="57">
        <f t="shared" si="12"/>
        <v>33</v>
      </c>
      <c r="R26" s="116">
        <v>43367</v>
      </c>
      <c r="S26" s="57">
        <f t="shared" si="13"/>
        <v>29</v>
      </c>
      <c r="T26" s="117">
        <v>43396</v>
      </c>
      <c r="U26" s="57">
        <f t="shared" si="14"/>
        <v>28</v>
      </c>
      <c r="V26" s="118">
        <v>43424</v>
      </c>
      <c r="W26" s="57">
        <f t="shared" si="15"/>
        <v>30</v>
      </c>
      <c r="X26" s="119">
        <v>43454</v>
      </c>
      <c r="Y26" s="57">
        <f t="shared" si="27"/>
        <v>32</v>
      </c>
      <c r="Z26" s="174">
        <v>43486</v>
      </c>
      <c r="AA26" s="87">
        <f t="shared" si="16"/>
        <v>7</v>
      </c>
      <c r="AB26" s="174">
        <v>43493</v>
      </c>
      <c r="AC26" s="87">
        <f t="shared" si="17"/>
        <v>28</v>
      </c>
      <c r="AD26" s="174">
        <v>43521</v>
      </c>
      <c r="AE26" s="87">
        <f t="shared" si="18"/>
        <v>29</v>
      </c>
      <c r="AF26" s="174">
        <v>43550</v>
      </c>
      <c r="AG26" s="87">
        <f t="shared" si="19"/>
        <v>31</v>
      </c>
      <c r="AH26" s="174">
        <v>43581</v>
      </c>
      <c r="AI26" s="87">
        <f t="shared" si="20"/>
        <v>34</v>
      </c>
      <c r="AJ26" s="174">
        <v>43615</v>
      </c>
      <c r="AK26" s="87">
        <f t="shared" si="21"/>
        <v>28</v>
      </c>
      <c r="AL26" s="176">
        <v>43643</v>
      </c>
      <c r="AM26" s="87">
        <f t="shared" si="22"/>
        <v>29</v>
      </c>
      <c r="AN26" s="177">
        <v>43672</v>
      </c>
      <c r="AO26" s="87">
        <f t="shared" si="23"/>
        <v>31</v>
      </c>
      <c r="AP26" s="178">
        <v>43703</v>
      </c>
      <c r="AQ26" s="87">
        <f t="shared" si="24"/>
        <v>31</v>
      </c>
      <c r="AR26" s="121">
        <v>43734</v>
      </c>
      <c r="AS26" s="87">
        <f t="shared" si="25"/>
        <v>30</v>
      </c>
      <c r="AT26" s="120">
        <v>43764</v>
      </c>
      <c r="AU26" s="87">
        <f t="shared" si="26"/>
        <v>31</v>
      </c>
      <c r="AV26" s="174">
        <v>43795</v>
      </c>
      <c r="AW26" s="87">
        <f t="shared" si="28"/>
        <v>30</v>
      </c>
      <c r="AX26" s="174">
        <v>43825</v>
      </c>
      <c r="AY26" s="293">
        <f t="shared" si="29"/>
        <v>33</v>
      </c>
      <c r="AZ26" s="174">
        <v>43858</v>
      </c>
    </row>
    <row r="27" spans="1:52" s="36" customFormat="1" ht="21.95" customHeight="1" x14ac:dyDescent="0.25">
      <c r="A27" s="31">
        <v>18</v>
      </c>
      <c r="B27" s="115">
        <v>43125</v>
      </c>
      <c r="C27" s="57">
        <f t="shared" si="5"/>
        <v>29</v>
      </c>
      <c r="D27" s="115">
        <v>43154</v>
      </c>
      <c r="E27" s="57">
        <f t="shared" si="6"/>
        <v>29</v>
      </c>
      <c r="F27" s="115">
        <v>43183</v>
      </c>
      <c r="G27" s="57">
        <f t="shared" si="7"/>
        <v>31</v>
      </c>
      <c r="H27" s="115">
        <v>43214</v>
      </c>
      <c r="I27" s="57">
        <f t="shared" si="8"/>
        <v>30</v>
      </c>
      <c r="J27" s="115">
        <v>43244</v>
      </c>
      <c r="K27" s="57">
        <f t="shared" si="9"/>
        <v>32</v>
      </c>
      <c r="L27" s="115">
        <v>43276</v>
      </c>
      <c r="M27" s="57">
        <f t="shared" si="10"/>
        <v>30</v>
      </c>
      <c r="N27" s="114">
        <v>43306</v>
      </c>
      <c r="O27" s="57">
        <f t="shared" si="11"/>
        <v>29</v>
      </c>
      <c r="P27" s="115">
        <v>43335</v>
      </c>
      <c r="Q27" s="57">
        <f t="shared" si="12"/>
        <v>33</v>
      </c>
      <c r="R27" s="116">
        <v>43368</v>
      </c>
      <c r="S27" s="57">
        <f t="shared" si="13"/>
        <v>29</v>
      </c>
      <c r="T27" s="117">
        <v>43397</v>
      </c>
      <c r="U27" s="57">
        <f t="shared" si="14"/>
        <v>28</v>
      </c>
      <c r="V27" s="118">
        <v>43425</v>
      </c>
      <c r="W27" s="57">
        <f t="shared" si="15"/>
        <v>30</v>
      </c>
      <c r="X27" s="119">
        <v>43455</v>
      </c>
      <c r="Y27" s="57">
        <f t="shared" si="27"/>
        <v>32</v>
      </c>
      <c r="Z27" s="174">
        <v>43487</v>
      </c>
      <c r="AA27" s="87">
        <f t="shared" si="16"/>
        <v>6</v>
      </c>
      <c r="AB27" s="174">
        <v>43493</v>
      </c>
      <c r="AC27" s="87">
        <f t="shared" si="17"/>
        <v>28</v>
      </c>
      <c r="AD27" s="174">
        <v>43521</v>
      </c>
      <c r="AE27" s="87">
        <f t="shared" si="18"/>
        <v>29</v>
      </c>
      <c r="AF27" s="174">
        <v>43550</v>
      </c>
      <c r="AG27" s="87">
        <f t="shared" si="19"/>
        <v>31</v>
      </c>
      <c r="AH27" s="174">
        <v>43581</v>
      </c>
      <c r="AI27" s="87">
        <f t="shared" si="20"/>
        <v>34</v>
      </c>
      <c r="AJ27" s="174">
        <v>43615</v>
      </c>
      <c r="AK27" s="87">
        <f t="shared" si="21"/>
        <v>28</v>
      </c>
      <c r="AL27" s="176">
        <v>43643</v>
      </c>
      <c r="AM27" s="87">
        <f t="shared" si="22"/>
        <v>29</v>
      </c>
      <c r="AN27" s="177">
        <v>43672</v>
      </c>
      <c r="AO27" s="87">
        <f t="shared" si="23"/>
        <v>31</v>
      </c>
      <c r="AP27" s="178">
        <v>43703</v>
      </c>
      <c r="AQ27" s="87">
        <f t="shared" si="24"/>
        <v>31</v>
      </c>
      <c r="AR27" s="121">
        <v>43734</v>
      </c>
      <c r="AS27" s="87">
        <f t="shared" si="25"/>
        <v>30</v>
      </c>
      <c r="AT27" s="120">
        <v>43764</v>
      </c>
      <c r="AU27" s="87">
        <f t="shared" si="26"/>
        <v>31</v>
      </c>
      <c r="AV27" s="174">
        <v>43795</v>
      </c>
      <c r="AW27" s="87">
        <f t="shared" si="28"/>
        <v>30</v>
      </c>
      <c r="AX27" s="174">
        <v>43825</v>
      </c>
      <c r="AY27" s="293">
        <f t="shared" si="29"/>
        <v>33</v>
      </c>
      <c r="AZ27" s="174">
        <v>43858</v>
      </c>
    </row>
    <row r="28" spans="1:52" s="36" customFormat="1" ht="21.95" customHeight="1" x14ac:dyDescent="0.25">
      <c r="A28" s="31">
        <v>19</v>
      </c>
      <c r="B28" s="115">
        <v>43126</v>
      </c>
      <c r="C28" s="57">
        <f t="shared" si="5"/>
        <v>31</v>
      </c>
      <c r="D28" s="115">
        <v>43157</v>
      </c>
      <c r="E28" s="57">
        <f t="shared" si="6"/>
        <v>29</v>
      </c>
      <c r="F28" s="115">
        <v>43186</v>
      </c>
      <c r="G28" s="57">
        <f t="shared" si="7"/>
        <v>29</v>
      </c>
      <c r="H28" s="115">
        <v>43215</v>
      </c>
      <c r="I28" s="57">
        <f t="shared" si="8"/>
        <v>30</v>
      </c>
      <c r="J28" s="115">
        <v>43245</v>
      </c>
      <c r="K28" s="57">
        <f t="shared" si="9"/>
        <v>32</v>
      </c>
      <c r="L28" s="115">
        <v>43277</v>
      </c>
      <c r="M28" s="57">
        <f t="shared" si="10"/>
        <v>30</v>
      </c>
      <c r="N28" s="114">
        <v>43307</v>
      </c>
      <c r="O28" s="57">
        <f t="shared" si="11"/>
        <v>29</v>
      </c>
      <c r="P28" s="115">
        <v>43336</v>
      </c>
      <c r="Q28" s="57">
        <f t="shared" si="12"/>
        <v>33</v>
      </c>
      <c r="R28" s="116">
        <v>43369</v>
      </c>
      <c r="S28" s="57">
        <f t="shared" si="13"/>
        <v>29</v>
      </c>
      <c r="T28" s="117">
        <v>43398</v>
      </c>
      <c r="U28" s="57">
        <f t="shared" si="14"/>
        <v>32</v>
      </c>
      <c r="V28" s="118">
        <v>43430</v>
      </c>
      <c r="W28" s="57">
        <f t="shared" si="15"/>
        <v>30</v>
      </c>
      <c r="X28" s="119">
        <v>43460</v>
      </c>
      <c r="Y28" s="57">
        <f t="shared" si="27"/>
        <v>28</v>
      </c>
      <c r="Z28" s="174">
        <v>43488</v>
      </c>
      <c r="AA28" s="87">
        <f>AB28-Z28</f>
        <v>5</v>
      </c>
      <c r="AB28" s="174">
        <v>43493</v>
      </c>
      <c r="AC28" s="87">
        <f t="shared" si="17"/>
        <v>28</v>
      </c>
      <c r="AD28" s="174">
        <v>43521</v>
      </c>
      <c r="AE28" s="87">
        <f t="shared" si="18"/>
        <v>29</v>
      </c>
      <c r="AF28" s="174">
        <v>43550</v>
      </c>
      <c r="AG28" s="87">
        <f t="shared" si="19"/>
        <v>31</v>
      </c>
      <c r="AH28" s="174">
        <v>43581</v>
      </c>
      <c r="AI28" s="87">
        <f t="shared" si="20"/>
        <v>34</v>
      </c>
      <c r="AJ28" s="174">
        <v>43615</v>
      </c>
      <c r="AK28" s="87">
        <f t="shared" si="21"/>
        <v>28</v>
      </c>
      <c r="AL28" s="176">
        <v>43643</v>
      </c>
      <c r="AM28" s="87">
        <f t="shared" si="22"/>
        <v>29</v>
      </c>
      <c r="AN28" s="177">
        <v>43672</v>
      </c>
      <c r="AO28" s="87">
        <f t="shared" si="23"/>
        <v>31</v>
      </c>
      <c r="AP28" s="178">
        <v>43703</v>
      </c>
      <c r="AQ28" s="87">
        <f t="shared" si="24"/>
        <v>31</v>
      </c>
      <c r="AR28" s="121">
        <v>43734</v>
      </c>
      <c r="AS28" s="87">
        <f t="shared" si="25"/>
        <v>30</v>
      </c>
      <c r="AT28" s="120">
        <v>43764</v>
      </c>
      <c r="AU28" s="87">
        <f t="shared" si="26"/>
        <v>31</v>
      </c>
      <c r="AV28" s="174">
        <v>43795</v>
      </c>
      <c r="AW28" s="87">
        <f t="shared" si="28"/>
        <v>30</v>
      </c>
      <c r="AX28" s="174">
        <v>43825</v>
      </c>
      <c r="AY28" s="293">
        <f t="shared" si="29"/>
        <v>33</v>
      </c>
      <c r="AZ28" s="174">
        <v>43858</v>
      </c>
    </row>
    <row r="29" spans="1:52" s="36" customFormat="1" ht="21.9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AY29" s="290"/>
      <c r="AZ29" s="290"/>
    </row>
    <row r="30" spans="1:52" ht="21.95" customHeight="1" x14ac:dyDescent="0.2"/>
    <row r="31" spans="1:52" ht="15" customHeight="1" x14ac:dyDescent="0.2">
      <c r="D31" s="65"/>
      <c r="E31" s="65" t="s">
        <v>61</v>
      </c>
      <c r="F31" s="65" t="s">
        <v>31</v>
      </c>
      <c r="G31" s="65" t="s">
        <v>31</v>
      </c>
      <c r="H31" s="65" t="s">
        <v>61</v>
      </c>
    </row>
    <row r="32" spans="1:52" ht="15" customHeight="1" x14ac:dyDescent="0.2">
      <c r="D32" s="66" t="s">
        <v>36</v>
      </c>
      <c r="E32" s="66" t="s">
        <v>35</v>
      </c>
      <c r="F32" s="66" t="s">
        <v>37</v>
      </c>
      <c r="G32" s="66" t="s">
        <v>38</v>
      </c>
      <c r="H32" s="66" t="s">
        <v>62</v>
      </c>
    </row>
    <row r="33" spans="4:8" ht="15" customHeight="1" x14ac:dyDescent="0.2">
      <c r="D33" s="58">
        <v>1</v>
      </c>
      <c r="E33" s="58">
        <v>1</v>
      </c>
      <c r="F33" s="59">
        <f t="shared" ref="F33:F96" si="30">INDEX($B$10:$X$28,MATCH(E33,$A$10:$A$28,0),D33*2)</f>
        <v>29</v>
      </c>
      <c r="G33" s="59">
        <f t="shared" ref="G33:G96" si="31">INDEX($B$10:$X$28,MATCH(E33,$A$10:$A$28,0),D33*2)</f>
        <v>29</v>
      </c>
      <c r="H33" s="31">
        <f>G33-F33</f>
        <v>0</v>
      </c>
    </row>
    <row r="34" spans="4:8" ht="15" customHeight="1" x14ac:dyDescent="0.2">
      <c r="D34" s="58">
        <v>1</v>
      </c>
      <c r="E34" s="58">
        <v>2</v>
      </c>
      <c r="F34" s="59">
        <f t="shared" si="30"/>
        <v>29</v>
      </c>
      <c r="G34" s="59">
        <f t="shared" si="31"/>
        <v>29</v>
      </c>
      <c r="H34" s="31">
        <f t="shared" ref="H34:H97" si="32">G34-F34</f>
        <v>0</v>
      </c>
    </row>
    <row r="35" spans="4:8" ht="15" customHeight="1" x14ac:dyDescent="0.2">
      <c r="D35" s="58">
        <v>1</v>
      </c>
      <c r="E35" s="58">
        <v>3</v>
      </c>
      <c r="F35" s="59">
        <f t="shared" si="30"/>
        <v>29</v>
      </c>
      <c r="G35" s="59">
        <f t="shared" si="31"/>
        <v>29</v>
      </c>
      <c r="H35" s="31">
        <f t="shared" si="32"/>
        <v>0</v>
      </c>
    </row>
    <row r="36" spans="4:8" ht="15" customHeight="1" x14ac:dyDescent="0.2">
      <c r="D36" s="58">
        <v>1</v>
      </c>
      <c r="E36" s="58">
        <v>4</v>
      </c>
      <c r="F36" s="59">
        <f t="shared" si="30"/>
        <v>31</v>
      </c>
      <c r="G36" s="59">
        <f t="shared" si="31"/>
        <v>31</v>
      </c>
      <c r="H36" s="31">
        <f t="shared" si="32"/>
        <v>0</v>
      </c>
    </row>
    <row r="37" spans="4:8" ht="15" customHeight="1" x14ac:dyDescent="0.2">
      <c r="D37" s="58">
        <v>1</v>
      </c>
      <c r="E37" s="58">
        <v>5</v>
      </c>
      <c r="F37" s="59">
        <f t="shared" si="30"/>
        <v>29</v>
      </c>
      <c r="G37" s="59">
        <f t="shared" si="31"/>
        <v>29</v>
      </c>
      <c r="H37" s="31">
        <f t="shared" si="32"/>
        <v>0</v>
      </c>
    </row>
    <row r="38" spans="4:8" ht="15" customHeight="1" x14ac:dyDescent="0.2">
      <c r="D38" s="58">
        <v>1</v>
      </c>
      <c r="E38" s="58">
        <v>6</v>
      </c>
      <c r="F38" s="59">
        <f t="shared" si="30"/>
        <v>29</v>
      </c>
      <c r="G38" s="59">
        <f t="shared" si="31"/>
        <v>29</v>
      </c>
      <c r="H38" s="31">
        <f t="shared" si="32"/>
        <v>0</v>
      </c>
    </row>
    <row r="39" spans="4:8" ht="15" customHeight="1" x14ac:dyDescent="0.2">
      <c r="D39" s="58">
        <v>1</v>
      </c>
      <c r="E39" s="58">
        <v>7</v>
      </c>
      <c r="F39" s="59">
        <f t="shared" si="30"/>
        <v>29</v>
      </c>
      <c r="G39" s="59">
        <f t="shared" si="31"/>
        <v>29</v>
      </c>
      <c r="H39" s="31">
        <f t="shared" si="32"/>
        <v>0</v>
      </c>
    </row>
    <row r="40" spans="4:8" x14ac:dyDescent="0.2">
      <c r="D40" s="58">
        <v>1</v>
      </c>
      <c r="E40" s="58">
        <v>8</v>
      </c>
      <c r="F40" s="59">
        <f t="shared" si="30"/>
        <v>29</v>
      </c>
      <c r="G40" s="59">
        <f t="shared" si="31"/>
        <v>29</v>
      </c>
      <c r="H40" s="31">
        <f t="shared" si="32"/>
        <v>0</v>
      </c>
    </row>
    <row r="41" spans="4:8" x14ac:dyDescent="0.2">
      <c r="D41" s="58">
        <v>1</v>
      </c>
      <c r="E41" s="58">
        <v>9</v>
      </c>
      <c r="F41" s="59">
        <f t="shared" si="30"/>
        <v>31</v>
      </c>
      <c r="G41" s="59">
        <f t="shared" si="31"/>
        <v>31</v>
      </c>
      <c r="H41" s="31">
        <f t="shared" si="32"/>
        <v>0</v>
      </c>
    </row>
    <row r="42" spans="4:8" x14ac:dyDescent="0.2">
      <c r="D42" s="58">
        <v>1</v>
      </c>
      <c r="E42" s="58">
        <v>10</v>
      </c>
      <c r="F42" s="59">
        <f t="shared" si="30"/>
        <v>29</v>
      </c>
      <c r="G42" s="59">
        <f t="shared" si="31"/>
        <v>29</v>
      </c>
      <c r="H42" s="31">
        <f t="shared" si="32"/>
        <v>0</v>
      </c>
    </row>
    <row r="43" spans="4:8" x14ac:dyDescent="0.2">
      <c r="D43" s="58">
        <v>1</v>
      </c>
      <c r="E43" s="58">
        <v>11</v>
      </c>
      <c r="F43" s="59">
        <f t="shared" si="30"/>
        <v>29</v>
      </c>
      <c r="G43" s="59">
        <f t="shared" si="31"/>
        <v>29</v>
      </c>
      <c r="H43" s="31">
        <f t="shared" si="32"/>
        <v>0</v>
      </c>
    </row>
    <row r="44" spans="4:8" x14ac:dyDescent="0.2">
      <c r="D44" s="58">
        <v>1</v>
      </c>
      <c r="E44" s="58">
        <v>12</v>
      </c>
      <c r="F44" s="59">
        <f t="shared" si="30"/>
        <v>29</v>
      </c>
      <c r="G44" s="59">
        <f t="shared" si="31"/>
        <v>29</v>
      </c>
      <c r="H44" s="31">
        <f t="shared" si="32"/>
        <v>0</v>
      </c>
    </row>
    <row r="45" spans="4:8" x14ac:dyDescent="0.2">
      <c r="D45" s="58">
        <v>1</v>
      </c>
      <c r="E45" s="58">
        <v>13</v>
      </c>
      <c r="F45" s="59">
        <f t="shared" si="30"/>
        <v>29</v>
      </c>
      <c r="G45" s="59">
        <f t="shared" si="31"/>
        <v>29</v>
      </c>
      <c r="H45" s="31">
        <f t="shared" si="32"/>
        <v>0</v>
      </c>
    </row>
    <row r="46" spans="4:8" x14ac:dyDescent="0.2">
      <c r="D46" s="58">
        <v>1</v>
      </c>
      <c r="E46" s="58">
        <v>14</v>
      </c>
      <c r="F46" s="59">
        <f t="shared" si="30"/>
        <v>31</v>
      </c>
      <c r="G46" s="59">
        <f t="shared" si="31"/>
        <v>31</v>
      </c>
      <c r="H46" s="31">
        <f t="shared" si="32"/>
        <v>0</v>
      </c>
    </row>
    <row r="47" spans="4:8" x14ac:dyDescent="0.2">
      <c r="D47" s="58">
        <v>1</v>
      </c>
      <c r="E47" s="58">
        <v>15</v>
      </c>
      <c r="F47" s="59">
        <f t="shared" si="30"/>
        <v>29</v>
      </c>
      <c r="G47" s="59">
        <f t="shared" si="31"/>
        <v>29</v>
      </c>
      <c r="H47" s="31">
        <f t="shared" si="32"/>
        <v>0</v>
      </c>
    </row>
    <row r="48" spans="4:8" x14ac:dyDescent="0.2">
      <c r="D48" s="58">
        <v>1</v>
      </c>
      <c r="E48" s="58">
        <v>16</v>
      </c>
      <c r="F48" s="59">
        <f t="shared" si="30"/>
        <v>29</v>
      </c>
      <c r="G48" s="59">
        <f t="shared" si="31"/>
        <v>29</v>
      </c>
      <c r="H48" s="31">
        <f t="shared" si="32"/>
        <v>0</v>
      </c>
    </row>
    <row r="49" spans="4:8" x14ac:dyDescent="0.2">
      <c r="D49" s="58">
        <v>1</v>
      </c>
      <c r="E49" s="58">
        <v>17</v>
      </c>
      <c r="F49" s="59">
        <f t="shared" si="30"/>
        <v>29</v>
      </c>
      <c r="G49" s="59">
        <f t="shared" si="31"/>
        <v>29</v>
      </c>
      <c r="H49" s="31">
        <f t="shared" si="32"/>
        <v>0</v>
      </c>
    </row>
    <row r="50" spans="4:8" x14ac:dyDescent="0.2">
      <c r="D50" s="58">
        <v>1</v>
      </c>
      <c r="E50" s="58">
        <v>18</v>
      </c>
      <c r="F50" s="59">
        <f t="shared" si="30"/>
        <v>29</v>
      </c>
      <c r="G50" s="59">
        <f t="shared" si="31"/>
        <v>29</v>
      </c>
      <c r="H50" s="31">
        <f t="shared" si="32"/>
        <v>0</v>
      </c>
    </row>
    <row r="51" spans="4:8" x14ac:dyDescent="0.2">
      <c r="D51" s="58">
        <v>1</v>
      </c>
      <c r="E51" s="58">
        <v>19</v>
      </c>
      <c r="F51" s="59">
        <f t="shared" si="30"/>
        <v>31</v>
      </c>
      <c r="G51" s="59">
        <f t="shared" si="31"/>
        <v>31</v>
      </c>
      <c r="H51" s="31">
        <f t="shared" si="32"/>
        <v>0</v>
      </c>
    </row>
    <row r="52" spans="4:8" x14ac:dyDescent="0.2">
      <c r="D52" s="58">
        <v>2</v>
      </c>
      <c r="E52" s="58">
        <v>1</v>
      </c>
      <c r="F52" s="59">
        <f t="shared" si="30"/>
        <v>28</v>
      </c>
      <c r="G52" s="59">
        <f t="shared" si="31"/>
        <v>28</v>
      </c>
      <c r="H52" s="31">
        <f t="shared" si="32"/>
        <v>0</v>
      </c>
    </row>
    <row r="53" spans="4:8" x14ac:dyDescent="0.2">
      <c r="D53" s="58">
        <v>2</v>
      </c>
      <c r="E53" s="58">
        <v>2</v>
      </c>
      <c r="F53" s="59">
        <f t="shared" si="30"/>
        <v>29</v>
      </c>
      <c r="G53" s="59">
        <f t="shared" si="31"/>
        <v>29</v>
      </c>
      <c r="H53" s="31">
        <f t="shared" si="32"/>
        <v>0</v>
      </c>
    </row>
    <row r="54" spans="4:8" x14ac:dyDescent="0.2">
      <c r="D54" s="58">
        <v>2</v>
      </c>
      <c r="E54" s="58">
        <v>3</v>
      </c>
      <c r="F54" s="59">
        <f t="shared" si="30"/>
        <v>29</v>
      </c>
      <c r="G54" s="59">
        <f t="shared" si="31"/>
        <v>29</v>
      </c>
      <c r="H54" s="31">
        <f t="shared" si="32"/>
        <v>0</v>
      </c>
    </row>
    <row r="55" spans="4:8" x14ac:dyDescent="0.2">
      <c r="D55" s="58">
        <v>2</v>
      </c>
      <c r="E55" s="58">
        <v>4</v>
      </c>
      <c r="F55" s="59">
        <f t="shared" si="30"/>
        <v>29</v>
      </c>
      <c r="G55" s="59">
        <f t="shared" si="31"/>
        <v>29</v>
      </c>
      <c r="H55" s="31">
        <f t="shared" si="32"/>
        <v>0</v>
      </c>
    </row>
    <row r="56" spans="4:8" x14ac:dyDescent="0.2">
      <c r="D56" s="58">
        <v>2</v>
      </c>
      <c r="E56" s="58">
        <v>5</v>
      </c>
      <c r="F56" s="59">
        <f t="shared" si="30"/>
        <v>29</v>
      </c>
      <c r="G56" s="59">
        <f t="shared" si="31"/>
        <v>29</v>
      </c>
      <c r="H56" s="31">
        <f t="shared" si="32"/>
        <v>0</v>
      </c>
    </row>
    <row r="57" spans="4:8" x14ac:dyDescent="0.2">
      <c r="D57" s="58">
        <v>2</v>
      </c>
      <c r="E57" s="58">
        <v>6</v>
      </c>
      <c r="F57" s="59">
        <f t="shared" si="30"/>
        <v>29</v>
      </c>
      <c r="G57" s="59">
        <f t="shared" si="31"/>
        <v>29</v>
      </c>
      <c r="H57" s="31">
        <f t="shared" si="32"/>
        <v>0</v>
      </c>
    </row>
    <row r="58" spans="4:8" x14ac:dyDescent="0.2">
      <c r="D58" s="58">
        <v>2</v>
      </c>
      <c r="E58" s="58">
        <v>7</v>
      </c>
      <c r="F58" s="59">
        <f t="shared" si="30"/>
        <v>29</v>
      </c>
      <c r="G58" s="59">
        <f t="shared" si="31"/>
        <v>29</v>
      </c>
      <c r="H58" s="31">
        <f t="shared" si="32"/>
        <v>0</v>
      </c>
    </row>
    <row r="59" spans="4:8" x14ac:dyDescent="0.2">
      <c r="D59" s="58">
        <v>2</v>
      </c>
      <c r="E59" s="58">
        <v>8</v>
      </c>
      <c r="F59" s="59">
        <f t="shared" si="30"/>
        <v>29</v>
      </c>
      <c r="G59" s="59">
        <f t="shared" si="31"/>
        <v>29</v>
      </c>
      <c r="H59" s="31">
        <f t="shared" si="32"/>
        <v>0</v>
      </c>
    </row>
    <row r="60" spans="4:8" x14ac:dyDescent="0.2">
      <c r="D60" s="58">
        <v>2</v>
      </c>
      <c r="E60" s="58">
        <v>9</v>
      </c>
      <c r="F60" s="59">
        <f t="shared" si="30"/>
        <v>29</v>
      </c>
      <c r="G60" s="59">
        <f t="shared" si="31"/>
        <v>29</v>
      </c>
      <c r="H60" s="31">
        <f t="shared" si="32"/>
        <v>0</v>
      </c>
    </row>
    <row r="61" spans="4:8" x14ac:dyDescent="0.2">
      <c r="D61" s="58">
        <v>2</v>
      </c>
      <c r="E61" s="58">
        <v>10</v>
      </c>
      <c r="F61" s="59">
        <f t="shared" si="30"/>
        <v>29</v>
      </c>
      <c r="G61" s="59">
        <f t="shared" si="31"/>
        <v>29</v>
      </c>
      <c r="H61" s="31">
        <f t="shared" si="32"/>
        <v>0</v>
      </c>
    </row>
    <row r="62" spans="4:8" x14ac:dyDescent="0.2">
      <c r="D62" s="58">
        <v>2</v>
      </c>
      <c r="E62" s="58">
        <v>11</v>
      </c>
      <c r="F62" s="59">
        <f t="shared" si="30"/>
        <v>29</v>
      </c>
      <c r="G62" s="59">
        <f t="shared" si="31"/>
        <v>29</v>
      </c>
      <c r="H62" s="31">
        <f t="shared" si="32"/>
        <v>0</v>
      </c>
    </row>
    <row r="63" spans="4:8" x14ac:dyDescent="0.2">
      <c r="D63" s="58">
        <v>2</v>
      </c>
      <c r="E63" s="58">
        <v>12</v>
      </c>
      <c r="F63" s="59">
        <f t="shared" si="30"/>
        <v>29</v>
      </c>
      <c r="G63" s="59">
        <f t="shared" si="31"/>
        <v>29</v>
      </c>
      <c r="H63" s="31">
        <f t="shared" si="32"/>
        <v>0</v>
      </c>
    </row>
    <row r="64" spans="4:8" x14ac:dyDescent="0.2">
      <c r="D64" s="58">
        <v>2</v>
      </c>
      <c r="E64" s="58">
        <v>13</v>
      </c>
      <c r="F64" s="59">
        <f t="shared" si="30"/>
        <v>29</v>
      </c>
      <c r="G64" s="59">
        <f t="shared" si="31"/>
        <v>29</v>
      </c>
      <c r="H64" s="31">
        <f t="shared" si="32"/>
        <v>0</v>
      </c>
    </row>
    <row r="65" spans="4:8" x14ac:dyDescent="0.2">
      <c r="D65" s="58">
        <v>2</v>
      </c>
      <c r="E65" s="58">
        <v>14</v>
      </c>
      <c r="F65" s="59">
        <f t="shared" si="30"/>
        <v>29</v>
      </c>
      <c r="G65" s="59">
        <f t="shared" si="31"/>
        <v>29</v>
      </c>
      <c r="H65" s="31">
        <f t="shared" si="32"/>
        <v>0</v>
      </c>
    </row>
    <row r="66" spans="4:8" x14ac:dyDescent="0.2">
      <c r="D66" s="58">
        <v>2</v>
      </c>
      <c r="E66" s="58">
        <v>15</v>
      </c>
      <c r="F66" s="59">
        <f t="shared" si="30"/>
        <v>29</v>
      </c>
      <c r="G66" s="59">
        <f t="shared" si="31"/>
        <v>29</v>
      </c>
      <c r="H66" s="31">
        <f t="shared" si="32"/>
        <v>0</v>
      </c>
    </row>
    <row r="67" spans="4:8" x14ac:dyDescent="0.2">
      <c r="D67" s="58">
        <v>2</v>
      </c>
      <c r="E67" s="58">
        <v>16</v>
      </c>
      <c r="F67" s="59">
        <f t="shared" si="30"/>
        <v>29</v>
      </c>
      <c r="G67" s="59">
        <f t="shared" si="31"/>
        <v>29</v>
      </c>
      <c r="H67" s="31">
        <f t="shared" si="32"/>
        <v>0</v>
      </c>
    </row>
    <row r="68" spans="4:8" x14ac:dyDescent="0.2">
      <c r="D68" s="58">
        <v>2</v>
      </c>
      <c r="E68" s="58">
        <v>17</v>
      </c>
      <c r="F68" s="59">
        <f t="shared" si="30"/>
        <v>29</v>
      </c>
      <c r="G68" s="59">
        <f t="shared" si="31"/>
        <v>29</v>
      </c>
      <c r="H68" s="31">
        <f t="shared" si="32"/>
        <v>0</v>
      </c>
    </row>
    <row r="69" spans="4:8" x14ac:dyDescent="0.2">
      <c r="D69" s="58">
        <v>2</v>
      </c>
      <c r="E69" s="58">
        <v>18</v>
      </c>
      <c r="F69" s="59">
        <f t="shared" si="30"/>
        <v>29</v>
      </c>
      <c r="G69" s="59">
        <f t="shared" si="31"/>
        <v>29</v>
      </c>
      <c r="H69" s="31">
        <f t="shared" si="32"/>
        <v>0</v>
      </c>
    </row>
    <row r="70" spans="4:8" x14ac:dyDescent="0.2">
      <c r="D70" s="58">
        <v>2</v>
      </c>
      <c r="E70" s="58">
        <v>19</v>
      </c>
      <c r="F70" s="59">
        <f t="shared" si="30"/>
        <v>29</v>
      </c>
      <c r="G70" s="59">
        <f t="shared" si="31"/>
        <v>29</v>
      </c>
      <c r="H70" s="31">
        <f t="shared" si="32"/>
        <v>0</v>
      </c>
    </row>
    <row r="71" spans="4:8" x14ac:dyDescent="0.2">
      <c r="D71" s="58">
        <v>3</v>
      </c>
      <c r="E71" s="58">
        <v>1</v>
      </c>
      <c r="F71" s="59">
        <f t="shared" si="30"/>
        <v>29</v>
      </c>
      <c r="G71" s="59">
        <f t="shared" si="31"/>
        <v>29</v>
      </c>
      <c r="H71" s="31">
        <f t="shared" si="32"/>
        <v>0</v>
      </c>
    </row>
    <row r="72" spans="4:8" x14ac:dyDescent="0.2">
      <c r="D72" s="58">
        <v>3</v>
      </c>
      <c r="E72" s="58">
        <v>2</v>
      </c>
      <c r="F72" s="59">
        <f t="shared" si="30"/>
        <v>31</v>
      </c>
      <c r="G72" s="59">
        <f t="shared" si="31"/>
        <v>31</v>
      </c>
      <c r="H72" s="31">
        <f t="shared" si="32"/>
        <v>0</v>
      </c>
    </row>
    <row r="73" spans="4:8" x14ac:dyDescent="0.2">
      <c r="D73" s="58">
        <v>3</v>
      </c>
      <c r="E73" s="58">
        <v>3</v>
      </c>
      <c r="F73" s="59">
        <f t="shared" si="30"/>
        <v>31</v>
      </c>
      <c r="G73" s="59">
        <f t="shared" si="31"/>
        <v>31</v>
      </c>
      <c r="H73" s="31">
        <f t="shared" si="32"/>
        <v>0</v>
      </c>
    </row>
    <row r="74" spans="4:8" x14ac:dyDescent="0.2">
      <c r="D74" s="58">
        <v>3</v>
      </c>
      <c r="E74" s="58">
        <v>4</v>
      </c>
      <c r="F74" s="59">
        <f t="shared" si="30"/>
        <v>29</v>
      </c>
      <c r="G74" s="59">
        <f t="shared" si="31"/>
        <v>29</v>
      </c>
      <c r="H74" s="31">
        <f t="shared" si="32"/>
        <v>0</v>
      </c>
    </row>
    <row r="75" spans="4:8" x14ac:dyDescent="0.2">
      <c r="D75" s="58">
        <v>3</v>
      </c>
      <c r="E75" s="58">
        <v>5</v>
      </c>
      <c r="F75" s="59">
        <f t="shared" si="30"/>
        <v>29</v>
      </c>
      <c r="G75" s="59">
        <f t="shared" si="31"/>
        <v>29</v>
      </c>
      <c r="H75" s="31">
        <f t="shared" si="32"/>
        <v>0</v>
      </c>
    </row>
    <row r="76" spans="4:8" x14ac:dyDescent="0.2">
      <c r="D76" s="58">
        <v>3</v>
      </c>
      <c r="E76" s="58">
        <v>6</v>
      </c>
      <c r="F76" s="59">
        <f t="shared" si="30"/>
        <v>29</v>
      </c>
      <c r="G76" s="59">
        <f t="shared" si="31"/>
        <v>29</v>
      </c>
      <c r="H76" s="31">
        <f t="shared" si="32"/>
        <v>0</v>
      </c>
    </row>
    <row r="77" spans="4:8" x14ac:dyDescent="0.2">
      <c r="D77" s="58">
        <v>3</v>
      </c>
      <c r="E77" s="58">
        <v>7</v>
      </c>
      <c r="F77" s="59">
        <f t="shared" si="30"/>
        <v>31</v>
      </c>
      <c r="G77" s="59">
        <f t="shared" si="31"/>
        <v>31</v>
      </c>
      <c r="H77" s="31">
        <f t="shared" si="32"/>
        <v>0</v>
      </c>
    </row>
    <row r="78" spans="4:8" x14ac:dyDescent="0.2">
      <c r="D78" s="58">
        <v>3</v>
      </c>
      <c r="E78" s="58">
        <v>8</v>
      </c>
      <c r="F78" s="59">
        <f t="shared" si="30"/>
        <v>31</v>
      </c>
      <c r="G78" s="59">
        <f t="shared" si="31"/>
        <v>31</v>
      </c>
      <c r="H78" s="31">
        <f t="shared" si="32"/>
        <v>0</v>
      </c>
    </row>
    <row r="79" spans="4:8" x14ac:dyDescent="0.2">
      <c r="D79" s="58">
        <v>3</v>
      </c>
      <c r="E79" s="58">
        <v>9</v>
      </c>
      <c r="F79" s="59">
        <f t="shared" si="30"/>
        <v>29</v>
      </c>
      <c r="G79" s="59">
        <f t="shared" si="31"/>
        <v>29</v>
      </c>
      <c r="H79" s="31">
        <f t="shared" si="32"/>
        <v>0</v>
      </c>
    </row>
    <row r="80" spans="4:8" x14ac:dyDescent="0.2">
      <c r="D80" s="58">
        <v>3</v>
      </c>
      <c r="E80" s="58">
        <v>10</v>
      </c>
      <c r="F80" s="59">
        <f t="shared" si="30"/>
        <v>29</v>
      </c>
      <c r="G80" s="59">
        <f t="shared" si="31"/>
        <v>29</v>
      </c>
      <c r="H80" s="31">
        <f t="shared" si="32"/>
        <v>0</v>
      </c>
    </row>
    <row r="81" spans="4:8" x14ac:dyDescent="0.2">
      <c r="D81" s="58">
        <v>3</v>
      </c>
      <c r="E81" s="58">
        <v>11</v>
      </c>
      <c r="F81" s="59">
        <f t="shared" si="30"/>
        <v>29</v>
      </c>
      <c r="G81" s="59">
        <f t="shared" si="31"/>
        <v>29</v>
      </c>
      <c r="H81" s="31">
        <f t="shared" si="32"/>
        <v>0</v>
      </c>
    </row>
    <row r="82" spans="4:8" x14ac:dyDescent="0.2">
      <c r="D82" s="58">
        <v>3</v>
      </c>
      <c r="E82" s="58">
        <v>12</v>
      </c>
      <c r="F82" s="59">
        <f t="shared" si="30"/>
        <v>31</v>
      </c>
      <c r="G82" s="59">
        <f t="shared" si="31"/>
        <v>31</v>
      </c>
      <c r="H82" s="31">
        <f t="shared" si="32"/>
        <v>0</v>
      </c>
    </row>
    <row r="83" spans="4:8" x14ac:dyDescent="0.2">
      <c r="D83" s="58">
        <v>3</v>
      </c>
      <c r="E83" s="58">
        <v>13</v>
      </c>
      <c r="F83" s="59">
        <f t="shared" si="30"/>
        <v>31</v>
      </c>
      <c r="G83" s="59">
        <f t="shared" si="31"/>
        <v>31</v>
      </c>
      <c r="H83" s="31">
        <f t="shared" si="32"/>
        <v>0</v>
      </c>
    </row>
    <row r="84" spans="4:8" x14ac:dyDescent="0.2">
      <c r="D84" s="58">
        <v>3</v>
      </c>
      <c r="E84" s="58">
        <v>14</v>
      </c>
      <c r="F84" s="59">
        <f t="shared" si="30"/>
        <v>29</v>
      </c>
      <c r="G84" s="59">
        <f t="shared" si="31"/>
        <v>29</v>
      </c>
      <c r="H84" s="31">
        <f t="shared" si="32"/>
        <v>0</v>
      </c>
    </row>
    <row r="85" spans="4:8" x14ac:dyDescent="0.2">
      <c r="D85" s="58">
        <v>3</v>
      </c>
      <c r="E85" s="58">
        <v>15</v>
      </c>
      <c r="F85" s="59">
        <f t="shared" si="30"/>
        <v>29</v>
      </c>
      <c r="G85" s="59">
        <f t="shared" si="31"/>
        <v>29</v>
      </c>
      <c r="H85" s="31">
        <f t="shared" si="32"/>
        <v>0</v>
      </c>
    </row>
    <row r="86" spans="4:8" x14ac:dyDescent="0.2">
      <c r="D86" s="58">
        <v>3</v>
      </c>
      <c r="E86" s="58">
        <v>16</v>
      </c>
      <c r="F86" s="59">
        <f t="shared" si="30"/>
        <v>29</v>
      </c>
      <c r="G86" s="59">
        <f t="shared" si="31"/>
        <v>29</v>
      </c>
      <c r="H86" s="31">
        <f t="shared" si="32"/>
        <v>0</v>
      </c>
    </row>
    <row r="87" spans="4:8" x14ac:dyDescent="0.2">
      <c r="D87" s="58">
        <v>3</v>
      </c>
      <c r="E87" s="58">
        <v>17</v>
      </c>
      <c r="F87" s="59">
        <f t="shared" si="30"/>
        <v>31</v>
      </c>
      <c r="G87" s="59">
        <f t="shared" si="31"/>
        <v>31</v>
      </c>
      <c r="H87" s="31">
        <f t="shared" si="32"/>
        <v>0</v>
      </c>
    </row>
    <row r="88" spans="4:8" x14ac:dyDescent="0.2">
      <c r="D88" s="58">
        <v>3</v>
      </c>
      <c r="E88" s="58">
        <v>18</v>
      </c>
      <c r="F88" s="59">
        <f t="shared" si="30"/>
        <v>31</v>
      </c>
      <c r="G88" s="59">
        <f t="shared" si="31"/>
        <v>31</v>
      </c>
      <c r="H88" s="31">
        <f t="shared" si="32"/>
        <v>0</v>
      </c>
    </row>
    <row r="89" spans="4:8" x14ac:dyDescent="0.2">
      <c r="D89" s="58">
        <v>3</v>
      </c>
      <c r="E89" s="58">
        <v>19</v>
      </c>
      <c r="F89" s="59">
        <f t="shared" si="30"/>
        <v>29</v>
      </c>
      <c r="G89" s="59">
        <f t="shared" si="31"/>
        <v>29</v>
      </c>
      <c r="H89" s="31">
        <f t="shared" si="32"/>
        <v>0</v>
      </c>
    </row>
    <row r="90" spans="4:8" x14ac:dyDescent="0.2">
      <c r="D90" s="58">
        <v>4</v>
      </c>
      <c r="E90" s="58">
        <v>1</v>
      </c>
      <c r="F90" s="59">
        <f t="shared" si="30"/>
        <v>31</v>
      </c>
      <c r="G90" s="59">
        <f t="shared" si="31"/>
        <v>31</v>
      </c>
      <c r="H90" s="31">
        <f t="shared" si="32"/>
        <v>0</v>
      </c>
    </row>
    <row r="91" spans="4:8" x14ac:dyDescent="0.2">
      <c r="D91" s="58">
        <v>4</v>
      </c>
      <c r="E91" s="58">
        <v>2</v>
      </c>
      <c r="F91" s="59">
        <f t="shared" si="30"/>
        <v>30</v>
      </c>
      <c r="G91" s="59">
        <f t="shared" si="31"/>
        <v>30</v>
      </c>
      <c r="H91" s="31">
        <f t="shared" si="32"/>
        <v>0</v>
      </c>
    </row>
    <row r="92" spans="4:8" x14ac:dyDescent="0.2">
      <c r="D92" s="58">
        <v>4</v>
      </c>
      <c r="E92" s="58">
        <v>3</v>
      </c>
      <c r="F92" s="59">
        <f t="shared" si="30"/>
        <v>30</v>
      </c>
      <c r="G92" s="59">
        <f t="shared" si="31"/>
        <v>30</v>
      </c>
      <c r="H92" s="31">
        <f t="shared" si="32"/>
        <v>0</v>
      </c>
    </row>
    <row r="93" spans="4:8" x14ac:dyDescent="0.2">
      <c r="D93" s="58">
        <v>4</v>
      </c>
      <c r="E93" s="58">
        <v>4</v>
      </c>
      <c r="F93" s="59">
        <f t="shared" si="30"/>
        <v>30</v>
      </c>
      <c r="G93" s="59">
        <f t="shared" si="31"/>
        <v>30</v>
      </c>
      <c r="H93" s="31">
        <f t="shared" si="32"/>
        <v>0</v>
      </c>
    </row>
    <row r="94" spans="4:8" x14ac:dyDescent="0.2">
      <c r="D94" s="58">
        <v>4</v>
      </c>
      <c r="E94" s="58">
        <v>5</v>
      </c>
      <c r="F94" s="59">
        <f t="shared" si="30"/>
        <v>30</v>
      </c>
      <c r="G94" s="59">
        <f t="shared" si="31"/>
        <v>30</v>
      </c>
      <c r="H94" s="31">
        <f t="shared" si="32"/>
        <v>0</v>
      </c>
    </row>
    <row r="95" spans="4:8" x14ac:dyDescent="0.2">
      <c r="D95" s="58">
        <v>4</v>
      </c>
      <c r="E95" s="58">
        <v>6</v>
      </c>
      <c r="F95" s="59">
        <f t="shared" si="30"/>
        <v>30</v>
      </c>
      <c r="G95" s="59">
        <f t="shared" si="31"/>
        <v>30</v>
      </c>
      <c r="H95" s="31">
        <f t="shared" si="32"/>
        <v>0</v>
      </c>
    </row>
    <row r="96" spans="4:8" x14ac:dyDescent="0.2">
      <c r="D96" s="58">
        <v>4</v>
      </c>
      <c r="E96" s="58">
        <v>7</v>
      </c>
      <c r="F96" s="59">
        <f t="shared" si="30"/>
        <v>30</v>
      </c>
      <c r="G96" s="59">
        <f t="shared" si="31"/>
        <v>30</v>
      </c>
      <c r="H96" s="31">
        <f t="shared" si="32"/>
        <v>0</v>
      </c>
    </row>
    <row r="97" spans="4:8" x14ac:dyDescent="0.2">
      <c r="D97" s="58">
        <v>4</v>
      </c>
      <c r="E97" s="58">
        <v>8</v>
      </c>
      <c r="F97" s="59">
        <f t="shared" ref="F97:F160" si="33">INDEX($B$10:$X$28,MATCH(E97,$A$10:$A$28,0),D97*2)</f>
        <v>30</v>
      </c>
      <c r="G97" s="59">
        <f t="shared" ref="G97:G160" si="34">INDEX($B$10:$X$28,MATCH(E97,$A$10:$A$28,0),D97*2)</f>
        <v>30</v>
      </c>
      <c r="H97" s="31">
        <f t="shared" si="32"/>
        <v>0</v>
      </c>
    </row>
    <row r="98" spans="4:8" x14ac:dyDescent="0.2">
      <c r="D98" s="58">
        <v>4</v>
      </c>
      <c r="E98" s="58">
        <v>9</v>
      </c>
      <c r="F98" s="59">
        <f t="shared" si="33"/>
        <v>30</v>
      </c>
      <c r="G98" s="59">
        <f t="shared" si="34"/>
        <v>30</v>
      </c>
      <c r="H98" s="31">
        <f t="shared" ref="H98:H161" si="35">G98-F98</f>
        <v>0</v>
      </c>
    </row>
    <row r="99" spans="4:8" x14ac:dyDescent="0.2">
      <c r="D99" s="58">
        <v>4</v>
      </c>
      <c r="E99" s="58">
        <v>10</v>
      </c>
      <c r="F99" s="59">
        <f t="shared" si="33"/>
        <v>30</v>
      </c>
      <c r="G99" s="59">
        <f t="shared" si="34"/>
        <v>30</v>
      </c>
      <c r="H99" s="31">
        <f t="shared" si="35"/>
        <v>0</v>
      </c>
    </row>
    <row r="100" spans="4:8" x14ac:dyDescent="0.2">
      <c r="D100" s="58">
        <v>4</v>
      </c>
      <c r="E100" s="58">
        <v>11</v>
      </c>
      <c r="F100" s="59">
        <f t="shared" si="33"/>
        <v>30</v>
      </c>
      <c r="G100" s="59">
        <f t="shared" si="34"/>
        <v>30</v>
      </c>
      <c r="H100" s="31">
        <f t="shared" si="35"/>
        <v>0</v>
      </c>
    </row>
    <row r="101" spans="4:8" x14ac:dyDescent="0.2">
      <c r="D101" s="58">
        <v>4</v>
      </c>
      <c r="E101" s="58">
        <v>12</v>
      </c>
      <c r="F101" s="59">
        <f t="shared" si="33"/>
        <v>30</v>
      </c>
      <c r="G101" s="59">
        <f t="shared" si="34"/>
        <v>30</v>
      </c>
      <c r="H101" s="31">
        <f t="shared" si="35"/>
        <v>0</v>
      </c>
    </row>
    <row r="102" spans="4:8" x14ac:dyDescent="0.2">
      <c r="D102" s="58">
        <v>4</v>
      </c>
      <c r="E102" s="58">
        <v>13</v>
      </c>
      <c r="F102" s="59">
        <f t="shared" si="33"/>
        <v>30</v>
      </c>
      <c r="G102" s="59">
        <f t="shared" si="34"/>
        <v>30</v>
      </c>
      <c r="H102" s="31">
        <f t="shared" si="35"/>
        <v>0</v>
      </c>
    </row>
    <row r="103" spans="4:8" x14ac:dyDescent="0.2">
      <c r="D103" s="58">
        <v>4</v>
      </c>
      <c r="E103" s="58">
        <v>14</v>
      </c>
      <c r="F103" s="59">
        <f t="shared" si="33"/>
        <v>30</v>
      </c>
      <c r="G103" s="59">
        <f t="shared" si="34"/>
        <v>30</v>
      </c>
      <c r="H103" s="31">
        <f t="shared" si="35"/>
        <v>0</v>
      </c>
    </row>
    <row r="104" spans="4:8" x14ac:dyDescent="0.2">
      <c r="D104" s="58">
        <v>4</v>
      </c>
      <c r="E104" s="58">
        <v>15</v>
      </c>
      <c r="F104" s="59">
        <f t="shared" si="33"/>
        <v>30</v>
      </c>
      <c r="G104" s="59">
        <f t="shared" si="34"/>
        <v>30</v>
      </c>
      <c r="H104" s="31">
        <f t="shared" si="35"/>
        <v>0</v>
      </c>
    </row>
    <row r="105" spans="4:8" x14ac:dyDescent="0.2">
      <c r="D105" s="58">
        <v>4</v>
      </c>
      <c r="E105" s="58">
        <v>16</v>
      </c>
      <c r="F105" s="59">
        <f t="shared" si="33"/>
        <v>30</v>
      </c>
      <c r="G105" s="59">
        <f t="shared" si="34"/>
        <v>30</v>
      </c>
      <c r="H105" s="31">
        <f t="shared" si="35"/>
        <v>0</v>
      </c>
    </row>
    <row r="106" spans="4:8" x14ac:dyDescent="0.2">
      <c r="D106" s="58">
        <v>4</v>
      </c>
      <c r="E106" s="58">
        <v>17</v>
      </c>
      <c r="F106" s="59">
        <f t="shared" si="33"/>
        <v>30</v>
      </c>
      <c r="G106" s="59">
        <f t="shared" si="34"/>
        <v>30</v>
      </c>
      <c r="H106" s="31">
        <f t="shared" si="35"/>
        <v>0</v>
      </c>
    </row>
    <row r="107" spans="4:8" x14ac:dyDescent="0.2">
      <c r="D107" s="58">
        <v>4</v>
      </c>
      <c r="E107" s="58">
        <v>18</v>
      </c>
      <c r="F107" s="59">
        <f t="shared" si="33"/>
        <v>30</v>
      </c>
      <c r="G107" s="59">
        <f t="shared" si="34"/>
        <v>30</v>
      </c>
      <c r="H107" s="31">
        <f t="shared" si="35"/>
        <v>0</v>
      </c>
    </row>
    <row r="108" spans="4:8" x14ac:dyDescent="0.2">
      <c r="D108" s="58">
        <v>4</v>
      </c>
      <c r="E108" s="58">
        <v>19</v>
      </c>
      <c r="F108" s="59">
        <f t="shared" si="33"/>
        <v>30</v>
      </c>
      <c r="G108" s="59">
        <f t="shared" si="34"/>
        <v>30</v>
      </c>
      <c r="H108" s="31">
        <f t="shared" si="35"/>
        <v>0</v>
      </c>
    </row>
    <row r="109" spans="4:8" x14ac:dyDescent="0.2">
      <c r="D109" s="58">
        <v>5</v>
      </c>
      <c r="E109" s="58">
        <v>1</v>
      </c>
      <c r="F109" s="59">
        <f t="shared" si="33"/>
        <v>32</v>
      </c>
      <c r="G109" s="59">
        <f t="shared" si="34"/>
        <v>32</v>
      </c>
      <c r="H109" s="31">
        <f t="shared" si="35"/>
        <v>0</v>
      </c>
    </row>
    <row r="110" spans="4:8" x14ac:dyDescent="0.2">
      <c r="D110" s="58">
        <v>5</v>
      </c>
      <c r="E110" s="58">
        <v>2</v>
      </c>
      <c r="F110" s="59">
        <f t="shared" si="33"/>
        <v>30</v>
      </c>
      <c r="G110" s="59">
        <f t="shared" si="34"/>
        <v>30</v>
      </c>
      <c r="H110" s="31">
        <f t="shared" si="35"/>
        <v>0</v>
      </c>
    </row>
    <row r="111" spans="4:8" x14ac:dyDescent="0.2">
      <c r="D111" s="58">
        <v>5</v>
      </c>
      <c r="E111" s="58">
        <v>3</v>
      </c>
      <c r="F111" s="59">
        <f t="shared" si="33"/>
        <v>32</v>
      </c>
      <c r="G111" s="59">
        <f t="shared" si="34"/>
        <v>32</v>
      </c>
      <c r="H111" s="31">
        <f t="shared" si="35"/>
        <v>0</v>
      </c>
    </row>
    <row r="112" spans="4:8" x14ac:dyDescent="0.2">
      <c r="D112" s="58">
        <v>5</v>
      </c>
      <c r="E112" s="58">
        <v>4</v>
      </c>
      <c r="F112" s="59">
        <f t="shared" si="33"/>
        <v>32</v>
      </c>
      <c r="G112" s="59">
        <f t="shared" si="34"/>
        <v>32</v>
      </c>
      <c r="H112" s="31">
        <f t="shared" si="35"/>
        <v>0</v>
      </c>
    </row>
    <row r="113" spans="4:8" x14ac:dyDescent="0.2">
      <c r="D113" s="58">
        <v>5</v>
      </c>
      <c r="E113" s="58">
        <v>5</v>
      </c>
      <c r="F113" s="59">
        <f t="shared" si="33"/>
        <v>32</v>
      </c>
      <c r="G113" s="59">
        <f t="shared" si="34"/>
        <v>32</v>
      </c>
      <c r="H113" s="31">
        <f t="shared" si="35"/>
        <v>0</v>
      </c>
    </row>
    <row r="114" spans="4:8" x14ac:dyDescent="0.2">
      <c r="D114" s="58">
        <v>5</v>
      </c>
      <c r="E114" s="58">
        <v>6</v>
      </c>
      <c r="F114" s="59">
        <f t="shared" si="33"/>
        <v>32</v>
      </c>
      <c r="G114" s="59">
        <f t="shared" si="34"/>
        <v>32</v>
      </c>
      <c r="H114" s="31">
        <f t="shared" si="35"/>
        <v>0</v>
      </c>
    </row>
    <row r="115" spans="4:8" x14ac:dyDescent="0.2">
      <c r="D115" s="58">
        <v>5</v>
      </c>
      <c r="E115" s="58">
        <v>7</v>
      </c>
      <c r="F115" s="59">
        <f t="shared" si="33"/>
        <v>30</v>
      </c>
      <c r="G115" s="59">
        <f t="shared" si="34"/>
        <v>30</v>
      </c>
      <c r="H115" s="31">
        <f t="shared" si="35"/>
        <v>0</v>
      </c>
    </row>
    <row r="116" spans="4:8" x14ac:dyDescent="0.2">
      <c r="D116" s="58">
        <v>5</v>
      </c>
      <c r="E116" s="58">
        <v>8</v>
      </c>
      <c r="F116" s="59">
        <f t="shared" si="33"/>
        <v>32</v>
      </c>
      <c r="G116" s="59">
        <f t="shared" si="34"/>
        <v>32</v>
      </c>
      <c r="H116" s="31">
        <f t="shared" si="35"/>
        <v>0</v>
      </c>
    </row>
    <row r="117" spans="4:8" x14ac:dyDescent="0.2">
      <c r="D117" s="58">
        <v>5</v>
      </c>
      <c r="E117" s="58">
        <v>9</v>
      </c>
      <c r="F117" s="59">
        <f t="shared" si="33"/>
        <v>32</v>
      </c>
      <c r="G117" s="59">
        <f t="shared" si="34"/>
        <v>32</v>
      </c>
      <c r="H117" s="31">
        <f t="shared" si="35"/>
        <v>0</v>
      </c>
    </row>
    <row r="118" spans="4:8" x14ac:dyDescent="0.2">
      <c r="D118" s="58">
        <v>5</v>
      </c>
      <c r="E118" s="58">
        <v>10</v>
      </c>
      <c r="F118" s="59">
        <f t="shared" si="33"/>
        <v>32</v>
      </c>
      <c r="G118" s="59">
        <f t="shared" si="34"/>
        <v>32</v>
      </c>
      <c r="H118" s="31">
        <f t="shared" si="35"/>
        <v>0</v>
      </c>
    </row>
    <row r="119" spans="4:8" x14ac:dyDescent="0.2">
      <c r="D119" s="58">
        <v>5</v>
      </c>
      <c r="E119" s="58">
        <v>11</v>
      </c>
      <c r="F119" s="59">
        <f t="shared" si="33"/>
        <v>32</v>
      </c>
      <c r="G119" s="59">
        <f t="shared" si="34"/>
        <v>32</v>
      </c>
      <c r="H119" s="31">
        <f t="shared" si="35"/>
        <v>0</v>
      </c>
    </row>
    <row r="120" spans="4:8" x14ac:dyDescent="0.2">
      <c r="D120" s="58">
        <v>5</v>
      </c>
      <c r="E120" s="58">
        <v>12</v>
      </c>
      <c r="F120" s="59">
        <f t="shared" si="33"/>
        <v>30</v>
      </c>
      <c r="G120" s="59">
        <f t="shared" si="34"/>
        <v>30</v>
      </c>
      <c r="H120" s="31">
        <f t="shared" si="35"/>
        <v>0</v>
      </c>
    </row>
    <row r="121" spans="4:8" x14ac:dyDescent="0.2">
      <c r="D121" s="58">
        <v>5</v>
      </c>
      <c r="E121" s="58">
        <v>13</v>
      </c>
      <c r="F121" s="59">
        <f t="shared" si="33"/>
        <v>32</v>
      </c>
      <c r="G121" s="59">
        <f t="shared" si="34"/>
        <v>32</v>
      </c>
      <c r="H121" s="31">
        <f t="shared" si="35"/>
        <v>0</v>
      </c>
    </row>
    <row r="122" spans="4:8" x14ac:dyDescent="0.2">
      <c r="D122" s="58">
        <v>5</v>
      </c>
      <c r="E122" s="58">
        <v>14</v>
      </c>
      <c r="F122" s="59">
        <f t="shared" si="33"/>
        <v>32</v>
      </c>
      <c r="G122" s="59">
        <f t="shared" si="34"/>
        <v>32</v>
      </c>
      <c r="H122" s="31">
        <f t="shared" si="35"/>
        <v>0</v>
      </c>
    </row>
    <row r="123" spans="4:8" x14ac:dyDescent="0.2">
      <c r="D123" s="58">
        <v>5</v>
      </c>
      <c r="E123" s="58">
        <v>15</v>
      </c>
      <c r="F123" s="59">
        <f t="shared" si="33"/>
        <v>32</v>
      </c>
      <c r="G123" s="59">
        <f t="shared" si="34"/>
        <v>32</v>
      </c>
      <c r="H123" s="31">
        <f t="shared" si="35"/>
        <v>0</v>
      </c>
    </row>
    <row r="124" spans="4:8" x14ac:dyDescent="0.2">
      <c r="D124" s="58">
        <v>5</v>
      </c>
      <c r="E124" s="58">
        <v>16</v>
      </c>
      <c r="F124" s="59">
        <f t="shared" si="33"/>
        <v>32</v>
      </c>
      <c r="G124" s="59">
        <f t="shared" si="34"/>
        <v>32</v>
      </c>
      <c r="H124" s="31">
        <f t="shared" si="35"/>
        <v>0</v>
      </c>
    </row>
    <row r="125" spans="4:8" x14ac:dyDescent="0.2">
      <c r="D125" s="58">
        <v>5</v>
      </c>
      <c r="E125" s="58">
        <v>17</v>
      </c>
      <c r="F125" s="59">
        <f t="shared" si="33"/>
        <v>30</v>
      </c>
      <c r="G125" s="59">
        <f t="shared" si="34"/>
        <v>30</v>
      </c>
      <c r="H125" s="31">
        <f t="shared" si="35"/>
        <v>0</v>
      </c>
    </row>
    <row r="126" spans="4:8" x14ac:dyDescent="0.2">
      <c r="D126" s="58">
        <v>5</v>
      </c>
      <c r="E126" s="58">
        <v>18</v>
      </c>
      <c r="F126" s="59">
        <f t="shared" si="33"/>
        <v>32</v>
      </c>
      <c r="G126" s="59">
        <f t="shared" si="34"/>
        <v>32</v>
      </c>
      <c r="H126" s="31">
        <f t="shared" si="35"/>
        <v>0</v>
      </c>
    </row>
    <row r="127" spans="4:8" x14ac:dyDescent="0.2">
      <c r="D127" s="58">
        <v>5</v>
      </c>
      <c r="E127" s="58">
        <v>19</v>
      </c>
      <c r="F127" s="59">
        <f t="shared" si="33"/>
        <v>32</v>
      </c>
      <c r="G127" s="59">
        <f t="shared" si="34"/>
        <v>32</v>
      </c>
      <c r="H127" s="31">
        <f t="shared" si="35"/>
        <v>0</v>
      </c>
    </row>
    <row r="128" spans="4:8" x14ac:dyDescent="0.2">
      <c r="D128" s="58">
        <v>6</v>
      </c>
      <c r="E128" s="58">
        <v>1</v>
      </c>
      <c r="F128" s="59">
        <f t="shared" si="33"/>
        <v>29</v>
      </c>
      <c r="G128" s="59">
        <f t="shared" si="34"/>
        <v>29</v>
      </c>
      <c r="H128" s="31">
        <f t="shared" si="35"/>
        <v>0</v>
      </c>
    </row>
    <row r="129" spans="4:8" x14ac:dyDescent="0.2">
      <c r="D129" s="58">
        <v>6</v>
      </c>
      <c r="E129" s="58">
        <v>2</v>
      </c>
      <c r="F129" s="59">
        <f t="shared" si="33"/>
        <v>31</v>
      </c>
      <c r="G129" s="59">
        <f t="shared" si="34"/>
        <v>31</v>
      </c>
      <c r="H129" s="31">
        <f t="shared" si="35"/>
        <v>0</v>
      </c>
    </row>
    <row r="130" spans="4:8" x14ac:dyDescent="0.2">
      <c r="D130" s="58">
        <v>6</v>
      </c>
      <c r="E130" s="58">
        <v>3</v>
      </c>
      <c r="F130" s="59">
        <f t="shared" si="33"/>
        <v>29</v>
      </c>
      <c r="G130" s="59">
        <f t="shared" si="34"/>
        <v>29</v>
      </c>
      <c r="H130" s="31">
        <f t="shared" si="35"/>
        <v>0</v>
      </c>
    </row>
    <row r="131" spans="4:8" x14ac:dyDescent="0.2">
      <c r="D131" s="58">
        <v>6</v>
      </c>
      <c r="E131" s="58">
        <v>4</v>
      </c>
      <c r="F131" s="59">
        <f t="shared" si="33"/>
        <v>30</v>
      </c>
      <c r="G131" s="59">
        <f t="shared" si="34"/>
        <v>30</v>
      </c>
      <c r="H131" s="31">
        <f t="shared" si="35"/>
        <v>0</v>
      </c>
    </row>
    <row r="132" spans="4:8" x14ac:dyDescent="0.2">
      <c r="D132" s="58">
        <v>6</v>
      </c>
      <c r="E132" s="58">
        <v>5</v>
      </c>
      <c r="F132" s="59">
        <f t="shared" si="33"/>
        <v>30</v>
      </c>
      <c r="G132" s="59">
        <f t="shared" si="34"/>
        <v>30</v>
      </c>
      <c r="H132" s="31">
        <f t="shared" si="35"/>
        <v>0</v>
      </c>
    </row>
    <row r="133" spans="4:8" x14ac:dyDescent="0.2">
      <c r="D133" s="58">
        <v>6</v>
      </c>
      <c r="E133" s="58">
        <v>6</v>
      </c>
      <c r="F133" s="59">
        <f t="shared" si="33"/>
        <v>32</v>
      </c>
      <c r="G133" s="59">
        <f t="shared" si="34"/>
        <v>32</v>
      </c>
      <c r="H133" s="31">
        <f t="shared" si="35"/>
        <v>0</v>
      </c>
    </row>
    <row r="134" spans="4:8" x14ac:dyDescent="0.2">
      <c r="D134" s="58">
        <v>6</v>
      </c>
      <c r="E134" s="58">
        <v>7</v>
      </c>
      <c r="F134" s="59">
        <f t="shared" si="33"/>
        <v>32</v>
      </c>
      <c r="G134" s="59">
        <f t="shared" si="34"/>
        <v>32</v>
      </c>
      <c r="H134" s="31">
        <f t="shared" si="35"/>
        <v>0</v>
      </c>
    </row>
    <row r="135" spans="4:8" x14ac:dyDescent="0.2">
      <c r="D135" s="58">
        <v>6</v>
      </c>
      <c r="E135" s="58">
        <v>8</v>
      </c>
      <c r="F135" s="59">
        <f t="shared" si="33"/>
        <v>30</v>
      </c>
      <c r="G135" s="59">
        <f t="shared" si="34"/>
        <v>30</v>
      </c>
      <c r="H135" s="31">
        <f t="shared" si="35"/>
        <v>0</v>
      </c>
    </row>
    <row r="136" spans="4:8" x14ac:dyDescent="0.2">
      <c r="D136" s="58">
        <v>6</v>
      </c>
      <c r="E136" s="58">
        <v>9</v>
      </c>
      <c r="F136" s="59">
        <f t="shared" si="33"/>
        <v>30</v>
      </c>
      <c r="G136" s="59">
        <f t="shared" si="34"/>
        <v>30</v>
      </c>
      <c r="H136" s="31">
        <f t="shared" si="35"/>
        <v>0</v>
      </c>
    </row>
    <row r="137" spans="4:8" x14ac:dyDescent="0.2">
      <c r="D137" s="58">
        <v>6</v>
      </c>
      <c r="E137" s="58">
        <v>10</v>
      </c>
      <c r="F137" s="59">
        <f t="shared" si="33"/>
        <v>30</v>
      </c>
      <c r="G137" s="59">
        <f t="shared" si="34"/>
        <v>30</v>
      </c>
      <c r="H137" s="31">
        <f t="shared" si="35"/>
        <v>0</v>
      </c>
    </row>
    <row r="138" spans="4:8" x14ac:dyDescent="0.2">
      <c r="D138" s="58">
        <v>6</v>
      </c>
      <c r="E138" s="58">
        <v>11</v>
      </c>
      <c r="F138" s="59">
        <f t="shared" si="33"/>
        <v>32</v>
      </c>
      <c r="G138" s="59">
        <f t="shared" si="34"/>
        <v>32</v>
      </c>
      <c r="H138" s="31">
        <f t="shared" si="35"/>
        <v>0</v>
      </c>
    </row>
    <row r="139" spans="4:8" x14ac:dyDescent="0.2">
      <c r="D139" s="58">
        <v>6</v>
      </c>
      <c r="E139" s="58">
        <v>12</v>
      </c>
      <c r="F139" s="59">
        <f t="shared" si="33"/>
        <v>32</v>
      </c>
      <c r="G139" s="59">
        <f t="shared" si="34"/>
        <v>32</v>
      </c>
      <c r="H139" s="31">
        <f t="shared" si="35"/>
        <v>0</v>
      </c>
    </row>
    <row r="140" spans="4:8" x14ac:dyDescent="0.2">
      <c r="D140" s="58">
        <v>6</v>
      </c>
      <c r="E140" s="58">
        <v>13</v>
      </c>
      <c r="F140" s="59">
        <f t="shared" si="33"/>
        <v>30</v>
      </c>
      <c r="G140" s="59">
        <f t="shared" si="34"/>
        <v>30</v>
      </c>
      <c r="H140" s="31">
        <f t="shared" si="35"/>
        <v>0</v>
      </c>
    </row>
    <row r="141" spans="4:8" x14ac:dyDescent="0.2">
      <c r="D141" s="58">
        <v>6</v>
      </c>
      <c r="E141" s="58">
        <v>14</v>
      </c>
      <c r="F141" s="59">
        <f t="shared" si="33"/>
        <v>30</v>
      </c>
      <c r="G141" s="59">
        <f t="shared" si="34"/>
        <v>30</v>
      </c>
      <c r="H141" s="31">
        <f t="shared" si="35"/>
        <v>0</v>
      </c>
    </row>
    <row r="142" spans="4:8" x14ac:dyDescent="0.2">
      <c r="D142" s="58">
        <v>6</v>
      </c>
      <c r="E142" s="58">
        <v>15</v>
      </c>
      <c r="F142" s="59">
        <f t="shared" si="33"/>
        <v>30</v>
      </c>
      <c r="G142" s="59">
        <f t="shared" si="34"/>
        <v>30</v>
      </c>
      <c r="H142" s="31">
        <f t="shared" si="35"/>
        <v>0</v>
      </c>
    </row>
    <row r="143" spans="4:8" x14ac:dyDescent="0.2">
      <c r="D143" s="58">
        <v>6</v>
      </c>
      <c r="E143" s="58">
        <v>16</v>
      </c>
      <c r="F143" s="59">
        <f t="shared" si="33"/>
        <v>32</v>
      </c>
      <c r="G143" s="59">
        <f t="shared" si="34"/>
        <v>32</v>
      </c>
      <c r="H143" s="31">
        <f t="shared" si="35"/>
        <v>0</v>
      </c>
    </row>
    <row r="144" spans="4:8" x14ac:dyDescent="0.2">
      <c r="D144" s="58">
        <v>6</v>
      </c>
      <c r="E144" s="58">
        <v>17</v>
      </c>
      <c r="F144" s="59">
        <f t="shared" si="33"/>
        <v>32</v>
      </c>
      <c r="G144" s="59">
        <f t="shared" si="34"/>
        <v>32</v>
      </c>
      <c r="H144" s="31">
        <f t="shared" si="35"/>
        <v>0</v>
      </c>
    </row>
    <row r="145" spans="4:8" x14ac:dyDescent="0.2">
      <c r="D145" s="58">
        <v>6</v>
      </c>
      <c r="E145" s="58">
        <v>18</v>
      </c>
      <c r="F145" s="59">
        <f t="shared" si="33"/>
        <v>30</v>
      </c>
      <c r="G145" s="59">
        <f t="shared" si="34"/>
        <v>30</v>
      </c>
      <c r="H145" s="31">
        <f t="shared" si="35"/>
        <v>0</v>
      </c>
    </row>
    <row r="146" spans="4:8" x14ac:dyDescent="0.2">
      <c r="D146" s="58">
        <v>6</v>
      </c>
      <c r="E146" s="58">
        <v>19</v>
      </c>
      <c r="F146" s="59">
        <f t="shared" si="33"/>
        <v>30</v>
      </c>
      <c r="G146" s="59">
        <f t="shared" si="34"/>
        <v>30</v>
      </c>
      <c r="H146" s="31">
        <f t="shared" si="35"/>
        <v>0</v>
      </c>
    </row>
    <row r="147" spans="4:8" x14ac:dyDescent="0.2">
      <c r="D147" s="58">
        <v>7</v>
      </c>
      <c r="E147" s="58">
        <v>1</v>
      </c>
      <c r="F147" s="59">
        <f t="shared" si="33"/>
        <v>32</v>
      </c>
      <c r="G147" s="59">
        <f t="shared" si="34"/>
        <v>32</v>
      </c>
      <c r="H147" s="31">
        <f t="shared" si="35"/>
        <v>0</v>
      </c>
    </row>
    <row r="148" spans="4:8" x14ac:dyDescent="0.2">
      <c r="D148" s="58">
        <v>7</v>
      </c>
      <c r="E148" s="58">
        <v>2</v>
      </c>
      <c r="F148" s="59">
        <f t="shared" si="33"/>
        <v>30</v>
      </c>
      <c r="G148" s="59">
        <f t="shared" si="34"/>
        <v>30</v>
      </c>
      <c r="H148" s="31">
        <f t="shared" si="35"/>
        <v>0</v>
      </c>
    </row>
    <row r="149" spans="4:8" x14ac:dyDescent="0.2">
      <c r="D149" s="58">
        <v>7</v>
      </c>
      <c r="E149" s="58">
        <v>3</v>
      </c>
      <c r="F149" s="59">
        <f t="shared" si="33"/>
        <v>30</v>
      </c>
      <c r="G149" s="59">
        <f t="shared" si="34"/>
        <v>30</v>
      </c>
      <c r="H149" s="31">
        <f t="shared" si="35"/>
        <v>0</v>
      </c>
    </row>
    <row r="150" spans="4:8" x14ac:dyDescent="0.2">
      <c r="D150" s="58">
        <v>7</v>
      </c>
      <c r="E150" s="58">
        <v>4</v>
      </c>
      <c r="F150" s="59">
        <f t="shared" si="33"/>
        <v>29</v>
      </c>
      <c r="G150" s="59">
        <f t="shared" si="34"/>
        <v>29</v>
      </c>
      <c r="H150" s="31">
        <f t="shared" si="35"/>
        <v>0</v>
      </c>
    </row>
    <row r="151" spans="4:8" x14ac:dyDescent="0.2">
      <c r="D151" s="58">
        <v>7</v>
      </c>
      <c r="E151" s="58">
        <v>5</v>
      </c>
      <c r="F151" s="59">
        <f t="shared" si="33"/>
        <v>31</v>
      </c>
      <c r="G151" s="59">
        <f t="shared" si="34"/>
        <v>31</v>
      </c>
      <c r="H151" s="31">
        <f t="shared" si="35"/>
        <v>0</v>
      </c>
    </row>
    <row r="152" spans="4:8" x14ac:dyDescent="0.2">
      <c r="D152" s="58">
        <v>7</v>
      </c>
      <c r="E152" s="58">
        <v>6</v>
      </c>
      <c r="F152" s="59">
        <f t="shared" si="33"/>
        <v>29</v>
      </c>
      <c r="G152" s="59">
        <f t="shared" si="34"/>
        <v>29</v>
      </c>
      <c r="H152" s="31">
        <f t="shared" si="35"/>
        <v>0</v>
      </c>
    </row>
    <row r="153" spans="4:8" x14ac:dyDescent="0.2">
      <c r="D153" s="58">
        <v>7</v>
      </c>
      <c r="E153" s="58">
        <v>7</v>
      </c>
      <c r="F153" s="59">
        <f t="shared" si="33"/>
        <v>29</v>
      </c>
      <c r="G153" s="59">
        <f t="shared" si="34"/>
        <v>29</v>
      </c>
      <c r="H153" s="31">
        <f t="shared" si="35"/>
        <v>0</v>
      </c>
    </row>
    <row r="154" spans="4:8" x14ac:dyDescent="0.2">
      <c r="D154" s="58">
        <v>7</v>
      </c>
      <c r="E154" s="58">
        <v>8</v>
      </c>
      <c r="F154" s="59">
        <f t="shared" si="33"/>
        <v>29</v>
      </c>
      <c r="G154" s="59">
        <f t="shared" si="34"/>
        <v>29</v>
      </c>
      <c r="H154" s="31">
        <f t="shared" si="35"/>
        <v>0</v>
      </c>
    </row>
    <row r="155" spans="4:8" x14ac:dyDescent="0.2">
      <c r="D155" s="58">
        <v>7</v>
      </c>
      <c r="E155" s="58">
        <v>9</v>
      </c>
      <c r="F155" s="59">
        <f t="shared" si="33"/>
        <v>29</v>
      </c>
      <c r="G155" s="59">
        <f t="shared" si="34"/>
        <v>29</v>
      </c>
      <c r="H155" s="31">
        <f t="shared" si="35"/>
        <v>0</v>
      </c>
    </row>
    <row r="156" spans="4:8" x14ac:dyDescent="0.2">
      <c r="D156" s="58">
        <v>7</v>
      </c>
      <c r="E156" s="58">
        <v>10</v>
      </c>
      <c r="F156" s="59">
        <f t="shared" si="33"/>
        <v>31</v>
      </c>
      <c r="G156" s="59">
        <f t="shared" si="34"/>
        <v>31</v>
      </c>
      <c r="H156" s="31">
        <f t="shared" si="35"/>
        <v>0</v>
      </c>
    </row>
    <row r="157" spans="4:8" x14ac:dyDescent="0.2">
      <c r="D157" s="58">
        <v>7</v>
      </c>
      <c r="E157" s="58">
        <v>11</v>
      </c>
      <c r="F157" s="59">
        <f t="shared" si="33"/>
        <v>29</v>
      </c>
      <c r="G157" s="59">
        <f t="shared" si="34"/>
        <v>29</v>
      </c>
      <c r="H157" s="31">
        <f t="shared" si="35"/>
        <v>0</v>
      </c>
    </row>
    <row r="158" spans="4:8" x14ac:dyDescent="0.2">
      <c r="D158" s="58">
        <v>7</v>
      </c>
      <c r="E158" s="58">
        <v>12</v>
      </c>
      <c r="F158" s="59">
        <f t="shared" si="33"/>
        <v>29</v>
      </c>
      <c r="G158" s="59">
        <f t="shared" si="34"/>
        <v>29</v>
      </c>
      <c r="H158" s="31">
        <f t="shared" si="35"/>
        <v>0</v>
      </c>
    </row>
    <row r="159" spans="4:8" x14ac:dyDescent="0.2">
      <c r="D159" s="58">
        <v>7</v>
      </c>
      <c r="E159" s="58">
        <v>13</v>
      </c>
      <c r="F159" s="59">
        <f t="shared" si="33"/>
        <v>29</v>
      </c>
      <c r="G159" s="59">
        <f t="shared" si="34"/>
        <v>29</v>
      </c>
      <c r="H159" s="31">
        <f t="shared" si="35"/>
        <v>0</v>
      </c>
    </row>
    <row r="160" spans="4:8" x14ac:dyDescent="0.2">
      <c r="D160" s="58">
        <v>7</v>
      </c>
      <c r="E160" s="58">
        <v>14</v>
      </c>
      <c r="F160" s="59">
        <f t="shared" si="33"/>
        <v>29</v>
      </c>
      <c r="G160" s="59">
        <f t="shared" si="34"/>
        <v>29</v>
      </c>
      <c r="H160" s="31">
        <f t="shared" si="35"/>
        <v>0</v>
      </c>
    </row>
    <row r="161" spans="4:8" x14ac:dyDescent="0.2">
      <c r="D161" s="58">
        <v>7</v>
      </c>
      <c r="E161" s="58">
        <v>15</v>
      </c>
      <c r="F161" s="59">
        <f t="shared" ref="F161:F224" si="36">INDEX($B$10:$X$28,MATCH(E161,$A$10:$A$28,0),D161*2)</f>
        <v>31</v>
      </c>
      <c r="G161" s="59">
        <f t="shared" ref="G161:G224" si="37">INDEX($B$10:$X$28,MATCH(E161,$A$10:$A$28,0),D161*2)</f>
        <v>31</v>
      </c>
      <c r="H161" s="31">
        <f t="shared" si="35"/>
        <v>0</v>
      </c>
    </row>
    <row r="162" spans="4:8" x14ac:dyDescent="0.2">
      <c r="D162" s="58">
        <v>7</v>
      </c>
      <c r="E162" s="58">
        <v>16</v>
      </c>
      <c r="F162" s="59">
        <f t="shared" si="36"/>
        <v>29</v>
      </c>
      <c r="G162" s="59">
        <f t="shared" si="37"/>
        <v>29</v>
      </c>
      <c r="H162" s="31">
        <f t="shared" ref="H162:H225" si="38">G162-F162</f>
        <v>0</v>
      </c>
    </row>
    <row r="163" spans="4:8" x14ac:dyDescent="0.2">
      <c r="D163" s="58">
        <v>7</v>
      </c>
      <c r="E163" s="58">
        <v>17</v>
      </c>
      <c r="F163" s="59">
        <f t="shared" si="36"/>
        <v>29</v>
      </c>
      <c r="G163" s="59">
        <f t="shared" si="37"/>
        <v>29</v>
      </c>
      <c r="H163" s="31">
        <f t="shared" si="38"/>
        <v>0</v>
      </c>
    </row>
    <row r="164" spans="4:8" x14ac:dyDescent="0.2">
      <c r="D164" s="58">
        <v>7</v>
      </c>
      <c r="E164" s="58">
        <v>18</v>
      </c>
      <c r="F164" s="59">
        <f t="shared" si="36"/>
        <v>29</v>
      </c>
      <c r="G164" s="59">
        <f t="shared" si="37"/>
        <v>29</v>
      </c>
      <c r="H164" s="31">
        <f t="shared" si="38"/>
        <v>0</v>
      </c>
    </row>
    <row r="165" spans="4:8" x14ac:dyDescent="0.2">
      <c r="D165" s="58">
        <v>7</v>
      </c>
      <c r="E165" s="58">
        <v>19</v>
      </c>
      <c r="F165" s="59">
        <f t="shared" si="36"/>
        <v>29</v>
      </c>
      <c r="G165" s="59">
        <f t="shared" si="37"/>
        <v>29</v>
      </c>
      <c r="H165" s="31">
        <f t="shared" si="38"/>
        <v>0</v>
      </c>
    </row>
    <row r="166" spans="4:8" x14ac:dyDescent="0.2">
      <c r="D166" s="58">
        <v>8</v>
      </c>
      <c r="E166" s="58">
        <v>1</v>
      </c>
      <c r="F166" s="59">
        <f t="shared" si="36"/>
        <v>30</v>
      </c>
      <c r="G166" s="59">
        <f t="shared" si="37"/>
        <v>30</v>
      </c>
      <c r="H166" s="31">
        <f t="shared" si="38"/>
        <v>0</v>
      </c>
    </row>
    <row r="167" spans="4:8" x14ac:dyDescent="0.2">
      <c r="D167" s="58">
        <v>8</v>
      </c>
      <c r="E167" s="58">
        <v>2</v>
      </c>
      <c r="F167" s="59">
        <f t="shared" si="36"/>
        <v>30</v>
      </c>
      <c r="G167" s="59">
        <f t="shared" si="37"/>
        <v>30</v>
      </c>
      <c r="H167" s="31">
        <f t="shared" si="38"/>
        <v>0</v>
      </c>
    </row>
    <row r="168" spans="4:8" x14ac:dyDescent="0.2">
      <c r="D168" s="58">
        <v>8</v>
      </c>
      <c r="E168" s="58">
        <v>3</v>
      </c>
      <c r="F168" s="59">
        <f t="shared" si="36"/>
        <v>33</v>
      </c>
      <c r="G168" s="59">
        <f t="shared" si="37"/>
        <v>33</v>
      </c>
      <c r="H168" s="31">
        <f t="shared" si="38"/>
        <v>0</v>
      </c>
    </row>
    <row r="169" spans="4:8" x14ac:dyDescent="0.2">
      <c r="D169" s="58">
        <v>8</v>
      </c>
      <c r="E169" s="58">
        <v>4</v>
      </c>
      <c r="F169" s="59">
        <f t="shared" si="36"/>
        <v>33</v>
      </c>
      <c r="G169" s="59">
        <f t="shared" si="37"/>
        <v>33</v>
      </c>
      <c r="H169" s="31">
        <f t="shared" si="38"/>
        <v>0</v>
      </c>
    </row>
    <row r="170" spans="4:8" x14ac:dyDescent="0.2">
      <c r="D170" s="58">
        <v>8</v>
      </c>
      <c r="E170" s="58">
        <v>5</v>
      </c>
      <c r="F170" s="59">
        <f t="shared" si="36"/>
        <v>31</v>
      </c>
      <c r="G170" s="59">
        <f t="shared" si="37"/>
        <v>31</v>
      </c>
      <c r="H170" s="31">
        <f t="shared" si="38"/>
        <v>0</v>
      </c>
    </row>
    <row r="171" spans="4:8" x14ac:dyDescent="0.2">
      <c r="D171" s="58">
        <v>8</v>
      </c>
      <c r="E171" s="58">
        <v>6</v>
      </c>
      <c r="F171" s="59">
        <f t="shared" si="36"/>
        <v>31</v>
      </c>
      <c r="G171" s="59">
        <f t="shared" si="37"/>
        <v>31</v>
      </c>
      <c r="H171" s="31">
        <f t="shared" si="38"/>
        <v>0</v>
      </c>
    </row>
    <row r="172" spans="4:8" x14ac:dyDescent="0.2">
      <c r="D172" s="58">
        <v>8</v>
      </c>
      <c r="E172" s="58">
        <v>7</v>
      </c>
      <c r="F172" s="59">
        <f t="shared" si="36"/>
        <v>33</v>
      </c>
      <c r="G172" s="59">
        <f t="shared" si="37"/>
        <v>33</v>
      </c>
      <c r="H172" s="31">
        <f t="shared" si="38"/>
        <v>0</v>
      </c>
    </row>
    <row r="173" spans="4:8" x14ac:dyDescent="0.2">
      <c r="D173" s="58">
        <v>8</v>
      </c>
      <c r="E173" s="58">
        <v>8</v>
      </c>
      <c r="F173" s="59">
        <f t="shared" si="36"/>
        <v>33</v>
      </c>
      <c r="G173" s="59">
        <f t="shared" si="37"/>
        <v>33</v>
      </c>
      <c r="H173" s="31">
        <f t="shared" si="38"/>
        <v>0</v>
      </c>
    </row>
    <row r="174" spans="4:8" x14ac:dyDescent="0.2">
      <c r="D174" s="58">
        <v>8</v>
      </c>
      <c r="E174" s="58">
        <v>9</v>
      </c>
      <c r="F174" s="59">
        <f t="shared" si="36"/>
        <v>33</v>
      </c>
      <c r="G174" s="59">
        <f t="shared" si="37"/>
        <v>33</v>
      </c>
      <c r="H174" s="31">
        <f t="shared" si="38"/>
        <v>0</v>
      </c>
    </row>
    <row r="175" spans="4:8" x14ac:dyDescent="0.2">
      <c r="D175" s="58">
        <v>8</v>
      </c>
      <c r="E175" s="58">
        <v>10</v>
      </c>
      <c r="F175" s="59">
        <f t="shared" si="36"/>
        <v>31</v>
      </c>
      <c r="G175" s="59">
        <f t="shared" si="37"/>
        <v>31</v>
      </c>
      <c r="H175" s="31">
        <f t="shared" si="38"/>
        <v>0</v>
      </c>
    </row>
    <row r="176" spans="4:8" x14ac:dyDescent="0.2">
      <c r="D176" s="58">
        <v>8</v>
      </c>
      <c r="E176" s="58">
        <v>11</v>
      </c>
      <c r="F176" s="59">
        <f t="shared" si="36"/>
        <v>31</v>
      </c>
      <c r="G176" s="59">
        <f t="shared" si="37"/>
        <v>31</v>
      </c>
      <c r="H176" s="31">
        <f t="shared" si="38"/>
        <v>0</v>
      </c>
    </row>
    <row r="177" spans="4:8" x14ac:dyDescent="0.2">
      <c r="D177" s="58">
        <v>8</v>
      </c>
      <c r="E177" s="58">
        <v>12</v>
      </c>
      <c r="F177" s="59">
        <f t="shared" si="36"/>
        <v>33</v>
      </c>
      <c r="G177" s="59">
        <f t="shared" si="37"/>
        <v>33</v>
      </c>
      <c r="H177" s="31">
        <f t="shared" si="38"/>
        <v>0</v>
      </c>
    </row>
    <row r="178" spans="4:8" x14ac:dyDescent="0.2">
      <c r="D178" s="58">
        <v>8</v>
      </c>
      <c r="E178" s="58">
        <v>13</v>
      </c>
      <c r="F178" s="59">
        <f t="shared" si="36"/>
        <v>33</v>
      </c>
      <c r="G178" s="59">
        <f t="shared" si="37"/>
        <v>33</v>
      </c>
      <c r="H178" s="31">
        <f t="shared" si="38"/>
        <v>0</v>
      </c>
    </row>
    <row r="179" spans="4:8" x14ac:dyDescent="0.2">
      <c r="D179" s="58">
        <v>8</v>
      </c>
      <c r="E179" s="58">
        <v>14</v>
      </c>
      <c r="F179" s="59">
        <f t="shared" si="36"/>
        <v>33</v>
      </c>
      <c r="G179" s="59">
        <f t="shared" si="37"/>
        <v>33</v>
      </c>
      <c r="H179" s="31">
        <f t="shared" si="38"/>
        <v>0</v>
      </c>
    </row>
    <row r="180" spans="4:8" x14ac:dyDescent="0.2">
      <c r="D180" s="58">
        <v>8</v>
      </c>
      <c r="E180" s="58">
        <v>15</v>
      </c>
      <c r="F180" s="59">
        <f t="shared" si="36"/>
        <v>31</v>
      </c>
      <c r="G180" s="59">
        <f t="shared" si="37"/>
        <v>31</v>
      </c>
      <c r="H180" s="31">
        <f t="shared" si="38"/>
        <v>0</v>
      </c>
    </row>
    <row r="181" spans="4:8" x14ac:dyDescent="0.2">
      <c r="D181" s="58">
        <v>8</v>
      </c>
      <c r="E181" s="58">
        <v>16</v>
      </c>
      <c r="F181" s="59">
        <f t="shared" si="36"/>
        <v>31</v>
      </c>
      <c r="G181" s="59">
        <f t="shared" si="37"/>
        <v>31</v>
      </c>
      <c r="H181" s="31">
        <f t="shared" si="38"/>
        <v>0</v>
      </c>
    </row>
    <row r="182" spans="4:8" x14ac:dyDescent="0.2">
      <c r="D182" s="58">
        <v>8</v>
      </c>
      <c r="E182" s="58">
        <v>17</v>
      </c>
      <c r="F182" s="59">
        <f t="shared" si="36"/>
        <v>33</v>
      </c>
      <c r="G182" s="59">
        <f t="shared" si="37"/>
        <v>33</v>
      </c>
      <c r="H182" s="31">
        <f t="shared" si="38"/>
        <v>0</v>
      </c>
    </row>
    <row r="183" spans="4:8" x14ac:dyDescent="0.2">
      <c r="D183" s="58">
        <v>8</v>
      </c>
      <c r="E183" s="58">
        <v>18</v>
      </c>
      <c r="F183" s="59">
        <f t="shared" si="36"/>
        <v>33</v>
      </c>
      <c r="G183" s="59">
        <f t="shared" si="37"/>
        <v>33</v>
      </c>
      <c r="H183" s="31">
        <f t="shared" si="38"/>
        <v>0</v>
      </c>
    </row>
    <row r="184" spans="4:8" x14ac:dyDescent="0.2">
      <c r="D184" s="58">
        <v>8</v>
      </c>
      <c r="E184" s="58">
        <v>19</v>
      </c>
      <c r="F184" s="59">
        <f t="shared" si="36"/>
        <v>33</v>
      </c>
      <c r="G184" s="59">
        <f t="shared" si="37"/>
        <v>33</v>
      </c>
      <c r="H184" s="31">
        <f t="shared" si="38"/>
        <v>0</v>
      </c>
    </row>
    <row r="185" spans="4:8" x14ac:dyDescent="0.2">
      <c r="D185" s="58">
        <v>9</v>
      </c>
      <c r="E185" s="58">
        <v>1</v>
      </c>
      <c r="F185" s="59">
        <f t="shared" si="36"/>
        <v>32</v>
      </c>
      <c r="G185" s="59">
        <f t="shared" si="37"/>
        <v>32</v>
      </c>
      <c r="H185" s="31">
        <f t="shared" si="38"/>
        <v>0</v>
      </c>
    </row>
    <row r="186" spans="4:8" x14ac:dyDescent="0.2">
      <c r="D186" s="58">
        <v>9</v>
      </c>
      <c r="E186" s="58">
        <v>2</v>
      </c>
      <c r="F186" s="59">
        <f t="shared" si="36"/>
        <v>32</v>
      </c>
      <c r="G186" s="59">
        <f t="shared" si="37"/>
        <v>32</v>
      </c>
      <c r="H186" s="31">
        <f t="shared" si="38"/>
        <v>0</v>
      </c>
    </row>
    <row r="187" spans="4:8" x14ac:dyDescent="0.2">
      <c r="D187" s="58">
        <v>9</v>
      </c>
      <c r="E187" s="58">
        <v>3</v>
      </c>
      <c r="F187" s="59">
        <f t="shared" si="36"/>
        <v>29</v>
      </c>
      <c r="G187" s="59">
        <f t="shared" si="37"/>
        <v>29</v>
      </c>
      <c r="H187" s="31">
        <f t="shared" si="38"/>
        <v>0</v>
      </c>
    </row>
    <row r="188" spans="4:8" x14ac:dyDescent="0.2">
      <c r="D188" s="58">
        <v>9</v>
      </c>
      <c r="E188" s="58">
        <v>4</v>
      </c>
      <c r="F188" s="59">
        <f t="shared" si="36"/>
        <v>29</v>
      </c>
      <c r="G188" s="59">
        <f t="shared" si="37"/>
        <v>29</v>
      </c>
      <c r="H188" s="31">
        <f t="shared" si="38"/>
        <v>0</v>
      </c>
    </row>
    <row r="189" spans="4:8" x14ac:dyDescent="0.2">
      <c r="D189" s="58">
        <v>9</v>
      </c>
      <c r="E189" s="58">
        <v>5</v>
      </c>
      <c r="F189" s="59">
        <f t="shared" si="36"/>
        <v>29</v>
      </c>
      <c r="G189" s="59">
        <f t="shared" si="37"/>
        <v>29</v>
      </c>
      <c r="H189" s="31">
        <f t="shared" si="38"/>
        <v>0</v>
      </c>
    </row>
    <row r="190" spans="4:8" x14ac:dyDescent="0.2">
      <c r="D190" s="58">
        <v>9</v>
      </c>
      <c r="E190" s="58">
        <v>6</v>
      </c>
      <c r="F190" s="59">
        <f t="shared" si="36"/>
        <v>31</v>
      </c>
      <c r="G190" s="59">
        <f t="shared" si="37"/>
        <v>31</v>
      </c>
      <c r="H190" s="31">
        <f t="shared" si="38"/>
        <v>0</v>
      </c>
    </row>
    <row r="191" spans="4:8" x14ac:dyDescent="0.2">
      <c r="D191" s="58">
        <v>9</v>
      </c>
      <c r="E191" s="58">
        <v>7</v>
      </c>
      <c r="F191" s="59">
        <f t="shared" si="36"/>
        <v>29</v>
      </c>
      <c r="G191" s="59">
        <f t="shared" si="37"/>
        <v>29</v>
      </c>
      <c r="H191" s="31">
        <f t="shared" si="38"/>
        <v>0</v>
      </c>
    </row>
    <row r="192" spans="4:8" x14ac:dyDescent="0.2">
      <c r="D192" s="58">
        <v>9</v>
      </c>
      <c r="E192" s="58">
        <v>8</v>
      </c>
      <c r="F192" s="59">
        <f t="shared" si="36"/>
        <v>29</v>
      </c>
      <c r="G192" s="59">
        <f t="shared" si="37"/>
        <v>29</v>
      </c>
      <c r="H192" s="31">
        <f t="shared" si="38"/>
        <v>0</v>
      </c>
    </row>
    <row r="193" spans="4:8" x14ac:dyDescent="0.2">
      <c r="D193" s="58">
        <v>9</v>
      </c>
      <c r="E193" s="58">
        <v>9</v>
      </c>
      <c r="F193" s="59">
        <f t="shared" si="36"/>
        <v>29</v>
      </c>
      <c r="G193" s="59">
        <f t="shared" si="37"/>
        <v>29</v>
      </c>
      <c r="H193" s="31">
        <f t="shared" si="38"/>
        <v>0</v>
      </c>
    </row>
    <row r="194" spans="4:8" x14ac:dyDescent="0.2">
      <c r="D194" s="58">
        <v>9</v>
      </c>
      <c r="E194" s="58">
        <v>10</v>
      </c>
      <c r="F194" s="59">
        <f t="shared" si="36"/>
        <v>29</v>
      </c>
      <c r="G194" s="59">
        <f t="shared" si="37"/>
        <v>29</v>
      </c>
      <c r="H194" s="31">
        <f t="shared" si="38"/>
        <v>0</v>
      </c>
    </row>
    <row r="195" spans="4:8" x14ac:dyDescent="0.2">
      <c r="D195" s="58">
        <v>9</v>
      </c>
      <c r="E195" s="58">
        <v>11</v>
      </c>
      <c r="F195" s="59">
        <f t="shared" si="36"/>
        <v>31</v>
      </c>
      <c r="G195" s="59">
        <f t="shared" si="37"/>
        <v>31</v>
      </c>
      <c r="H195" s="31">
        <f t="shared" si="38"/>
        <v>0</v>
      </c>
    </row>
    <row r="196" spans="4:8" x14ac:dyDescent="0.2">
      <c r="D196" s="58">
        <v>9</v>
      </c>
      <c r="E196" s="58">
        <v>12</v>
      </c>
      <c r="F196" s="59">
        <f t="shared" si="36"/>
        <v>29</v>
      </c>
      <c r="G196" s="59">
        <f t="shared" si="37"/>
        <v>29</v>
      </c>
      <c r="H196" s="31">
        <f t="shared" si="38"/>
        <v>0</v>
      </c>
    </row>
    <row r="197" spans="4:8" x14ac:dyDescent="0.2">
      <c r="D197" s="58">
        <v>9</v>
      </c>
      <c r="E197" s="58">
        <v>13</v>
      </c>
      <c r="F197" s="59">
        <f t="shared" si="36"/>
        <v>29</v>
      </c>
      <c r="G197" s="59">
        <f t="shared" si="37"/>
        <v>29</v>
      </c>
      <c r="H197" s="31">
        <f t="shared" si="38"/>
        <v>0</v>
      </c>
    </row>
    <row r="198" spans="4:8" x14ac:dyDescent="0.2">
      <c r="D198" s="58">
        <v>9</v>
      </c>
      <c r="E198" s="58">
        <v>14</v>
      </c>
      <c r="F198" s="59">
        <f t="shared" si="36"/>
        <v>29</v>
      </c>
      <c r="G198" s="59">
        <f t="shared" si="37"/>
        <v>29</v>
      </c>
      <c r="H198" s="31">
        <f t="shared" si="38"/>
        <v>0</v>
      </c>
    </row>
    <row r="199" spans="4:8" x14ac:dyDescent="0.2">
      <c r="D199" s="58">
        <v>9</v>
      </c>
      <c r="E199" s="58">
        <v>15</v>
      </c>
      <c r="F199" s="59">
        <f t="shared" si="36"/>
        <v>29</v>
      </c>
      <c r="G199" s="59">
        <f t="shared" si="37"/>
        <v>29</v>
      </c>
      <c r="H199" s="31">
        <f t="shared" si="38"/>
        <v>0</v>
      </c>
    </row>
    <row r="200" spans="4:8" x14ac:dyDescent="0.2">
      <c r="D200" s="58">
        <v>9</v>
      </c>
      <c r="E200" s="58">
        <v>16</v>
      </c>
      <c r="F200" s="59">
        <f t="shared" si="36"/>
        <v>31</v>
      </c>
      <c r="G200" s="59">
        <f t="shared" si="37"/>
        <v>31</v>
      </c>
      <c r="H200" s="31">
        <f t="shared" si="38"/>
        <v>0</v>
      </c>
    </row>
    <row r="201" spans="4:8" x14ac:dyDescent="0.2">
      <c r="D201" s="58">
        <v>9</v>
      </c>
      <c r="E201" s="58">
        <v>17</v>
      </c>
      <c r="F201" s="59">
        <f t="shared" si="36"/>
        <v>29</v>
      </c>
      <c r="G201" s="59">
        <f t="shared" si="37"/>
        <v>29</v>
      </c>
      <c r="H201" s="31">
        <f t="shared" si="38"/>
        <v>0</v>
      </c>
    </row>
    <row r="202" spans="4:8" x14ac:dyDescent="0.2">
      <c r="D202" s="58">
        <v>9</v>
      </c>
      <c r="E202" s="58">
        <v>18</v>
      </c>
      <c r="F202" s="59">
        <f t="shared" si="36"/>
        <v>29</v>
      </c>
      <c r="G202" s="59">
        <f t="shared" si="37"/>
        <v>29</v>
      </c>
      <c r="H202" s="31">
        <f t="shared" si="38"/>
        <v>0</v>
      </c>
    </row>
    <row r="203" spans="4:8" x14ac:dyDescent="0.2">
      <c r="D203" s="58">
        <v>9</v>
      </c>
      <c r="E203" s="58">
        <v>19</v>
      </c>
      <c r="F203" s="59">
        <f t="shared" si="36"/>
        <v>29</v>
      </c>
      <c r="G203" s="59">
        <f t="shared" si="37"/>
        <v>29</v>
      </c>
      <c r="H203" s="31">
        <f t="shared" si="38"/>
        <v>0</v>
      </c>
    </row>
    <row r="204" spans="4:8" x14ac:dyDescent="0.2">
      <c r="D204" s="58">
        <v>10</v>
      </c>
      <c r="E204" s="58">
        <v>1</v>
      </c>
      <c r="F204" s="59">
        <f t="shared" si="36"/>
        <v>28</v>
      </c>
      <c r="G204" s="59">
        <f t="shared" si="37"/>
        <v>28</v>
      </c>
      <c r="H204" s="31">
        <f t="shared" si="38"/>
        <v>0</v>
      </c>
    </row>
    <row r="205" spans="4:8" x14ac:dyDescent="0.2">
      <c r="D205" s="58">
        <v>10</v>
      </c>
      <c r="E205" s="58">
        <v>2</v>
      </c>
      <c r="F205" s="59">
        <f t="shared" si="36"/>
        <v>28</v>
      </c>
      <c r="G205" s="59">
        <f t="shared" si="37"/>
        <v>28</v>
      </c>
      <c r="H205" s="31">
        <f t="shared" si="38"/>
        <v>0</v>
      </c>
    </row>
    <row r="206" spans="4:8" x14ac:dyDescent="0.2">
      <c r="D206" s="58">
        <v>10</v>
      </c>
      <c r="E206" s="58">
        <v>3</v>
      </c>
      <c r="F206" s="59">
        <f t="shared" si="36"/>
        <v>28</v>
      </c>
      <c r="G206" s="59">
        <f t="shared" si="37"/>
        <v>28</v>
      </c>
      <c r="H206" s="31">
        <f t="shared" si="38"/>
        <v>0</v>
      </c>
    </row>
    <row r="207" spans="4:8" x14ac:dyDescent="0.2">
      <c r="D207" s="58">
        <v>10</v>
      </c>
      <c r="E207" s="58">
        <v>4</v>
      </c>
      <c r="F207" s="59">
        <f t="shared" si="36"/>
        <v>28</v>
      </c>
      <c r="G207" s="59">
        <f t="shared" si="37"/>
        <v>28</v>
      </c>
      <c r="H207" s="31">
        <f t="shared" si="38"/>
        <v>0</v>
      </c>
    </row>
    <row r="208" spans="4:8" x14ac:dyDescent="0.2">
      <c r="D208" s="58">
        <v>10</v>
      </c>
      <c r="E208" s="58">
        <v>5</v>
      </c>
      <c r="F208" s="59">
        <f t="shared" si="36"/>
        <v>28</v>
      </c>
      <c r="G208" s="59">
        <f t="shared" si="37"/>
        <v>28</v>
      </c>
      <c r="H208" s="31">
        <f t="shared" si="38"/>
        <v>0</v>
      </c>
    </row>
    <row r="209" spans="4:8" x14ac:dyDescent="0.2">
      <c r="D209" s="58">
        <v>10</v>
      </c>
      <c r="E209" s="58">
        <v>6</v>
      </c>
      <c r="F209" s="59">
        <f t="shared" si="36"/>
        <v>28</v>
      </c>
      <c r="G209" s="59">
        <f t="shared" si="37"/>
        <v>28</v>
      </c>
      <c r="H209" s="31">
        <f t="shared" si="38"/>
        <v>0</v>
      </c>
    </row>
    <row r="210" spans="4:8" x14ac:dyDescent="0.2">
      <c r="D210" s="58">
        <v>10</v>
      </c>
      <c r="E210" s="58">
        <v>7</v>
      </c>
      <c r="F210" s="59">
        <f t="shared" si="36"/>
        <v>28</v>
      </c>
      <c r="G210" s="59">
        <f t="shared" si="37"/>
        <v>28</v>
      </c>
      <c r="H210" s="31">
        <f t="shared" si="38"/>
        <v>0</v>
      </c>
    </row>
    <row r="211" spans="4:8" x14ac:dyDescent="0.2">
      <c r="D211" s="58">
        <v>10</v>
      </c>
      <c r="E211" s="58">
        <v>8</v>
      </c>
      <c r="F211" s="59">
        <f t="shared" si="36"/>
        <v>28</v>
      </c>
      <c r="G211" s="59">
        <f t="shared" si="37"/>
        <v>28</v>
      </c>
      <c r="H211" s="31">
        <f t="shared" si="38"/>
        <v>0</v>
      </c>
    </row>
    <row r="212" spans="4:8" x14ac:dyDescent="0.2">
      <c r="D212" s="58">
        <v>10</v>
      </c>
      <c r="E212" s="58">
        <v>9</v>
      </c>
      <c r="F212" s="59">
        <f t="shared" si="36"/>
        <v>28</v>
      </c>
      <c r="G212" s="59">
        <f t="shared" si="37"/>
        <v>28</v>
      </c>
      <c r="H212" s="31">
        <f t="shared" si="38"/>
        <v>0</v>
      </c>
    </row>
    <row r="213" spans="4:8" x14ac:dyDescent="0.2">
      <c r="D213" s="58">
        <v>10</v>
      </c>
      <c r="E213" s="58">
        <v>10</v>
      </c>
      <c r="F213" s="59">
        <f t="shared" si="36"/>
        <v>28</v>
      </c>
      <c r="G213" s="59">
        <f t="shared" si="37"/>
        <v>28</v>
      </c>
      <c r="H213" s="31">
        <f t="shared" si="38"/>
        <v>0</v>
      </c>
    </row>
    <row r="214" spans="4:8" x14ac:dyDescent="0.2">
      <c r="D214" s="58">
        <v>10</v>
      </c>
      <c r="E214" s="58">
        <v>11</v>
      </c>
      <c r="F214" s="59">
        <f t="shared" si="36"/>
        <v>28</v>
      </c>
      <c r="G214" s="59">
        <f t="shared" si="37"/>
        <v>28</v>
      </c>
      <c r="H214" s="31">
        <f t="shared" si="38"/>
        <v>0</v>
      </c>
    </row>
    <row r="215" spans="4:8" x14ac:dyDescent="0.2">
      <c r="D215" s="58">
        <v>10</v>
      </c>
      <c r="E215" s="58">
        <v>12</v>
      </c>
      <c r="F215" s="59">
        <f t="shared" si="36"/>
        <v>28</v>
      </c>
      <c r="G215" s="59">
        <f t="shared" si="37"/>
        <v>28</v>
      </c>
      <c r="H215" s="31">
        <f t="shared" si="38"/>
        <v>0</v>
      </c>
    </row>
    <row r="216" spans="4:8" x14ac:dyDescent="0.2">
      <c r="D216" s="58">
        <v>10</v>
      </c>
      <c r="E216" s="58">
        <v>13</v>
      </c>
      <c r="F216" s="59">
        <f t="shared" si="36"/>
        <v>28</v>
      </c>
      <c r="G216" s="59">
        <f t="shared" si="37"/>
        <v>28</v>
      </c>
      <c r="H216" s="31">
        <f t="shared" si="38"/>
        <v>0</v>
      </c>
    </row>
    <row r="217" spans="4:8" x14ac:dyDescent="0.2">
      <c r="D217" s="58">
        <v>10</v>
      </c>
      <c r="E217" s="58">
        <v>14</v>
      </c>
      <c r="F217" s="59">
        <f t="shared" si="36"/>
        <v>28</v>
      </c>
      <c r="G217" s="59">
        <f t="shared" si="37"/>
        <v>28</v>
      </c>
      <c r="H217" s="31">
        <f t="shared" si="38"/>
        <v>0</v>
      </c>
    </row>
    <row r="218" spans="4:8" x14ac:dyDescent="0.2">
      <c r="D218" s="58">
        <v>10</v>
      </c>
      <c r="E218" s="58">
        <v>15</v>
      </c>
      <c r="F218" s="59">
        <f t="shared" si="36"/>
        <v>28</v>
      </c>
      <c r="G218" s="59">
        <f t="shared" si="37"/>
        <v>28</v>
      </c>
      <c r="H218" s="31">
        <f t="shared" si="38"/>
        <v>0</v>
      </c>
    </row>
    <row r="219" spans="4:8" x14ac:dyDescent="0.2">
      <c r="D219" s="58">
        <v>10</v>
      </c>
      <c r="E219" s="58">
        <v>16</v>
      </c>
      <c r="F219" s="59">
        <f t="shared" si="36"/>
        <v>28</v>
      </c>
      <c r="G219" s="59">
        <f t="shared" si="37"/>
        <v>28</v>
      </c>
      <c r="H219" s="31">
        <f t="shared" si="38"/>
        <v>0</v>
      </c>
    </row>
    <row r="220" spans="4:8" x14ac:dyDescent="0.2">
      <c r="D220" s="58">
        <v>10</v>
      </c>
      <c r="E220" s="58">
        <v>17</v>
      </c>
      <c r="F220" s="59">
        <f t="shared" si="36"/>
        <v>28</v>
      </c>
      <c r="G220" s="59">
        <f t="shared" si="37"/>
        <v>28</v>
      </c>
      <c r="H220" s="31">
        <f t="shared" si="38"/>
        <v>0</v>
      </c>
    </row>
    <row r="221" spans="4:8" x14ac:dyDescent="0.2">
      <c r="D221" s="58">
        <v>10</v>
      </c>
      <c r="E221" s="58">
        <v>18</v>
      </c>
      <c r="F221" s="59">
        <f t="shared" si="36"/>
        <v>28</v>
      </c>
      <c r="G221" s="59">
        <f t="shared" si="37"/>
        <v>28</v>
      </c>
      <c r="H221" s="31">
        <f t="shared" si="38"/>
        <v>0</v>
      </c>
    </row>
    <row r="222" spans="4:8" x14ac:dyDescent="0.2">
      <c r="D222" s="58">
        <v>10</v>
      </c>
      <c r="E222" s="58">
        <v>19</v>
      </c>
      <c r="F222" s="59">
        <f t="shared" si="36"/>
        <v>32</v>
      </c>
      <c r="G222" s="59">
        <f t="shared" si="37"/>
        <v>32</v>
      </c>
      <c r="H222" s="31">
        <f t="shared" si="38"/>
        <v>0</v>
      </c>
    </row>
    <row r="223" spans="4:8" x14ac:dyDescent="0.2">
      <c r="D223" s="58">
        <v>11</v>
      </c>
      <c r="E223" s="58">
        <v>1</v>
      </c>
      <c r="F223" s="59">
        <f t="shared" si="36"/>
        <v>30</v>
      </c>
      <c r="G223" s="59">
        <f t="shared" si="37"/>
        <v>30</v>
      </c>
      <c r="H223" s="31">
        <f>G223-F223</f>
        <v>0</v>
      </c>
    </row>
    <row r="224" spans="4:8" x14ac:dyDescent="0.2">
      <c r="D224" s="58">
        <v>11</v>
      </c>
      <c r="E224" s="58">
        <v>2</v>
      </c>
      <c r="F224" s="59">
        <f t="shared" si="36"/>
        <v>30</v>
      </c>
      <c r="G224" s="59">
        <f t="shared" si="37"/>
        <v>30</v>
      </c>
      <c r="H224" s="31">
        <f t="shared" si="38"/>
        <v>0</v>
      </c>
    </row>
    <row r="225" spans="4:8" x14ac:dyDescent="0.2">
      <c r="D225" s="58">
        <v>11</v>
      </c>
      <c r="E225" s="58">
        <v>3</v>
      </c>
      <c r="F225" s="59">
        <f t="shared" ref="F225:F260" si="39">INDEX($B$10:$X$28,MATCH(E225,$A$10:$A$28,0),D225*2)</f>
        <v>30</v>
      </c>
      <c r="G225" s="59">
        <f t="shared" ref="G225:G260" si="40">INDEX($B$10:$X$28,MATCH(E225,$A$10:$A$28,0),D225*2)</f>
        <v>30</v>
      </c>
      <c r="H225" s="31">
        <f t="shared" si="38"/>
        <v>0</v>
      </c>
    </row>
    <row r="226" spans="4:8" x14ac:dyDescent="0.2">
      <c r="D226" s="58">
        <v>11</v>
      </c>
      <c r="E226" s="58">
        <v>4</v>
      </c>
      <c r="F226" s="59">
        <f t="shared" si="39"/>
        <v>32</v>
      </c>
      <c r="G226" s="59">
        <f t="shared" si="40"/>
        <v>32</v>
      </c>
      <c r="H226" s="31">
        <f t="shared" ref="H226:H260" si="41">G226-F226</f>
        <v>0</v>
      </c>
    </row>
    <row r="227" spans="4:8" x14ac:dyDescent="0.2">
      <c r="D227" s="58">
        <v>11</v>
      </c>
      <c r="E227" s="58">
        <v>5</v>
      </c>
      <c r="F227" s="59">
        <f t="shared" si="39"/>
        <v>32</v>
      </c>
      <c r="G227" s="59">
        <f t="shared" si="40"/>
        <v>32</v>
      </c>
      <c r="H227" s="31">
        <f t="shared" si="41"/>
        <v>0</v>
      </c>
    </row>
    <row r="228" spans="4:8" x14ac:dyDescent="0.2">
      <c r="D228" s="58">
        <v>11</v>
      </c>
      <c r="E228" s="58">
        <v>6</v>
      </c>
      <c r="F228" s="59">
        <f t="shared" si="39"/>
        <v>30</v>
      </c>
      <c r="G228" s="59">
        <f t="shared" si="40"/>
        <v>30</v>
      </c>
      <c r="H228" s="31">
        <f t="shared" si="41"/>
        <v>0</v>
      </c>
    </row>
    <row r="229" spans="4:8" x14ac:dyDescent="0.2">
      <c r="D229" s="58">
        <v>11</v>
      </c>
      <c r="E229" s="58">
        <v>7</v>
      </c>
      <c r="F229" s="59">
        <f t="shared" si="39"/>
        <v>30</v>
      </c>
      <c r="G229" s="59">
        <f t="shared" si="40"/>
        <v>30</v>
      </c>
      <c r="H229" s="31">
        <f t="shared" si="41"/>
        <v>0</v>
      </c>
    </row>
    <row r="230" spans="4:8" x14ac:dyDescent="0.2">
      <c r="D230" s="58">
        <v>11</v>
      </c>
      <c r="E230" s="58">
        <v>8</v>
      </c>
      <c r="F230" s="59">
        <f t="shared" si="39"/>
        <v>30</v>
      </c>
      <c r="G230" s="59">
        <f t="shared" si="40"/>
        <v>30</v>
      </c>
      <c r="H230" s="31">
        <f t="shared" si="41"/>
        <v>0</v>
      </c>
    </row>
    <row r="231" spans="4:8" x14ac:dyDescent="0.2">
      <c r="D231" s="58">
        <v>11</v>
      </c>
      <c r="E231" s="58">
        <v>9</v>
      </c>
      <c r="F231" s="59">
        <f t="shared" si="39"/>
        <v>32</v>
      </c>
      <c r="G231" s="59">
        <f t="shared" si="40"/>
        <v>32</v>
      </c>
      <c r="H231" s="31">
        <f t="shared" si="41"/>
        <v>0</v>
      </c>
    </row>
    <row r="232" spans="4:8" x14ac:dyDescent="0.2">
      <c r="D232" s="58">
        <v>11</v>
      </c>
      <c r="E232" s="58">
        <v>10</v>
      </c>
      <c r="F232" s="59">
        <f t="shared" si="39"/>
        <v>32</v>
      </c>
      <c r="G232" s="59">
        <f t="shared" si="40"/>
        <v>32</v>
      </c>
      <c r="H232" s="31">
        <f t="shared" si="41"/>
        <v>0</v>
      </c>
    </row>
    <row r="233" spans="4:8" x14ac:dyDescent="0.2">
      <c r="D233" s="58">
        <v>11</v>
      </c>
      <c r="E233" s="58">
        <v>11</v>
      </c>
      <c r="F233" s="59">
        <f t="shared" si="39"/>
        <v>30</v>
      </c>
      <c r="G233" s="59">
        <f t="shared" si="40"/>
        <v>30</v>
      </c>
      <c r="H233" s="31">
        <f t="shared" si="41"/>
        <v>0</v>
      </c>
    </row>
    <row r="234" spans="4:8" x14ac:dyDescent="0.2">
      <c r="D234" s="58">
        <v>11</v>
      </c>
      <c r="E234" s="58">
        <v>12</v>
      </c>
      <c r="F234" s="59">
        <f t="shared" si="39"/>
        <v>30</v>
      </c>
      <c r="G234" s="59">
        <f t="shared" si="40"/>
        <v>30</v>
      </c>
      <c r="H234" s="31">
        <f t="shared" si="41"/>
        <v>0</v>
      </c>
    </row>
    <row r="235" spans="4:8" x14ac:dyDescent="0.2">
      <c r="D235" s="58">
        <v>11</v>
      </c>
      <c r="E235" s="58">
        <v>13</v>
      </c>
      <c r="F235" s="59">
        <f t="shared" si="39"/>
        <v>30</v>
      </c>
      <c r="G235" s="59">
        <f t="shared" si="40"/>
        <v>30</v>
      </c>
      <c r="H235" s="31">
        <f t="shared" si="41"/>
        <v>0</v>
      </c>
    </row>
    <row r="236" spans="4:8" x14ac:dyDescent="0.2">
      <c r="D236" s="58">
        <v>11</v>
      </c>
      <c r="E236" s="58">
        <v>14</v>
      </c>
      <c r="F236" s="59">
        <f t="shared" si="39"/>
        <v>32</v>
      </c>
      <c r="G236" s="59">
        <f t="shared" si="40"/>
        <v>32</v>
      </c>
      <c r="H236" s="31">
        <f t="shared" si="41"/>
        <v>0</v>
      </c>
    </row>
    <row r="237" spans="4:8" x14ac:dyDescent="0.2">
      <c r="D237" s="58">
        <v>11</v>
      </c>
      <c r="E237" s="58">
        <v>15</v>
      </c>
      <c r="F237" s="59">
        <f t="shared" si="39"/>
        <v>32</v>
      </c>
      <c r="G237" s="59">
        <f t="shared" si="40"/>
        <v>32</v>
      </c>
      <c r="H237" s="31">
        <f t="shared" si="41"/>
        <v>0</v>
      </c>
    </row>
    <row r="238" spans="4:8" x14ac:dyDescent="0.2">
      <c r="D238" s="58">
        <v>11</v>
      </c>
      <c r="E238" s="58">
        <v>16</v>
      </c>
      <c r="F238" s="59">
        <f t="shared" si="39"/>
        <v>30</v>
      </c>
      <c r="G238" s="59">
        <f t="shared" si="40"/>
        <v>30</v>
      </c>
      <c r="H238" s="31">
        <f t="shared" si="41"/>
        <v>0</v>
      </c>
    </row>
    <row r="239" spans="4:8" x14ac:dyDescent="0.2">
      <c r="D239" s="58">
        <v>11</v>
      </c>
      <c r="E239" s="58">
        <v>17</v>
      </c>
      <c r="F239" s="59">
        <f t="shared" si="39"/>
        <v>30</v>
      </c>
      <c r="G239" s="59">
        <f t="shared" si="40"/>
        <v>30</v>
      </c>
      <c r="H239" s="31">
        <f t="shared" si="41"/>
        <v>0</v>
      </c>
    </row>
    <row r="240" spans="4:8" x14ac:dyDescent="0.2">
      <c r="D240" s="58">
        <v>11</v>
      </c>
      <c r="E240" s="58">
        <v>18</v>
      </c>
      <c r="F240" s="59">
        <f t="shared" si="39"/>
        <v>30</v>
      </c>
      <c r="G240" s="59">
        <f t="shared" si="40"/>
        <v>30</v>
      </c>
      <c r="H240" s="31">
        <f t="shared" si="41"/>
        <v>0</v>
      </c>
    </row>
    <row r="241" spans="4:8" x14ac:dyDescent="0.2">
      <c r="D241" s="58">
        <v>11</v>
      </c>
      <c r="E241" s="58">
        <v>19</v>
      </c>
      <c r="F241" s="59">
        <f t="shared" si="39"/>
        <v>30</v>
      </c>
      <c r="G241" s="59">
        <f t="shared" si="40"/>
        <v>30</v>
      </c>
      <c r="H241" s="31">
        <f t="shared" si="41"/>
        <v>0</v>
      </c>
    </row>
    <row r="242" spans="4:8" x14ac:dyDescent="0.2">
      <c r="D242" s="58">
        <v>12</v>
      </c>
      <c r="E242" s="58">
        <v>1</v>
      </c>
      <c r="F242" s="59" t="e">
        <f t="shared" si="39"/>
        <v>#REF!</v>
      </c>
      <c r="G242" s="59" t="e">
        <f t="shared" si="40"/>
        <v>#REF!</v>
      </c>
      <c r="H242" s="31" t="e">
        <f t="shared" si="41"/>
        <v>#REF!</v>
      </c>
    </row>
    <row r="243" spans="4:8" x14ac:dyDescent="0.2">
      <c r="D243" s="58">
        <v>12</v>
      </c>
      <c r="E243" s="58">
        <v>2</v>
      </c>
      <c r="F243" s="59" t="e">
        <f t="shared" si="39"/>
        <v>#REF!</v>
      </c>
      <c r="G243" s="59" t="e">
        <f t="shared" si="40"/>
        <v>#REF!</v>
      </c>
      <c r="H243" s="31" t="e">
        <f t="shared" si="41"/>
        <v>#REF!</v>
      </c>
    </row>
    <row r="244" spans="4:8" x14ac:dyDescent="0.2">
      <c r="D244" s="58">
        <v>12</v>
      </c>
      <c r="E244" s="58">
        <v>3</v>
      </c>
      <c r="F244" s="59" t="e">
        <f t="shared" si="39"/>
        <v>#REF!</v>
      </c>
      <c r="G244" s="59" t="e">
        <f t="shared" si="40"/>
        <v>#REF!</v>
      </c>
      <c r="H244" s="31" t="e">
        <f t="shared" si="41"/>
        <v>#REF!</v>
      </c>
    </row>
    <row r="245" spans="4:8" x14ac:dyDescent="0.2">
      <c r="D245" s="58">
        <v>12</v>
      </c>
      <c r="E245" s="58">
        <v>4</v>
      </c>
      <c r="F245" s="59" t="e">
        <f t="shared" si="39"/>
        <v>#REF!</v>
      </c>
      <c r="G245" s="59" t="e">
        <f t="shared" si="40"/>
        <v>#REF!</v>
      </c>
      <c r="H245" s="31" t="e">
        <f t="shared" si="41"/>
        <v>#REF!</v>
      </c>
    </row>
    <row r="246" spans="4:8" x14ac:dyDescent="0.2">
      <c r="D246" s="58">
        <v>12</v>
      </c>
      <c r="E246" s="58">
        <v>5</v>
      </c>
      <c r="F246" s="59" t="e">
        <f t="shared" si="39"/>
        <v>#REF!</v>
      </c>
      <c r="G246" s="59" t="e">
        <f t="shared" si="40"/>
        <v>#REF!</v>
      </c>
      <c r="H246" s="31" t="e">
        <f t="shared" si="41"/>
        <v>#REF!</v>
      </c>
    </row>
    <row r="247" spans="4:8" x14ac:dyDescent="0.2">
      <c r="D247" s="58">
        <v>12</v>
      </c>
      <c r="E247" s="58">
        <v>6</v>
      </c>
      <c r="F247" s="59" t="e">
        <f t="shared" si="39"/>
        <v>#REF!</v>
      </c>
      <c r="G247" s="59" t="e">
        <f t="shared" si="40"/>
        <v>#REF!</v>
      </c>
      <c r="H247" s="31" t="e">
        <f t="shared" si="41"/>
        <v>#REF!</v>
      </c>
    </row>
    <row r="248" spans="4:8" x14ac:dyDescent="0.2">
      <c r="D248" s="58">
        <v>12</v>
      </c>
      <c r="E248" s="58">
        <v>7</v>
      </c>
      <c r="F248" s="59" t="e">
        <f t="shared" si="39"/>
        <v>#REF!</v>
      </c>
      <c r="G248" s="59" t="e">
        <f t="shared" si="40"/>
        <v>#REF!</v>
      </c>
      <c r="H248" s="31" t="e">
        <f t="shared" si="41"/>
        <v>#REF!</v>
      </c>
    </row>
    <row r="249" spans="4:8" x14ac:dyDescent="0.2">
      <c r="D249" s="58">
        <v>12</v>
      </c>
      <c r="E249" s="58">
        <v>8</v>
      </c>
      <c r="F249" s="59" t="e">
        <f t="shared" si="39"/>
        <v>#REF!</v>
      </c>
      <c r="G249" s="59" t="e">
        <f t="shared" si="40"/>
        <v>#REF!</v>
      </c>
      <c r="H249" s="31" t="e">
        <f t="shared" si="41"/>
        <v>#REF!</v>
      </c>
    </row>
    <row r="250" spans="4:8" x14ac:dyDescent="0.2">
      <c r="D250" s="58">
        <v>12</v>
      </c>
      <c r="E250" s="58">
        <v>9</v>
      </c>
      <c r="F250" s="59" t="e">
        <f t="shared" si="39"/>
        <v>#REF!</v>
      </c>
      <c r="G250" s="59" t="e">
        <f t="shared" si="40"/>
        <v>#REF!</v>
      </c>
      <c r="H250" s="31" t="e">
        <f t="shared" si="41"/>
        <v>#REF!</v>
      </c>
    </row>
    <row r="251" spans="4:8" x14ac:dyDescent="0.2">
      <c r="D251" s="58">
        <v>12</v>
      </c>
      <c r="E251" s="58">
        <v>10</v>
      </c>
      <c r="F251" s="59" t="e">
        <f t="shared" si="39"/>
        <v>#REF!</v>
      </c>
      <c r="G251" s="59" t="e">
        <f t="shared" si="40"/>
        <v>#REF!</v>
      </c>
      <c r="H251" s="31" t="e">
        <f t="shared" si="41"/>
        <v>#REF!</v>
      </c>
    </row>
    <row r="252" spans="4:8" x14ac:dyDescent="0.2">
      <c r="D252" s="58">
        <v>12</v>
      </c>
      <c r="E252" s="58">
        <v>11</v>
      </c>
      <c r="F252" s="59" t="e">
        <f t="shared" si="39"/>
        <v>#REF!</v>
      </c>
      <c r="G252" s="59" t="e">
        <f t="shared" si="40"/>
        <v>#REF!</v>
      </c>
      <c r="H252" s="31" t="e">
        <f t="shared" si="41"/>
        <v>#REF!</v>
      </c>
    </row>
    <row r="253" spans="4:8" x14ac:dyDescent="0.2">
      <c r="D253" s="58">
        <v>12</v>
      </c>
      <c r="E253" s="58">
        <v>12</v>
      </c>
      <c r="F253" s="59" t="e">
        <f t="shared" si="39"/>
        <v>#REF!</v>
      </c>
      <c r="G253" s="59" t="e">
        <f t="shared" si="40"/>
        <v>#REF!</v>
      </c>
      <c r="H253" s="31" t="e">
        <f t="shared" si="41"/>
        <v>#REF!</v>
      </c>
    </row>
    <row r="254" spans="4:8" x14ac:dyDescent="0.2">
      <c r="D254" s="58">
        <v>12</v>
      </c>
      <c r="E254" s="58">
        <v>13</v>
      </c>
      <c r="F254" s="59" t="e">
        <f t="shared" si="39"/>
        <v>#REF!</v>
      </c>
      <c r="G254" s="59" t="e">
        <f t="shared" si="40"/>
        <v>#REF!</v>
      </c>
      <c r="H254" s="31" t="e">
        <f t="shared" si="41"/>
        <v>#REF!</v>
      </c>
    </row>
    <row r="255" spans="4:8" x14ac:dyDescent="0.2">
      <c r="D255" s="58">
        <v>12</v>
      </c>
      <c r="E255" s="58">
        <v>14</v>
      </c>
      <c r="F255" s="59" t="e">
        <f t="shared" si="39"/>
        <v>#REF!</v>
      </c>
      <c r="G255" s="59" t="e">
        <f t="shared" si="40"/>
        <v>#REF!</v>
      </c>
      <c r="H255" s="31" t="e">
        <f t="shared" si="41"/>
        <v>#REF!</v>
      </c>
    </row>
    <row r="256" spans="4:8" x14ac:dyDescent="0.2">
      <c r="D256" s="58">
        <v>12</v>
      </c>
      <c r="E256" s="58">
        <v>15</v>
      </c>
      <c r="F256" s="59" t="e">
        <f t="shared" si="39"/>
        <v>#REF!</v>
      </c>
      <c r="G256" s="59" t="e">
        <f t="shared" si="40"/>
        <v>#REF!</v>
      </c>
      <c r="H256" s="31" t="e">
        <f t="shared" si="41"/>
        <v>#REF!</v>
      </c>
    </row>
    <row r="257" spans="4:8" x14ac:dyDescent="0.2">
      <c r="D257" s="58">
        <v>12</v>
      </c>
      <c r="E257" s="58">
        <v>16</v>
      </c>
      <c r="F257" s="59" t="e">
        <f t="shared" si="39"/>
        <v>#REF!</v>
      </c>
      <c r="G257" s="59" t="e">
        <f t="shared" si="40"/>
        <v>#REF!</v>
      </c>
      <c r="H257" s="31" t="e">
        <f t="shared" si="41"/>
        <v>#REF!</v>
      </c>
    </row>
    <row r="258" spans="4:8" x14ac:dyDescent="0.2">
      <c r="D258" s="58">
        <v>12</v>
      </c>
      <c r="E258" s="58">
        <v>17</v>
      </c>
      <c r="F258" s="59" t="e">
        <f t="shared" si="39"/>
        <v>#REF!</v>
      </c>
      <c r="G258" s="59" t="e">
        <f t="shared" si="40"/>
        <v>#REF!</v>
      </c>
      <c r="H258" s="31" t="e">
        <f t="shared" si="41"/>
        <v>#REF!</v>
      </c>
    </row>
    <row r="259" spans="4:8" x14ac:dyDescent="0.2">
      <c r="D259" s="58">
        <v>12</v>
      </c>
      <c r="E259" s="58">
        <v>18</v>
      </c>
      <c r="F259" s="59" t="e">
        <f t="shared" si="39"/>
        <v>#REF!</v>
      </c>
      <c r="G259" s="59" t="e">
        <f t="shared" si="40"/>
        <v>#REF!</v>
      </c>
      <c r="H259" s="31" t="e">
        <f t="shared" si="41"/>
        <v>#REF!</v>
      </c>
    </row>
    <row r="260" spans="4:8" x14ac:dyDescent="0.2">
      <c r="D260" s="58">
        <v>12</v>
      </c>
      <c r="E260" s="58">
        <v>19</v>
      </c>
      <c r="F260" s="59" t="e">
        <f t="shared" si="39"/>
        <v>#REF!</v>
      </c>
      <c r="G260" s="59" t="e">
        <f t="shared" si="40"/>
        <v>#REF!</v>
      </c>
      <c r="H260" s="31" t="e">
        <f t="shared" si="41"/>
        <v>#REF!</v>
      </c>
    </row>
    <row r="261" spans="4:8" x14ac:dyDescent="0.2">
      <c r="D261" s="58">
        <v>1</v>
      </c>
      <c r="E261" s="58">
        <v>1</v>
      </c>
      <c r="F261" s="59">
        <f t="shared" ref="F261:F324" si="42">INDEX($W$10:$AX$28,MATCH(E261,$A$10:$A$28,0),D261*2)</f>
        <v>43432</v>
      </c>
      <c r="G261" s="59">
        <f t="shared" ref="G261:G324" si="43">INDEX($Y$10:$AX$28,MATCH(E261,$A$10:$A$28,0),D261*2)</f>
        <v>43461</v>
      </c>
      <c r="H261" s="31">
        <f>G261-F261</f>
        <v>29</v>
      </c>
    </row>
    <row r="262" spans="4:8" x14ac:dyDescent="0.2">
      <c r="D262" s="58">
        <v>1</v>
      </c>
      <c r="E262" s="58">
        <v>2</v>
      </c>
      <c r="F262" s="59">
        <f t="shared" si="42"/>
        <v>43433</v>
      </c>
      <c r="G262" s="59">
        <f t="shared" si="43"/>
        <v>43462</v>
      </c>
      <c r="H262" s="31">
        <f t="shared" ref="H262:H325" si="44">G262-F262</f>
        <v>29</v>
      </c>
    </row>
    <row r="263" spans="4:8" x14ac:dyDescent="0.2">
      <c r="D263" s="58">
        <v>1</v>
      </c>
      <c r="E263" s="58">
        <v>3</v>
      </c>
      <c r="F263" s="59">
        <f t="shared" si="42"/>
        <v>43434</v>
      </c>
      <c r="G263" s="59">
        <f t="shared" si="43"/>
        <v>43465</v>
      </c>
      <c r="H263" s="31">
        <f t="shared" si="44"/>
        <v>31</v>
      </c>
    </row>
    <row r="264" spans="4:8" x14ac:dyDescent="0.2">
      <c r="D264" s="58">
        <v>1</v>
      </c>
      <c r="E264" s="58">
        <v>4</v>
      </c>
      <c r="F264" s="59">
        <f t="shared" si="42"/>
        <v>43437</v>
      </c>
      <c r="G264" s="59">
        <f t="shared" si="43"/>
        <v>43467</v>
      </c>
      <c r="H264" s="31">
        <f t="shared" si="44"/>
        <v>30</v>
      </c>
    </row>
    <row r="265" spans="4:8" x14ac:dyDescent="0.2">
      <c r="D265" s="58">
        <v>1</v>
      </c>
      <c r="E265" s="58">
        <v>5</v>
      </c>
      <c r="F265" s="59">
        <f t="shared" si="42"/>
        <v>43438</v>
      </c>
      <c r="G265" s="59">
        <f t="shared" si="43"/>
        <v>43468</v>
      </c>
      <c r="H265" s="31">
        <f t="shared" si="44"/>
        <v>30</v>
      </c>
    </row>
    <row r="266" spans="4:8" x14ac:dyDescent="0.2">
      <c r="D266" s="58">
        <v>1</v>
      </c>
      <c r="E266" s="58">
        <v>6</v>
      </c>
      <c r="F266" s="59">
        <f t="shared" si="42"/>
        <v>43439</v>
      </c>
      <c r="G266" s="59">
        <f t="shared" si="43"/>
        <v>43469</v>
      </c>
      <c r="H266" s="31">
        <f t="shared" si="44"/>
        <v>30</v>
      </c>
    </row>
    <row r="267" spans="4:8" x14ac:dyDescent="0.2">
      <c r="D267" s="58">
        <v>1</v>
      </c>
      <c r="E267" s="58">
        <v>7</v>
      </c>
      <c r="F267" s="59">
        <f t="shared" si="42"/>
        <v>43440</v>
      </c>
      <c r="G267" s="59">
        <f t="shared" si="43"/>
        <v>43472</v>
      </c>
      <c r="H267" s="31">
        <f t="shared" si="44"/>
        <v>32</v>
      </c>
    </row>
    <row r="268" spans="4:8" x14ac:dyDescent="0.2">
      <c r="D268" s="58">
        <v>1</v>
      </c>
      <c r="E268" s="58">
        <v>8</v>
      </c>
      <c r="F268" s="59">
        <f t="shared" si="42"/>
        <v>43441</v>
      </c>
      <c r="G268" s="59">
        <f t="shared" si="43"/>
        <v>43473</v>
      </c>
      <c r="H268" s="31">
        <f t="shared" si="44"/>
        <v>32</v>
      </c>
    </row>
    <row r="269" spans="4:8" x14ac:dyDescent="0.2">
      <c r="D269" s="58">
        <v>1</v>
      </c>
      <c r="E269" s="58">
        <v>9</v>
      </c>
      <c r="F269" s="59">
        <f t="shared" si="42"/>
        <v>43444</v>
      </c>
      <c r="G269" s="59">
        <f t="shared" si="43"/>
        <v>43474</v>
      </c>
      <c r="H269" s="31">
        <f t="shared" si="44"/>
        <v>30</v>
      </c>
    </row>
    <row r="270" spans="4:8" x14ac:dyDescent="0.2">
      <c r="D270" s="58">
        <v>1</v>
      </c>
      <c r="E270" s="58">
        <v>10</v>
      </c>
      <c r="F270" s="59">
        <f t="shared" si="42"/>
        <v>43445</v>
      </c>
      <c r="G270" s="59">
        <f t="shared" si="43"/>
        <v>43475</v>
      </c>
      <c r="H270" s="31">
        <f t="shared" si="44"/>
        <v>30</v>
      </c>
    </row>
    <row r="271" spans="4:8" x14ac:dyDescent="0.2">
      <c r="D271" s="58">
        <v>1</v>
      </c>
      <c r="E271" s="58">
        <v>11</v>
      </c>
      <c r="F271" s="59">
        <f t="shared" si="42"/>
        <v>43446</v>
      </c>
      <c r="G271" s="59">
        <f t="shared" si="43"/>
        <v>43476</v>
      </c>
      <c r="H271" s="31">
        <f t="shared" si="44"/>
        <v>30</v>
      </c>
    </row>
    <row r="272" spans="4:8" x14ac:dyDescent="0.2">
      <c r="D272" s="58">
        <v>1</v>
      </c>
      <c r="E272" s="58">
        <v>12</v>
      </c>
      <c r="F272" s="59">
        <f t="shared" si="42"/>
        <v>43447</v>
      </c>
      <c r="G272" s="59">
        <f t="shared" si="43"/>
        <v>43479</v>
      </c>
      <c r="H272" s="31">
        <f t="shared" si="44"/>
        <v>32</v>
      </c>
    </row>
    <row r="273" spans="4:8" x14ac:dyDescent="0.2">
      <c r="D273" s="58">
        <v>1</v>
      </c>
      <c r="E273" s="58">
        <v>13</v>
      </c>
      <c r="F273" s="59">
        <f t="shared" si="42"/>
        <v>43448</v>
      </c>
      <c r="G273" s="59">
        <f t="shared" si="43"/>
        <v>43480</v>
      </c>
      <c r="H273" s="31">
        <f t="shared" si="44"/>
        <v>32</v>
      </c>
    </row>
    <row r="274" spans="4:8" x14ac:dyDescent="0.2">
      <c r="D274" s="58">
        <v>1</v>
      </c>
      <c r="E274" s="58">
        <v>14</v>
      </c>
      <c r="F274" s="59">
        <f t="shared" si="42"/>
        <v>43451</v>
      </c>
      <c r="G274" s="59">
        <f t="shared" si="43"/>
        <v>43481</v>
      </c>
      <c r="H274" s="31">
        <f t="shared" si="44"/>
        <v>30</v>
      </c>
    </row>
    <row r="275" spans="4:8" x14ac:dyDescent="0.2">
      <c r="D275" s="58">
        <v>1</v>
      </c>
      <c r="E275" s="58">
        <v>15</v>
      </c>
      <c r="F275" s="59">
        <f t="shared" si="42"/>
        <v>43452</v>
      </c>
      <c r="G275" s="59">
        <f t="shared" si="43"/>
        <v>43482</v>
      </c>
      <c r="H275" s="31">
        <f t="shared" si="44"/>
        <v>30</v>
      </c>
    </row>
    <row r="276" spans="4:8" x14ac:dyDescent="0.2">
      <c r="D276" s="58">
        <v>1</v>
      </c>
      <c r="E276" s="58">
        <v>16</v>
      </c>
      <c r="F276" s="59">
        <f t="shared" si="42"/>
        <v>43453</v>
      </c>
      <c r="G276" s="59">
        <f t="shared" si="43"/>
        <v>43483</v>
      </c>
      <c r="H276" s="31">
        <f t="shared" si="44"/>
        <v>30</v>
      </c>
    </row>
    <row r="277" spans="4:8" x14ac:dyDescent="0.2">
      <c r="D277" s="58">
        <v>1</v>
      </c>
      <c r="E277" s="58">
        <v>17</v>
      </c>
      <c r="F277" s="59">
        <f t="shared" si="42"/>
        <v>43454</v>
      </c>
      <c r="G277" s="59">
        <f t="shared" si="43"/>
        <v>43486</v>
      </c>
      <c r="H277" s="31">
        <f t="shared" si="44"/>
        <v>32</v>
      </c>
    </row>
    <row r="278" spans="4:8" x14ac:dyDescent="0.2">
      <c r="D278" s="58">
        <v>1</v>
      </c>
      <c r="E278" s="58">
        <v>18</v>
      </c>
      <c r="F278" s="59">
        <f t="shared" si="42"/>
        <v>43455</v>
      </c>
      <c r="G278" s="59">
        <f t="shared" si="43"/>
        <v>43487</v>
      </c>
      <c r="H278" s="31">
        <f t="shared" si="44"/>
        <v>32</v>
      </c>
    </row>
    <row r="279" spans="4:8" x14ac:dyDescent="0.2">
      <c r="D279" s="58">
        <v>1</v>
      </c>
      <c r="E279" s="58">
        <v>19</v>
      </c>
      <c r="F279" s="59">
        <f t="shared" si="42"/>
        <v>43460</v>
      </c>
      <c r="G279" s="59">
        <f t="shared" si="43"/>
        <v>43488</v>
      </c>
      <c r="H279" s="31">
        <f t="shared" si="44"/>
        <v>28</v>
      </c>
    </row>
    <row r="280" spans="4:8" x14ac:dyDescent="0.2">
      <c r="D280" s="179">
        <v>2</v>
      </c>
      <c r="E280" s="179">
        <v>1</v>
      </c>
      <c r="F280" s="180">
        <f t="shared" si="42"/>
        <v>43461</v>
      </c>
      <c r="G280" s="180">
        <f t="shared" si="43"/>
        <v>43493</v>
      </c>
      <c r="H280" s="181">
        <f t="shared" si="44"/>
        <v>32</v>
      </c>
    </row>
    <row r="281" spans="4:8" x14ac:dyDescent="0.2">
      <c r="D281" s="179">
        <v>2</v>
      </c>
      <c r="E281" s="179">
        <v>2</v>
      </c>
      <c r="F281" s="180">
        <f t="shared" si="42"/>
        <v>43462</v>
      </c>
      <c r="G281" s="180">
        <f t="shared" si="43"/>
        <v>43493</v>
      </c>
      <c r="H281" s="181">
        <f t="shared" si="44"/>
        <v>31</v>
      </c>
    </row>
    <row r="282" spans="4:8" x14ac:dyDescent="0.2">
      <c r="D282" s="179">
        <v>2</v>
      </c>
      <c r="E282" s="179">
        <v>3</v>
      </c>
      <c r="F282" s="180">
        <f t="shared" si="42"/>
        <v>43465</v>
      </c>
      <c r="G282" s="180">
        <f t="shared" si="43"/>
        <v>43493</v>
      </c>
      <c r="H282" s="181">
        <f t="shared" si="44"/>
        <v>28</v>
      </c>
    </row>
    <row r="283" spans="4:8" x14ac:dyDescent="0.2">
      <c r="D283" s="179">
        <v>2</v>
      </c>
      <c r="E283" s="179">
        <v>4</v>
      </c>
      <c r="F283" s="180">
        <f t="shared" si="42"/>
        <v>43467</v>
      </c>
      <c r="G283" s="180">
        <f t="shared" si="43"/>
        <v>43493</v>
      </c>
      <c r="H283" s="181">
        <f t="shared" si="44"/>
        <v>26</v>
      </c>
    </row>
    <row r="284" spans="4:8" x14ac:dyDescent="0.2">
      <c r="D284" s="179">
        <v>2</v>
      </c>
      <c r="E284" s="179">
        <v>5</v>
      </c>
      <c r="F284" s="180">
        <f t="shared" si="42"/>
        <v>43468</v>
      </c>
      <c r="G284" s="180">
        <f t="shared" si="43"/>
        <v>43493</v>
      </c>
      <c r="H284" s="181">
        <f t="shared" si="44"/>
        <v>25</v>
      </c>
    </row>
    <row r="285" spans="4:8" x14ac:dyDescent="0.2">
      <c r="D285" s="179">
        <v>2</v>
      </c>
      <c r="E285" s="179">
        <v>6</v>
      </c>
      <c r="F285" s="180">
        <f t="shared" si="42"/>
        <v>43469</v>
      </c>
      <c r="G285" s="180">
        <f t="shared" si="43"/>
        <v>43493</v>
      </c>
      <c r="H285" s="181">
        <f t="shared" si="44"/>
        <v>24</v>
      </c>
    </row>
    <row r="286" spans="4:8" x14ac:dyDescent="0.2">
      <c r="D286" s="179">
        <v>2</v>
      </c>
      <c r="E286" s="179">
        <v>7</v>
      </c>
      <c r="F286" s="180">
        <f t="shared" si="42"/>
        <v>43472</v>
      </c>
      <c r="G286" s="180">
        <f t="shared" si="43"/>
        <v>43493</v>
      </c>
      <c r="H286" s="181">
        <f t="shared" si="44"/>
        <v>21</v>
      </c>
    </row>
    <row r="287" spans="4:8" x14ac:dyDescent="0.2">
      <c r="D287" s="179">
        <v>2</v>
      </c>
      <c r="E287" s="179">
        <v>8</v>
      </c>
      <c r="F287" s="180">
        <f t="shared" si="42"/>
        <v>43473</v>
      </c>
      <c r="G287" s="180">
        <f t="shared" si="43"/>
        <v>43493</v>
      </c>
      <c r="H287" s="181">
        <f t="shared" si="44"/>
        <v>20</v>
      </c>
    </row>
    <row r="288" spans="4:8" x14ac:dyDescent="0.2">
      <c r="D288" s="179">
        <v>2</v>
      </c>
      <c r="E288" s="179">
        <v>9</v>
      </c>
      <c r="F288" s="180">
        <f t="shared" si="42"/>
        <v>43474</v>
      </c>
      <c r="G288" s="180">
        <f t="shared" si="43"/>
        <v>43493</v>
      </c>
      <c r="H288" s="181">
        <f t="shared" si="44"/>
        <v>19</v>
      </c>
    </row>
    <row r="289" spans="4:8" x14ac:dyDescent="0.2">
      <c r="D289" s="179">
        <v>2</v>
      </c>
      <c r="E289" s="179">
        <v>10</v>
      </c>
      <c r="F289" s="180">
        <f t="shared" si="42"/>
        <v>43475</v>
      </c>
      <c r="G289" s="180">
        <f t="shared" si="43"/>
        <v>43493</v>
      </c>
      <c r="H289" s="181">
        <f t="shared" si="44"/>
        <v>18</v>
      </c>
    </row>
    <row r="290" spans="4:8" x14ac:dyDescent="0.2">
      <c r="D290" s="179">
        <v>2</v>
      </c>
      <c r="E290" s="179">
        <v>11</v>
      </c>
      <c r="F290" s="180">
        <f t="shared" si="42"/>
        <v>43476</v>
      </c>
      <c r="G290" s="180">
        <f t="shared" si="43"/>
        <v>43493</v>
      </c>
      <c r="H290" s="181">
        <f t="shared" si="44"/>
        <v>17</v>
      </c>
    </row>
    <row r="291" spans="4:8" x14ac:dyDescent="0.2">
      <c r="D291" s="179">
        <v>2</v>
      </c>
      <c r="E291" s="179">
        <v>12</v>
      </c>
      <c r="F291" s="180">
        <f t="shared" si="42"/>
        <v>43479</v>
      </c>
      <c r="G291" s="180">
        <f t="shared" si="43"/>
        <v>43493</v>
      </c>
      <c r="H291" s="181">
        <f t="shared" si="44"/>
        <v>14</v>
      </c>
    </row>
    <row r="292" spans="4:8" x14ac:dyDescent="0.2">
      <c r="D292" s="179">
        <v>2</v>
      </c>
      <c r="E292" s="179">
        <v>13</v>
      </c>
      <c r="F292" s="180">
        <f t="shared" si="42"/>
        <v>43480</v>
      </c>
      <c r="G292" s="180">
        <f t="shared" si="43"/>
        <v>43493</v>
      </c>
      <c r="H292" s="181">
        <f t="shared" si="44"/>
        <v>13</v>
      </c>
    </row>
    <row r="293" spans="4:8" x14ac:dyDescent="0.2">
      <c r="D293" s="179">
        <v>2</v>
      </c>
      <c r="E293" s="179">
        <v>14</v>
      </c>
      <c r="F293" s="180">
        <f t="shared" si="42"/>
        <v>43481</v>
      </c>
      <c r="G293" s="180">
        <f t="shared" si="43"/>
        <v>43493</v>
      </c>
      <c r="H293" s="181">
        <f t="shared" si="44"/>
        <v>12</v>
      </c>
    </row>
    <row r="294" spans="4:8" x14ac:dyDescent="0.2">
      <c r="D294" s="179">
        <v>2</v>
      </c>
      <c r="E294" s="179">
        <v>15</v>
      </c>
      <c r="F294" s="180">
        <f t="shared" si="42"/>
        <v>43482</v>
      </c>
      <c r="G294" s="180">
        <f t="shared" si="43"/>
        <v>43493</v>
      </c>
      <c r="H294" s="181">
        <f t="shared" si="44"/>
        <v>11</v>
      </c>
    </row>
    <row r="295" spans="4:8" x14ac:dyDescent="0.2">
      <c r="D295" s="179">
        <v>2</v>
      </c>
      <c r="E295" s="179">
        <v>16</v>
      </c>
      <c r="F295" s="180">
        <f t="shared" si="42"/>
        <v>43483</v>
      </c>
      <c r="G295" s="180">
        <f t="shared" si="43"/>
        <v>43493</v>
      </c>
      <c r="H295" s="181">
        <f t="shared" si="44"/>
        <v>10</v>
      </c>
    </row>
    <row r="296" spans="4:8" x14ac:dyDescent="0.2">
      <c r="D296" s="179">
        <v>2</v>
      </c>
      <c r="E296" s="179">
        <v>17</v>
      </c>
      <c r="F296" s="180">
        <f t="shared" si="42"/>
        <v>43486</v>
      </c>
      <c r="G296" s="180">
        <f t="shared" si="43"/>
        <v>43493</v>
      </c>
      <c r="H296" s="181">
        <f t="shared" si="44"/>
        <v>7</v>
      </c>
    </row>
    <row r="297" spans="4:8" x14ac:dyDescent="0.2">
      <c r="D297" s="179">
        <v>2</v>
      </c>
      <c r="E297" s="179">
        <v>18</v>
      </c>
      <c r="F297" s="180">
        <f t="shared" si="42"/>
        <v>43487</v>
      </c>
      <c r="G297" s="180">
        <f t="shared" si="43"/>
        <v>43493</v>
      </c>
      <c r="H297" s="181">
        <f t="shared" si="44"/>
        <v>6</v>
      </c>
    </row>
    <row r="298" spans="4:8" x14ac:dyDescent="0.2">
      <c r="D298" s="179">
        <v>2</v>
      </c>
      <c r="E298" s="179">
        <v>19</v>
      </c>
      <c r="F298" s="180">
        <f t="shared" si="42"/>
        <v>43488</v>
      </c>
      <c r="G298" s="180">
        <f t="shared" si="43"/>
        <v>43493</v>
      </c>
      <c r="H298" s="181">
        <f t="shared" si="44"/>
        <v>5</v>
      </c>
    </row>
    <row r="299" spans="4:8" x14ac:dyDescent="0.2">
      <c r="D299" s="58">
        <v>3</v>
      </c>
      <c r="E299" s="58">
        <v>1</v>
      </c>
      <c r="F299" s="59">
        <f t="shared" si="42"/>
        <v>43493</v>
      </c>
      <c r="G299" s="59">
        <f t="shared" si="43"/>
        <v>43521</v>
      </c>
      <c r="H299" s="31">
        <f t="shared" si="44"/>
        <v>28</v>
      </c>
    </row>
    <row r="300" spans="4:8" x14ac:dyDescent="0.2">
      <c r="D300" s="58">
        <v>3</v>
      </c>
      <c r="E300" s="58">
        <v>2</v>
      </c>
      <c r="F300" s="59">
        <f t="shared" si="42"/>
        <v>43493</v>
      </c>
      <c r="G300" s="59">
        <f t="shared" si="43"/>
        <v>43521</v>
      </c>
      <c r="H300" s="31">
        <f t="shared" si="44"/>
        <v>28</v>
      </c>
    </row>
    <row r="301" spans="4:8" x14ac:dyDescent="0.2">
      <c r="D301" s="58">
        <v>3</v>
      </c>
      <c r="E301" s="58">
        <v>3</v>
      </c>
      <c r="F301" s="59">
        <f t="shared" si="42"/>
        <v>43493</v>
      </c>
      <c r="G301" s="59">
        <f t="shared" si="43"/>
        <v>43521</v>
      </c>
      <c r="H301" s="31">
        <f t="shared" si="44"/>
        <v>28</v>
      </c>
    </row>
    <row r="302" spans="4:8" x14ac:dyDescent="0.2">
      <c r="D302" s="58">
        <v>3</v>
      </c>
      <c r="E302" s="58">
        <v>4</v>
      </c>
      <c r="F302" s="59">
        <f t="shared" si="42"/>
        <v>43493</v>
      </c>
      <c r="G302" s="59">
        <f t="shared" si="43"/>
        <v>43521</v>
      </c>
      <c r="H302" s="31">
        <f t="shared" si="44"/>
        <v>28</v>
      </c>
    </row>
    <row r="303" spans="4:8" x14ac:dyDescent="0.2">
      <c r="D303" s="58">
        <v>3</v>
      </c>
      <c r="E303" s="58">
        <v>5</v>
      </c>
      <c r="F303" s="59">
        <f t="shared" si="42"/>
        <v>43493</v>
      </c>
      <c r="G303" s="59">
        <f t="shared" si="43"/>
        <v>43521</v>
      </c>
      <c r="H303" s="31">
        <f t="shared" si="44"/>
        <v>28</v>
      </c>
    </row>
    <row r="304" spans="4:8" x14ac:dyDescent="0.2">
      <c r="D304" s="58">
        <v>3</v>
      </c>
      <c r="E304" s="58">
        <v>6</v>
      </c>
      <c r="F304" s="59">
        <f t="shared" si="42"/>
        <v>43493</v>
      </c>
      <c r="G304" s="59">
        <f t="shared" si="43"/>
        <v>43521</v>
      </c>
      <c r="H304" s="31">
        <f t="shared" si="44"/>
        <v>28</v>
      </c>
    </row>
    <row r="305" spans="4:8" x14ac:dyDescent="0.2">
      <c r="D305" s="58">
        <v>3</v>
      </c>
      <c r="E305" s="58">
        <v>7</v>
      </c>
      <c r="F305" s="59">
        <f t="shared" si="42"/>
        <v>43493</v>
      </c>
      <c r="G305" s="59">
        <f t="shared" si="43"/>
        <v>43521</v>
      </c>
      <c r="H305" s="31">
        <f t="shared" si="44"/>
        <v>28</v>
      </c>
    </row>
    <row r="306" spans="4:8" x14ac:dyDescent="0.2">
      <c r="D306" s="58">
        <v>3</v>
      </c>
      <c r="E306" s="58">
        <v>8</v>
      </c>
      <c r="F306" s="59">
        <f t="shared" si="42"/>
        <v>43493</v>
      </c>
      <c r="G306" s="59">
        <f t="shared" si="43"/>
        <v>43521</v>
      </c>
      <c r="H306" s="31">
        <f t="shared" si="44"/>
        <v>28</v>
      </c>
    </row>
    <row r="307" spans="4:8" x14ac:dyDescent="0.2">
      <c r="D307" s="58">
        <v>3</v>
      </c>
      <c r="E307" s="58">
        <v>9</v>
      </c>
      <c r="F307" s="59">
        <f t="shared" si="42"/>
        <v>43493</v>
      </c>
      <c r="G307" s="59">
        <f t="shared" si="43"/>
        <v>43521</v>
      </c>
      <c r="H307" s="31">
        <f t="shared" si="44"/>
        <v>28</v>
      </c>
    </row>
    <row r="308" spans="4:8" x14ac:dyDescent="0.2">
      <c r="D308" s="58">
        <v>3</v>
      </c>
      <c r="E308" s="58">
        <v>10</v>
      </c>
      <c r="F308" s="59">
        <f t="shared" si="42"/>
        <v>43493</v>
      </c>
      <c r="G308" s="59">
        <f t="shared" si="43"/>
        <v>43521</v>
      </c>
      <c r="H308" s="31">
        <f t="shared" si="44"/>
        <v>28</v>
      </c>
    </row>
    <row r="309" spans="4:8" x14ac:dyDescent="0.2">
      <c r="D309" s="58">
        <v>3</v>
      </c>
      <c r="E309" s="58">
        <v>11</v>
      </c>
      <c r="F309" s="59">
        <f t="shared" si="42"/>
        <v>43493</v>
      </c>
      <c r="G309" s="59">
        <f t="shared" si="43"/>
        <v>43521</v>
      </c>
      <c r="H309" s="31">
        <f t="shared" si="44"/>
        <v>28</v>
      </c>
    </row>
    <row r="310" spans="4:8" x14ac:dyDescent="0.2">
      <c r="D310" s="58">
        <v>3</v>
      </c>
      <c r="E310" s="58">
        <v>12</v>
      </c>
      <c r="F310" s="59">
        <f t="shared" si="42"/>
        <v>43493</v>
      </c>
      <c r="G310" s="59">
        <f t="shared" si="43"/>
        <v>43521</v>
      </c>
      <c r="H310" s="31">
        <f t="shared" si="44"/>
        <v>28</v>
      </c>
    </row>
    <row r="311" spans="4:8" x14ac:dyDescent="0.2">
      <c r="D311" s="58">
        <v>3</v>
      </c>
      <c r="E311" s="58">
        <v>13</v>
      </c>
      <c r="F311" s="59">
        <f t="shared" si="42"/>
        <v>43493</v>
      </c>
      <c r="G311" s="59">
        <f t="shared" si="43"/>
        <v>43521</v>
      </c>
      <c r="H311" s="31">
        <f t="shared" si="44"/>
        <v>28</v>
      </c>
    </row>
    <row r="312" spans="4:8" x14ac:dyDescent="0.2">
      <c r="D312" s="58">
        <v>3</v>
      </c>
      <c r="E312" s="58">
        <v>14</v>
      </c>
      <c r="F312" s="59">
        <f t="shared" si="42"/>
        <v>43493</v>
      </c>
      <c r="G312" s="59">
        <f t="shared" si="43"/>
        <v>43521</v>
      </c>
      <c r="H312" s="31">
        <f t="shared" si="44"/>
        <v>28</v>
      </c>
    </row>
    <row r="313" spans="4:8" x14ac:dyDescent="0.2">
      <c r="D313" s="58">
        <v>3</v>
      </c>
      <c r="E313" s="58">
        <v>15</v>
      </c>
      <c r="F313" s="59">
        <f t="shared" si="42"/>
        <v>43493</v>
      </c>
      <c r="G313" s="59">
        <f t="shared" si="43"/>
        <v>43521</v>
      </c>
      <c r="H313" s="31">
        <f t="shared" si="44"/>
        <v>28</v>
      </c>
    </row>
    <row r="314" spans="4:8" x14ac:dyDescent="0.2">
      <c r="D314" s="58">
        <v>3</v>
      </c>
      <c r="E314" s="58">
        <v>16</v>
      </c>
      <c r="F314" s="59">
        <f t="shared" si="42"/>
        <v>43493</v>
      </c>
      <c r="G314" s="59">
        <f t="shared" si="43"/>
        <v>43521</v>
      </c>
      <c r="H314" s="31">
        <f t="shared" si="44"/>
        <v>28</v>
      </c>
    </row>
    <row r="315" spans="4:8" x14ac:dyDescent="0.2">
      <c r="D315" s="58">
        <v>3</v>
      </c>
      <c r="E315" s="58">
        <v>17</v>
      </c>
      <c r="F315" s="59">
        <f t="shared" si="42"/>
        <v>43493</v>
      </c>
      <c r="G315" s="59">
        <f t="shared" si="43"/>
        <v>43521</v>
      </c>
      <c r="H315" s="31">
        <f t="shared" si="44"/>
        <v>28</v>
      </c>
    </row>
    <row r="316" spans="4:8" x14ac:dyDescent="0.2">
      <c r="D316" s="58">
        <v>3</v>
      </c>
      <c r="E316" s="58">
        <v>18</v>
      </c>
      <c r="F316" s="59">
        <f t="shared" si="42"/>
        <v>43493</v>
      </c>
      <c r="G316" s="59">
        <f t="shared" si="43"/>
        <v>43521</v>
      </c>
      <c r="H316" s="31">
        <f t="shared" si="44"/>
        <v>28</v>
      </c>
    </row>
    <row r="317" spans="4:8" x14ac:dyDescent="0.2">
      <c r="D317" s="58">
        <v>3</v>
      </c>
      <c r="E317" s="58">
        <v>19</v>
      </c>
      <c r="F317" s="59">
        <f t="shared" si="42"/>
        <v>43493</v>
      </c>
      <c r="G317" s="59">
        <f t="shared" si="43"/>
        <v>43521</v>
      </c>
      <c r="H317" s="31">
        <f t="shared" si="44"/>
        <v>28</v>
      </c>
    </row>
    <row r="318" spans="4:8" x14ac:dyDescent="0.2">
      <c r="D318" s="58">
        <v>4</v>
      </c>
      <c r="E318" s="58">
        <v>1</v>
      </c>
      <c r="F318" s="59">
        <f t="shared" si="42"/>
        <v>43521</v>
      </c>
      <c r="G318" s="59">
        <f t="shared" si="43"/>
        <v>43550</v>
      </c>
      <c r="H318" s="31">
        <f t="shared" si="44"/>
        <v>29</v>
      </c>
    </row>
    <row r="319" spans="4:8" x14ac:dyDescent="0.2">
      <c r="D319" s="58">
        <v>4</v>
      </c>
      <c r="E319" s="58">
        <v>2</v>
      </c>
      <c r="F319" s="59">
        <f t="shared" si="42"/>
        <v>43521</v>
      </c>
      <c r="G319" s="59">
        <f t="shared" si="43"/>
        <v>43550</v>
      </c>
      <c r="H319" s="31">
        <f t="shared" si="44"/>
        <v>29</v>
      </c>
    </row>
    <row r="320" spans="4:8" x14ac:dyDescent="0.2">
      <c r="D320" s="58">
        <v>4</v>
      </c>
      <c r="E320" s="58">
        <v>3</v>
      </c>
      <c r="F320" s="59">
        <f t="shared" si="42"/>
        <v>43521</v>
      </c>
      <c r="G320" s="59">
        <f t="shared" si="43"/>
        <v>43550</v>
      </c>
      <c r="H320" s="31">
        <f t="shared" si="44"/>
        <v>29</v>
      </c>
    </row>
    <row r="321" spans="4:8" x14ac:dyDescent="0.2">
      <c r="D321" s="58">
        <v>4</v>
      </c>
      <c r="E321" s="58">
        <v>4</v>
      </c>
      <c r="F321" s="59">
        <f t="shared" si="42"/>
        <v>43521</v>
      </c>
      <c r="G321" s="59">
        <f t="shared" si="43"/>
        <v>43550</v>
      </c>
      <c r="H321" s="31">
        <f t="shared" si="44"/>
        <v>29</v>
      </c>
    </row>
    <row r="322" spans="4:8" x14ac:dyDescent="0.2">
      <c r="D322" s="58">
        <v>4</v>
      </c>
      <c r="E322" s="58">
        <v>5</v>
      </c>
      <c r="F322" s="59">
        <f t="shared" si="42"/>
        <v>43521</v>
      </c>
      <c r="G322" s="59">
        <f t="shared" si="43"/>
        <v>43550</v>
      </c>
      <c r="H322" s="31">
        <f t="shared" si="44"/>
        <v>29</v>
      </c>
    </row>
    <row r="323" spans="4:8" x14ac:dyDescent="0.2">
      <c r="D323" s="58">
        <v>4</v>
      </c>
      <c r="E323" s="58">
        <v>6</v>
      </c>
      <c r="F323" s="59">
        <f t="shared" si="42"/>
        <v>43521</v>
      </c>
      <c r="G323" s="59">
        <f t="shared" si="43"/>
        <v>43550</v>
      </c>
      <c r="H323" s="31">
        <f t="shared" si="44"/>
        <v>29</v>
      </c>
    </row>
    <row r="324" spans="4:8" x14ac:dyDescent="0.2">
      <c r="D324" s="58">
        <v>4</v>
      </c>
      <c r="E324" s="58">
        <v>7</v>
      </c>
      <c r="F324" s="59">
        <f t="shared" si="42"/>
        <v>43521</v>
      </c>
      <c r="G324" s="59">
        <f t="shared" si="43"/>
        <v>43550</v>
      </c>
      <c r="H324" s="31">
        <f t="shared" si="44"/>
        <v>29</v>
      </c>
    </row>
    <row r="325" spans="4:8" x14ac:dyDescent="0.2">
      <c r="D325" s="58">
        <v>4</v>
      </c>
      <c r="E325" s="58">
        <v>8</v>
      </c>
      <c r="F325" s="59">
        <f t="shared" ref="F325:F388" si="45">INDEX($W$10:$AX$28,MATCH(E325,$A$10:$A$28,0),D325*2)</f>
        <v>43521</v>
      </c>
      <c r="G325" s="59">
        <f t="shared" ref="G325:G388" si="46">INDEX($Y$10:$AX$28,MATCH(E325,$A$10:$A$28,0),D325*2)</f>
        <v>43550</v>
      </c>
      <c r="H325" s="31">
        <f t="shared" si="44"/>
        <v>29</v>
      </c>
    </row>
    <row r="326" spans="4:8" x14ac:dyDescent="0.2">
      <c r="D326" s="58">
        <v>4</v>
      </c>
      <c r="E326" s="58">
        <v>9</v>
      </c>
      <c r="F326" s="59">
        <f t="shared" si="45"/>
        <v>43521</v>
      </c>
      <c r="G326" s="59">
        <f t="shared" si="46"/>
        <v>43550</v>
      </c>
      <c r="H326" s="31">
        <f t="shared" ref="H326:H389" si="47">G326-F326</f>
        <v>29</v>
      </c>
    </row>
    <row r="327" spans="4:8" x14ac:dyDescent="0.2">
      <c r="D327" s="58">
        <v>4</v>
      </c>
      <c r="E327" s="58">
        <v>10</v>
      </c>
      <c r="F327" s="59">
        <f t="shared" si="45"/>
        <v>43521</v>
      </c>
      <c r="G327" s="59">
        <f t="shared" si="46"/>
        <v>43550</v>
      </c>
      <c r="H327" s="31">
        <f t="shared" si="47"/>
        <v>29</v>
      </c>
    </row>
    <row r="328" spans="4:8" x14ac:dyDescent="0.2">
      <c r="D328" s="58">
        <v>4</v>
      </c>
      <c r="E328" s="58">
        <v>11</v>
      </c>
      <c r="F328" s="59">
        <f t="shared" si="45"/>
        <v>43521</v>
      </c>
      <c r="G328" s="59">
        <f t="shared" si="46"/>
        <v>43550</v>
      </c>
      <c r="H328" s="31">
        <f t="shared" si="47"/>
        <v>29</v>
      </c>
    </row>
    <row r="329" spans="4:8" x14ac:dyDescent="0.2">
      <c r="D329" s="58">
        <v>4</v>
      </c>
      <c r="E329" s="58">
        <v>12</v>
      </c>
      <c r="F329" s="59">
        <f t="shared" si="45"/>
        <v>43521</v>
      </c>
      <c r="G329" s="59">
        <f t="shared" si="46"/>
        <v>43550</v>
      </c>
      <c r="H329" s="31">
        <f t="shared" si="47"/>
        <v>29</v>
      </c>
    </row>
    <row r="330" spans="4:8" x14ac:dyDescent="0.2">
      <c r="D330" s="58">
        <v>4</v>
      </c>
      <c r="E330" s="58">
        <v>13</v>
      </c>
      <c r="F330" s="59">
        <f t="shared" si="45"/>
        <v>43521</v>
      </c>
      <c r="G330" s="59">
        <f t="shared" si="46"/>
        <v>43550</v>
      </c>
      <c r="H330" s="31">
        <f t="shared" si="47"/>
        <v>29</v>
      </c>
    </row>
    <row r="331" spans="4:8" x14ac:dyDescent="0.2">
      <c r="D331" s="58">
        <v>4</v>
      </c>
      <c r="E331" s="58">
        <v>14</v>
      </c>
      <c r="F331" s="59">
        <f t="shared" si="45"/>
        <v>43521</v>
      </c>
      <c r="G331" s="59">
        <f t="shared" si="46"/>
        <v>43550</v>
      </c>
      <c r="H331" s="31">
        <f t="shared" si="47"/>
        <v>29</v>
      </c>
    </row>
    <row r="332" spans="4:8" x14ac:dyDescent="0.2">
      <c r="D332" s="58">
        <v>4</v>
      </c>
      <c r="E332" s="58">
        <v>15</v>
      </c>
      <c r="F332" s="59">
        <f t="shared" si="45"/>
        <v>43521</v>
      </c>
      <c r="G332" s="59">
        <f t="shared" si="46"/>
        <v>43550</v>
      </c>
      <c r="H332" s="31">
        <f t="shared" si="47"/>
        <v>29</v>
      </c>
    </row>
    <row r="333" spans="4:8" x14ac:dyDescent="0.2">
      <c r="D333" s="58">
        <v>4</v>
      </c>
      <c r="E333" s="58">
        <v>16</v>
      </c>
      <c r="F333" s="59">
        <f t="shared" si="45"/>
        <v>43521</v>
      </c>
      <c r="G333" s="59">
        <f t="shared" si="46"/>
        <v>43550</v>
      </c>
      <c r="H333" s="31">
        <f t="shared" si="47"/>
        <v>29</v>
      </c>
    </row>
    <row r="334" spans="4:8" x14ac:dyDescent="0.2">
      <c r="D334" s="58">
        <v>4</v>
      </c>
      <c r="E334" s="58">
        <v>17</v>
      </c>
      <c r="F334" s="59">
        <f t="shared" si="45"/>
        <v>43521</v>
      </c>
      <c r="G334" s="59">
        <f t="shared" si="46"/>
        <v>43550</v>
      </c>
      <c r="H334" s="31">
        <f t="shared" si="47"/>
        <v>29</v>
      </c>
    </row>
    <row r="335" spans="4:8" x14ac:dyDescent="0.2">
      <c r="D335" s="58">
        <v>4</v>
      </c>
      <c r="E335" s="58">
        <v>18</v>
      </c>
      <c r="F335" s="59">
        <f t="shared" si="45"/>
        <v>43521</v>
      </c>
      <c r="G335" s="59">
        <f t="shared" si="46"/>
        <v>43550</v>
      </c>
      <c r="H335" s="31">
        <f t="shared" si="47"/>
        <v>29</v>
      </c>
    </row>
    <row r="336" spans="4:8" x14ac:dyDescent="0.2">
      <c r="D336" s="58">
        <v>4</v>
      </c>
      <c r="E336" s="58">
        <v>19</v>
      </c>
      <c r="F336" s="59">
        <f t="shared" si="45"/>
        <v>43521</v>
      </c>
      <c r="G336" s="59">
        <f t="shared" si="46"/>
        <v>43550</v>
      </c>
      <c r="H336" s="31">
        <f t="shared" si="47"/>
        <v>29</v>
      </c>
    </row>
    <row r="337" spans="4:8" x14ac:dyDescent="0.2">
      <c r="D337" s="58">
        <v>5</v>
      </c>
      <c r="E337" s="58">
        <v>1</v>
      </c>
      <c r="F337" s="59">
        <f t="shared" si="45"/>
        <v>43550</v>
      </c>
      <c r="G337" s="59">
        <f t="shared" si="46"/>
        <v>43581</v>
      </c>
      <c r="H337" s="31">
        <f t="shared" si="47"/>
        <v>31</v>
      </c>
    </row>
    <row r="338" spans="4:8" x14ac:dyDescent="0.2">
      <c r="D338" s="58">
        <v>5</v>
      </c>
      <c r="E338" s="58">
        <v>2</v>
      </c>
      <c r="F338" s="59">
        <f t="shared" si="45"/>
        <v>43550</v>
      </c>
      <c r="G338" s="59">
        <f t="shared" si="46"/>
        <v>43581</v>
      </c>
      <c r="H338" s="31">
        <f t="shared" si="47"/>
        <v>31</v>
      </c>
    </row>
    <row r="339" spans="4:8" x14ac:dyDescent="0.2">
      <c r="D339" s="58">
        <v>5</v>
      </c>
      <c r="E339" s="58">
        <v>3</v>
      </c>
      <c r="F339" s="59">
        <f t="shared" si="45"/>
        <v>43550</v>
      </c>
      <c r="G339" s="59">
        <f t="shared" si="46"/>
        <v>43581</v>
      </c>
      <c r="H339" s="31">
        <f t="shared" si="47"/>
        <v>31</v>
      </c>
    </row>
    <row r="340" spans="4:8" x14ac:dyDescent="0.2">
      <c r="D340" s="58">
        <v>5</v>
      </c>
      <c r="E340" s="58">
        <v>4</v>
      </c>
      <c r="F340" s="59">
        <f t="shared" si="45"/>
        <v>43550</v>
      </c>
      <c r="G340" s="59">
        <f t="shared" si="46"/>
        <v>43581</v>
      </c>
      <c r="H340" s="31">
        <f t="shared" si="47"/>
        <v>31</v>
      </c>
    </row>
    <row r="341" spans="4:8" x14ac:dyDescent="0.2">
      <c r="D341" s="58">
        <v>5</v>
      </c>
      <c r="E341" s="58">
        <v>5</v>
      </c>
      <c r="F341" s="59">
        <f t="shared" si="45"/>
        <v>43550</v>
      </c>
      <c r="G341" s="59">
        <f t="shared" si="46"/>
        <v>43581</v>
      </c>
      <c r="H341" s="31">
        <f t="shared" si="47"/>
        <v>31</v>
      </c>
    </row>
    <row r="342" spans="4:8" x14ac:dyDescent="0.2">
      <c r="D342" s="58">
        <v>5</v>
      </c>
      <c r="E342" s="58">
        <v>6</v>
      </c>
      <c r="F342" s="59">
        <f t="shared" si="45"/>
        <v>43550</v>
      </c>
      <c r="G342" s="59">
        <f t="shared" si="46"/>
        <v>43581</v>
      </c>
      <c r="H342" s="31">
        <f t="shared" si="47"/>
        <v>31</v>
      </c>
    </row>
    <row r="343" spans="4:8" x14ac:dyDescent="0.2">
      <c r="D343" s="58">
        <v>5</v>
      </c>
      <c r="E343" s="58">
        <v>7</v>
      </c>
      <c r="F343" s="59">
        <f t="shared" si="45"/>
        <v>43550</v>
      </c>
      <c r="G343" s="59">
        <f t="shared" si="46"/>
        <v>43581</v>
      </c>
      <c r="H343" s="31">
        <f t="shared" si="47"/>
        <v>31</v>
      </c>
    </row>
    <row r="344" spans="4:8" x14ac:dyDescent="0.2">
      <c r="D344" s="58">
        <v>5</v>
      </c>
      <c r="E344" s="58">
        <v>8</v>
      </c>
      <c r="F344" s="59">
        <f t="shared" si="45"/>
        <v>43550</v>
      </c>
      <c r="G344" s="59">
        <f t="shared" si="46"/>
        <v>43581</v>
      </c>
      <c r="H344" s="31">
        <f t="shared" si="47"/>
        <v>31</v>
      </c>
    </row>
    <row r="345" spans="4:8" x14ac:dyDescent="0.2">
      <c r="D345" s="58">
        <v>5</v>
      </c>
      <c r="E345" s="58">
        <v>9</v>
      </c>
      <c r="F345" s="59">
        <f t="shared" si="45"/>
        <v>43550</v>
      </c>
      <c r="G345" s="59">
        <f t="shared" si="46"/>
        <v>43581</v>
      </c>
      <c r="H345" s="31">
        <f t="shared" si="47"/>
        <v>31</v>
      </c>
    </row>
    <row r="346" spans="4:8" x14ac:dyDescent="0.2">
      <c r="D346" s="58">
        <v>5</v>
      </c>
      <c r="E346" s="58">
        <v>10</v>
      </c>
      <c r="F346" s="59">
        <f t="shared" si="45"/>
        <v>43550</v>
      </c>
      <c r="G346" s="59">
        <f t="shared" si="46"/>
        <v>43581</v>
      </c>
      <c r="H346" s="31">
        <f t="shared" si="47"/>
        <v>31</v>
      </c>
    </row>
    <row r="347" spans="4:8" x14ac:dyDescent="0.2">
      <c r="D347" s="58">
        <v>5</v>
      </c>
      <c r="E347" s="58">
        <v>11</v>
      </c>
      <c r="F347" s="59">
        <f t="shared" si="45"/>
        <v>43550</v>
      </c>
      <c r="G347" s="59">
        <f t="shared" si="46"/>
        <v>43581</v>
      </c>
      <c r="H347" s="31">
        <f t="shared" si="47"/>
        <v>31</v>
      </c>
    </row>
    <row r="348" spans="4:8" x14ac:dyDescent="0.2">
      <c r="D348" s="58">
        <v>5</v>
      </c>
      <c r="E348" s="58">
        <v>12</v>
      </c>
      <c r="F348" s="59">
        <f t="shared" si="45"/>
        <v>43550</v>
      </c>
      <c r="G348" s="59">
        <f t="shared" si="46"/>
        <v>43581</v>
      </c>
      <c r="H348" s="31">
        <f t="shared" si="47"/>
        <v>31</v>
      </c>
    </row>
    <row r="349" spans="4:8" x14ac:dyDescent="0.2">
      <c r="D349" s="58">
        <v>5</v>
      </c>
      <c r="E349" s="58">
        <v>13</v>
      </c>
      <c r="F349" s="59">
        <f t="shared" si="45"/>
        <v>43550</v>
      </c>
      <c r="G349" s="59">
        <f t="shared" si="46"/>
        <v>43581</v>
      </c>
      <c r="H349" s="31">
        <f t="shared" si="47"/>
        <v>31</v>
      </c>
    </row>
    <row r="350" spans="4:8" x14ac:dyDescent="0.2">
      <c r="D350" s="58">
        <v>5</v>
      </c>
      <c r="E350" s="58">
        <v>14</v>
      </c>
      <c r="F350" s="59">
        <f t="shared" si="45"/>
        <v>43550</v>
      </c>
      <c r="G350" s="59">
        <f t="shared" si="46"/>
        <v>43581</v>
      </c>
      <c r="H350" s="31">
        <f t="shared" si="47"/>
        <v>31</v>
      </c>
    </row>
    <row r="351" spans="4:8" x14ac:dyDescent="0.2">
      <c r="D351" s="58">
        <v>5</v>
      </c>
      <c r="E351" s="58">
        <v>15</v>
      </c>
      <c r="F351" s="59">
        <f t="shared" si="45"/>
        <v>43550</v>
      </c>
      <c r="G351" s="59">
        <f t="shared" si="46"/>
        <v>43581</v>
      </c>
      <c r="H351" s="31">
        <f t="shared" si="47"/>
        <v>31</v>
      </c>
    </row>
    <row r="352" spans="4:8" x14ac:dyDescent="0.2">
      <c r="D352" s="58">
        <v>5</v>
      </c>
      <c r="E352" s="58">
        <v>16</v>
      </c>
      <c r="F352" s="59">
        <f t="shared" si="45"/>
        <v>43550</v>
      </c>
      <c r="G352" s="59">
        <f t="shared" si="46"/>
        <v>43581</v>
      </c>
      <c r="H352" s="31">
        <f t="shared" si="47"/>
        <v>31</v>
      </c>
    </row>
    <row r="353" spans="4:8" x14ac:dyDescent="0.2">
      <c r="D353" s="58">
        <v>5</v>
      </c>
      <c r="E353" s="58">
        <v>17</v>
      </c>
      <c r="F353" s="59">
        <f t="shared" si="45"/>
        <v>43550</v>
      </c>
      <c r="G353" s="59">
        <f t="shared" si="46"/>
        <v>43581</v>
      </c>
      <c r="H353" s="31">
        <f t="shared" si="47"/>
        <v>31</v>
      </c>
    </row>
    <row r="354" spans="4:8" x14ac:dyDescent="0.2">
      <c r="D354" s="58">
        <v>5</v>
      </c>
      <c r="E354" s="58">
        <v>18</v>
      </c>
      <c r="F354" s="59">
        <f t="shared" si="45"/>
        <v>43550</v>
      </c>
      <c r="G354" s="59">
        <f t="shared" si="46"/>
        <v>43581</v>
      </c>
      <c r="H354" s="31">
        <f t="shared" si="47"/>
        <v>31</v>
      </c>
    </row>
    <row r="355" spans="4:8" x14ac:dyDescent="0.2">
      <c r="D355" s="58">
        <v>5</v>
      </c>
      <c r="E355" s="58">
        <v>19</v>
      </c>
      <c r="F355" s="59">
        <f t="shared" si="45"/>
        <v>43550</v>
      </c>
      <c r="G355" s="59">
        <f t="shared" si="46"/>
        <v>43581</v>
      </c>
      <c r="H355" s="31">
        <f t="shared" si="47"/>
        <v>31</v>
      </c>
    </row>
    <row r="356" spans="4:8" x14ac:dyDescent="0.2">
      <c r="D356" s="58">
        <v>6</v>
      </c>
      <c r="E356" s="58">
        <v>1</v>
      </c>
      <c r="F356" s="59">
        <f t="shared" si="45"/>
        <v>43581</v>
      </c>
      <c r="G356" s="59">
        <f t="shared" si="46"/>
        <v>43615</v>
      </c>
      <c r="H356" s="31">
        <f t="shared" si="47"/>
        <v>34</v>
      </c>
    </row>
    <row r="357" spans="4:8" x14ac:dyDescent="0.2">
      <c r="D357" s="58">
        <v>6</v>
      </c>
      <c r="E357" s="58">
        <v>2</v>
      </c>
      <c r="F357" s="59">
        <f t="shared" si="45"/>
        <v>43581</v>
      </c>
      <c r="G357" s="59">
        <f t="shared" si="46"/>
        <v>43615</v>
      </c>
      <c r="H357" s="31">
        <f t="shared" si="47"/>
        <v>34</v>
      </c>
    </row>
    <row r="358" spans="4:8" x14ac:dyDescent="0.2">
      <c r="D358" s="58">
        <v>6</v>
      </c>
      <c r="E358" s="58">
        <v>3</v>
      </c>
      <c r="F358" s="59">
        <f t="shared" si="45"/>
        <v>43581</v>
      </c>
      <c r="G358" s="59">
        <f t="shared" si="46"/>
        <v>43615</v>
      </c>
      <c r="H358" s="31">
        <f t="shared" si="47"/>
        <v>34</v>
      </c>
    </row>
    <row r="359" spans="4:8" x14ac:dyDescent="0.2">
      <c r="D359" s="58">
        <v>6</v>
      </c>
      <c r="E359" s="58">
        <v>4</v>
      </c>
      <c r="F359" s="59">
        <f t="shared" si="45"/>
        <v>43581</v>
      </c>
      <c r="G359" s="59">
        <f t="shared" si="46"/>
        <v>43615</v>
      </c>
      <c r="H359" s="31">
        <f t="shared" si="47"/>
        <v>34</v>
      </c>
    </row>
    <row r="360" spans="4:8" x14ac:dyDescent="0.2">
      <c r="D360" s="58">
        <v>6</v>
      </c>
      <c r="E360" s="58">
        <v>5</v>
      </c>
      <c r="F360" s="59">
        <f t="shared" si="45"/>
        <v>43581</v>
      </c>
      <c r="G360" s="59">
        <f t="shared" si="46"/>
        <v>43615</v>
      </c>
      <c r="H360" s="31">
        <f t="shared" si="47"/>
        <v>34</v>
      </c>
    </row>
    <row r="361" spans="4:8" x14ac:dyDescent="0.2">
      <c r="D361" s="58">
        <v>6</v>
      </c>
      <c r="E361" s="58">
        <v>6</v>
      </c>
      <c r="F361" s="59">
        <f t="shared" si="45"/>
        <v>43581</v>
      </c>
      <c r="G361" s="59">
        <f t="shared" si="46"/>
        <v>43615</v>
      </c>
      <c r="H361" s="31">
        <f t="shared" si="47"/>
        <v>34</v>
      </c>
    </row>
    <row r="362" spans="4:8" x14ac:dyDescent="0.2">
      <c r="D362" s="58">
        <v>6</v>
      </c>
      <c r="E362" s="58">
        <v>7</v>
      </c>
      <c r="F362" s="59">
        <f t="shared" si="45"/>
        <v>43581</v>
      </c>
      <c r="G362" s="59">
        <f t="shared" si="46"/>
        <v>43615</v>
      </c>
      <c r="H362" s="31">
        <f t="shared" si="47"/>
        <v>34</v>
      </c>
    </row>
    <row r="363" spans="4:8" x14ac:dyDescent="0.2">
      <c r="D363" s="58">
        <v>6</v>
      </c>
      <c r="E363" s="58">
        <v>8</v>
      </c>
      <c r="F363" s="59">
        <f t="shared" si="45"/>
        <v>43581</v>
      </c>
      <c r="G363" s="59">
        <f t="shared" si="46"/>
        <v>43615</v>
      </c>
      <c r="H363" s="31">
        <f t="shared" si="47"/>
        <v>34</v>
      </c>
    </row>
    <row r="364" spans="4:8" x14ac:dyDescent="0.2">
      <c r="D364" s="58">
        <v>6</v>
      </c>
      <c r="E364" s="58">
        <v>9</v>
      </c>
      <c r="F364" s="59">
        <f t="shared" si="45"/>
        <v>43581</v>
      </c>
      <c r="G364" s="59">
        <f t="shared" si="46"/>
        <v>43615</v>
      </c>
      <c r="H364" s="31">
        <f t="shared" si="47"/>
        <v>34</v>
      </c>
    </row>
    <row r="365" spans="4:8" x14ac:dyDescent="0.2">
      <c r="D365" s="58">
        <v>6</v>
      </c>
      <c r="E365" s="58">
        <v>10</v>
      </c>
      <c r="F365" s="59">
        <f t="shared" si="45"/>
        <v>43581</v>
      </c>
      <c r="G365" s="59">
        <f t="shared" si="46"/>
        <v>43615</v>
      </c>
      <c r="H365" s="31">
        <f t="shared" si="47"/>
        <v>34</v>
      </c>
    </row>
    <row r="366" spans="4:8" x14ac:dyDescent="0.2">
      <c r="D366" s="58">
        <v>6</v>
      </c>
      <c r="E366" s="58">
        <v>11</v>
      </c>
      <c r="F366" s="59">
        <f t="shared" si="45"/>
        <v>43581</v>
      </c>
      <c r="G366" s="59">
        <f t="shared" si="46"/>
        <v>43615</v>
      </c>
      <c r="H366" s="31">
        <f t="shared" si="47"/>
        <v>34</v>
      </c>
    </row>
    <row r="367" spans="4:8" x14ac:dyDescent="0.2">
      <c r="D367" s="58">
        <v>6</v>
      </c>
      <c r="E367" s="58">
        <v>12</v>
      </c>
      <c r="F367" s="59">
        <f t="shared" si="45"/>
        <v>43581</v>
      </c>
      <c r="G367" s="59">
        <f t="shared" si="46"/>
        <v>43615</v>
      </c>
      <c r="H367" s="31">
        <f t="shared" si="47"/>
        <v>34</v>
      </c>
    </row>
    <row r="368" spans="4:8" x14ac:dyDescent="0.2">
      <c r="D368" s="58">
        <v>6</v>
      </c>
      <c r="E368" s="58">
        <v>13</v>
      </c>
      <c r="F368" s="59">
        <f t="shared" si="45"/>
        <v>43581</v>
      </c>
      <c r="G368" s="59">
        <f t="shared" si="46"/>
        <v>43615</v>
      </c>
      <c r="H368" s="31">
        <f t="shared" si="47"/>
        <v>34</v>
      </c>
    </row>
    <row r="369" spans="4:8" x14ac:dyDescent="0.2">
      <c r="D369" s="58">
        <v>6</v>
      </c>
      <c r="E369" s="58">
        <v>14</v>
      </c>
      <c r="F369" s="59">
        <f t="shared" si="45"/>
        <v>43581</v>
      </c>
      <c r="G369" s="59">
        <f t="shared" si="46"/>
        <v>43615</v>
      </c>
      <c r="H369" s="31">
        <f t="shared" si="47"/>
        <v>34</v>
      </c>
    </row>
    <row r="370" spans="4:8" x14ac:dyDescent="0.2">
      <c r="D370" s="58">
        <v>6</v>
      </c>
      <c r="E370" s="58">
        <v>15</v>
      </c>
      <c r="F370" s="59">
        <f t="shared" si="45"/>
        <v>43581</v>
      </c>
      <c r="G370" s="59">
        <f t="shared" si="46"/>
        <v>43615</v>
      </c>
      <c r="H370" s="31">
        <f t="shared" si="47"/>
        <v>34</v>
      </c>
    </row>
    <row r="371" spans="4:8" x14ac:dyDescent="0.2">
      <c r="D371" s="58">
        <v>6</v>
      </c>
      <c r="E371" s="58">
        <v>16</v>
      </c>
      <c r="F371" s="59">
        <f t="shared" si="45"/>
        <v>43581</v>
      </c>
      <c r="G371" s="59">
        <f t="shared" si="46"/>
        <v>43615</v>
      </c>
      <c r="H371" s="31">
        <f t="shared" si="47"/>
        <v>34</v>
      </c>
    </row>
    <row r="372" spans="4:8" x14ac:dyDescent="0.2">
      <c r="D372" s="58">
        <v>6</v>
      </c>
      <c r="E372" s="58">
        <v>17</v>
      </c>
      <c r="F372" s="59">
        <f t="shared" si="45"/>
        <v>43581</v>
      </c>
      <c r="G372" s="59">
        <f t="shared" si="46"/>
        <v>43615</v>
      </c>
      <c r="H372" s="31">
        <f t="shared" si="47"/>
        <v>34</v>
      </c>
    </row>
    <row r="373" spans="4:8" x14ac:dyDescent="0.2">
      <c r="D373" s="58">
        <v>6</v>
      </c>
      <c r="E373" s="58">
        <v>18</v>
      </c>
      <c r="F373" s="59">
        <f t="shared" si="45"/>
        <v>43581</v>
      </c>
      <c r="G373" s="59">
        <f t="shared" si="46"/>
        <v>43615</v>
      </c>
      <c r="H373" s="31">
        <f t="shared" si="47"/>
        <v>34</v>
      </c>
    </row>
    <row r="374" spans="4:8" x14ac:dyDescent="0.2">
      <c r="D374" s="58">
        <v>6</v>
      </c>
      <c r="E374" s="58">
        <v>19</v>
      </c>
      <c r="F374" s="59">
        <f t="shared" si="45"/>
        <v>43581</v>
      </c>
      <c r="G374" s="59">
        <f t="shared" si="46"/>
        <v>43615</v>
      </c>
      <c r="H374" s="31">
        <f t="shared" si="47"/>
        <v>34</v>
      </c>
    </row>
    <row r="375" spans="4:8" x14ac:dyDescent="0.2">
      <c r="D375" s="58">
        <v>7</v>
      </c>
      <c r="E375" s="58">
        <v>1</v>
      </c>
      <c r="F375" s="59">
        <f t="shared" si="45"/>
        <v>43615</v>
      </c>
      <c r="G375" s="59">
        <f t="shared" si="46"/>
        <v>43643</v>
      </c>
      <c r="H375" s="31">
        <f t="shared" si="47"/>
        <v>28</v>
      </c>
    </row>
    <row r="376" spans="4:8" x14ac:dyDescent="0.2">
      <c r="D376" s="58">
        <v>7</v>
      </c>
      <c r="E376" s="58">
        <v>2</v>
      </c>
      <c r="F376" s="59">
        <f t="shared" si="45"/>
        <v>43615</v>
      </c>
      <c r="G376" s="59">
        <f t="shared" si="46"/>
        <v>43643</v>
      </c>
      <c r="H376" s="31">
        <f t="shared" si="47"/>
        <v>28</v>
      </c>
    </row>
    <row r="377" spans="4:8" x14ac:dyDescent="0.2">
      <c r="D377" s="58">
        <v>7</v>
      </c>
      <c r="E377" s="58">
        <v>3</v>
      </c>
      <c r="F377" s="59">
        <f t="shared" si="45"/>
        <v>43615</v>
      </c>
      <c r="G377" s="59">
        <f t="shared" si="46"/>
        <v>43643</v>
      </c>
      <c r="H377" s="31">
        <f t="shared" si="47"/>
        <v>28</v>
      </c>
    </row>
    <row r="378" spans="4:8" x14ac:dyDescent="0.2">
      <c r="D378" s="58">
        <v>7</v>
      </c>
      <c r="E378" s="58">
        <v>4</v>
      </c>
      <c r="F378" s="59">
        <f t="shared" si="45"/>
        <v>43615</v>
      </c>
      <c r="G378" s="59">
        <f t="shared" si="46"/>
        <v>43643</v>
      </c>
      <c r="H378" s="31">
        <f t="shared" si="47"/>
        <v>28</v>
      </c>
    </row>
    <row r="379" spans="4:8" x14ac:dyDescent="0.2">
      <c r="D379" s="58">
        <v>7</v>
      </c>
      <c r="E379" s="58">
        <v>5</v>
      </c>
      <c r="F379" s="59">
        <f t="shared" si="45"/>
        <v>43615</v>
      </c>
      <c r="G379" s="59">
        <f t="shared" si="46"/>
        <v>43643</v>
      </c>
      <c r="H379" s="31">
        <f t="shared" si="47"/>
        <v>28</v>
      </c>
    </row>
    <row r="380" spans="4:8" x14ac:dyDescent="0.2">
      <c r="D380" s="58">
        <v>7</v>
      </c>
      <c r="E380" s="58">
        <v>6</v>
      </c>
      <c r="F380" s="59">
        <f t="shared" si="45"/>
        <v>43615</v>
      </c>
      <c r="G380" s="59">
        <f t="shared" si="46"/>
        <v>43643</v>
      </c>
      <c r="H380" s="31">
        <f t="shared" si="47"/>
        <v>28</v>
      </c>
    </row>
    <row r="381" spans="4:8" x14ac:dyDescent="0.2">
      <c r="D381" s="58">
        <v>7</v>
      </c>
      <c r="E381" s="58">
        <v>7</v>
      </c>
      <c r="F381" s="59">
        <f t="shared" si="45"/>
        <v>43615</v>
      </c>
      <c r="G381" s="59">
        <f t="shared" si="46"/>
        <v>43643</v>
      </c>
      <c r="H381" s="31">
        <f t="shared" si="47"/>
        <v>28</v>
      </c>
    </row>
    <row r="382" spans="4:8" x14ac:dyDescent="0.2">
      <c r="D382" s="58">
        <v>7</v>
      </c>
      <c r="E382" s="58">
        <v>8</v>
      </c>
      <c r="F382" s="59">
        <f t="shared" si="45"/>
        <v>43615</v>
      </c>
      <c r="G382" s="59">
        <f t="shared" si="46"/>
        <v>43643</v>
      </c>
      <c r="H382" s="31">
        <f t="shared" si="47"/>
        <v>28</v>
      </c>
    </row>
    <row r="383" spans="4:8" x14ac:dyDescent="0.2">
      <c r="D383" s="58">
        <v>7</v>
      </c>
      <c r="E383" s="58">
        <v>9</v>
      </c>
      <c r="F383" s="59">
        <f t="shared" si="45"/>
        <v>43615</v>
      </c>
      <c r="G383" s="59">
        <f t="shared" si="46"/>
        <v>43643</v>
      </c>
      <c r="H383" s="31">
        <f t="shared" si="47"/>
        <v>28</v>
      </c>
    </row>
    <row r="384" spans="4:8" x14ac:dyDescent="0.2">
      <c r="D384" s="58">
        <v>7</v>
      </c>
      <c r="E384" s="58">
        <v>10</v>
      </c>
      <c r="F384" s="59">
        <f t="shared" si="45"/>
        <v>43615</v>
      </c>
      <c r="G384" s="59">
        <f t="shared" si="46"/>
        <v>43643</v>
      </c>
      <c r="H384" s="31">
        <f t="shared" si="47"/>
        <v>28</v>
      </c>
    </row>
    <row r="385" spans="4:8" x14ac:dyDescent="0.2">
      <c r="D385" s="58">
        <v>7</v>
      </c>
      <c r="E385" s="58">
        <v>11</v>
      </c>
      <c r="F385" s="59">
        <f t="shared" si="45"/>
        <v>43615</v>
      </c>
      <c r="G385" s="59">
        <f t="shared" si="46"/>
        <v>43643</v>
      </c>
      <c r="H385" s="31">
        <f t="shared" si="47"/>
        <v>28</v>
      </c>
    </row>
    <row r="386" spans="4:8" x14ac:dyDescent="0.2">
      <c r="D386" s="58">
        <v>7</v>
      </c>
      <c r="E386" s="58">
        <v>12</v>
      </c>
      <c r="F386" s="59">
        <f t="shared" si="45"/>
        <v>43615</v>
      </c>
      <c r="G386" s="59">
        <f t="shared" si="46"/>
        <v>43643</v>
      </c>
      <c r="H386" s="31">
        <f t="shared" si="47"/>
        <v>28</v>
      </c>
    </row>
    <row r="387" spans="4:8" x14ac:dyDescent="0.2">
      <c r="D387" s="58">
        <v>7</v>
      </c>
      <c r="E387" s="58">
        <v>13</v>
      </c>
      <c r="F387" s="59">
        <f t="shared" si="45"/>
        <v>43615</v>
      </c>
      <c r="G387" s="59">
        <f t="shared" si="46"/>
        <v>43643</v>
      </c>
      <c r="H387" s="31">
        <f t="shared" si="47"/>
        <v>28</v>
      </c>
    </row>
    <row r="388" spans="4:8" x14ac:dyDescent="0.2">
      <c r="D388" s="58">
        <v>7</v>
      </c>
      <c r="E388" s="58">
        <v>14</v>
      </c>
      <c r="F388" s="59">
        <f t="shared" si="45"/>
        <v>43615</v>
      </c>
      <c r="G388" s="59">
        <f t="shared" si="46"/>
        <v>43643</v>
      </c>
      <c r="H388" s="31">
        <f t="shared" si="47"/>
        <v>28</v>
      </c>
    </row>
    <row r="389" spans="4:8" x14ac:dyDescent="0.2">
      <c r="D389" s="58">
        <v>7</v>
      </c>
      <c r="E389" s="58">
        <v>15</v>
      </c>
      <c r="F389" s="59">
        <f t="shared" ref="F389:F452" si="48">INDEX($W$10:$AX$28,MATCH(E389,$A$10:$A$28,0),D389*2)</f>
        <v>43615</v>
      </c>
      <c r="G389" s="59">
        <f t="shared" ref="G389:G452" si="49">INDEX($Y$10:$AX$28,MATCH(E389,$A$10:$A$28,0),D389*2)</f>
        <v>43643</v>
      </c>
      <c r="H389" s="31">
        <f t="shared" si="47"/>
        <v>28</v>
      </c>
    </row>
    <row r="390" spans="4:8" x14ac:dyDescent="0.2">
      <c r="D390" s="58">
        <v>7</v>
      </c>
      <c r="E390" s="58">
        <v>16</v>
      </c>
      <c r="F390" s="59">
        <f t="shared" si="48"/>
        <v>43615</v>
      </c>
      <c r="G390" s="59">
        <f t="shared" si="49"/>
        <v>43643</v>
      </c>
      <c r="H390" s="31">
        <f t="shared" ref="H390:H453" si="50">G390-F390</f>
        <v>28</v>
      </c>
    </row>
    <row r="391" spans="4:8" x14ac:dyDescent="0.2">
      <c r="D391" s="58">
        <v>7</v>
      </c>
      <c r="E391" s="58">
        <v>17</v>
      </c>
      <c r="F391" s="59">
        <f t="shared" si="48"/>
        <v>43615</v>
      </c>
      <c r="G391" s="59">
        <f t="shared" si="49"/>
        <v>43643</v>
      </c>
      <c r="H391" s="31">
        <f t="shared" si="50"/>
        <v>28</v>
      </c>
    </row>
    <row r="392" spans="4:8" x14ac:dyDescent="0.2">
      <c r="D392" s="58">
        <v>7</v>
      </c>
      <c r="E392" s="58">
        <v>18</v>
      </c>
      <c r="F392" s="59">
        <f t="shared" si="48"/>
        <v>43615</v>
      </c>
      <c r="G392" s="59">
        <f t="shared" si="49"/>
        <v>43643</v>
      </c>
      <c r="H392" s="31">
        <f t="shared" si="50"/>
        <v>28</v>
      </c>
    </row>
    <row r="393" spans="4:8" x14ac:dyDescent="0.2">
      <c r="D393" s="58">
        <v>7</v>
      </c>
      <c r="E393" s="58">
        <v>19</v>
      </c>
      <c r="F393" s="59">
        <f t="shared" si="48"/>
        <v>43615</v>
      </c>
      <c r="G393" s="59">
        <f t="shared" si="49"/>
        <v>43643</v>
      </c>
      <c r="H393" s="31">
        <f t="shared" si="50"/>
        <v>28</v>
      </c>
    </row>
    <row r="394" spans="4:8" x14ac:dyDescent="0.2">
      <c r="D394" s="58">
        <v>8</v>
      </c>
      <c r="E394" s="58">
        <v>1</v>
      </c>
      <c r="F394" s="59">
        <f t="shared" si="48"/>
        <v>43643</v>
      </c>
      <c r="G394" s="59">
        <f t="shared" si="49"/>
        <v>43672</v>
      </c>
      <c r="H394" s="31">
        <f t="shared" si="50"/>
        <v>29</v>
      </c>
    </row>
    <row r="395" spans="4:8" x14ac:dyDescent="0.2">
      <c r="D395" s="58">
        <v>8</v>
      </c>
      <c r="E395" s="58">
        <v>2</v>
      </c>
      <c r="F395" s="59">
        <f t="shared" si="48"/>
        <v>43643</v>
      </c>
      <c r="G395" s="59">
        <f t="shared" si="49"/>
        <v>43672</v>
      </c>
      <c r="H395" s="31">
        <f t="shared" si="50"/>
        <v>29</v>
      </c>
    </row>
    <row r="396" spans="4:8" x14ac:dyDescent="0.2">
      <c r="D396" s="58">
        <v>8</v>
      </c>
      <c r="E396" s="58">
        <v>3</v>
      </c>
      <c r="F396" s="59">
        <f t="shared" si="48"/>
        <v>43643</v>
      </c>
      <c r="G396" s="59">
        <f t="shared" si="49"/>
        <v>43672</v>
      </c>
      <c r="H396" s="31">
        <f t="shared" si="50"/>
        <v>29</v>
      </c>
    </row>
    <row r="397" spans="4:8" x14ac:dyDescent="0.2">
      <c r="D397" s="58">
        <v>8</v>
      </c>
      <c r="E397" s="58">
        <v>4</v>
      </c>
      <c r="F397" s="59">
        <f t="shared" si="48"/>
        <v>43643</v>
      </c>
      <c r="G397" s="59">
        <f t="shared" si="49"/>
        <v>43672</v>
      </c>
      <c r="H397" s="31">
        <f t="shared" si="50"/>
        <v>29</v>
      </c>
    </row>
    <row r="398" spans="4:8" x14ac:dyDescent="0.2">
      <c r="D398" s="58">
        <v>8</v>
      </c>
      <c r="E398" s="58">
        <v>5</v>
      </c>
      <c r="F398" s="59">
        <f t="shared" si="48"/>
        <v>43643</v>
      </c>
      <c r="G398" s="59">
        <f t="shared" si="49"/>
        <v>43672</v>
      </c>
      <c r="H398" s="31">
        <f t="shared" si="50"/>
        <v>29</v>
      </c>
    </row>
    <row r="399" spans="4:8" x14ac:dyDescent="0.2">
      <c r="D399" s="58">
        <v>8</v>
      </c>
      <c r="E399" s="58">
        <v>6</v>
      </c>
      <c r="F399" s="59">
        <f t="shared" si="48"/>
        <v>43643</v>
      </c>
      <c r="G399" s="59">
        <f t="shared" si="49"/>
        <v>43672</v>
      </c>
      <c r="H399" s="31">
        <f t="shared" si="50"/>
        <v>29</v>
      </c>
    </row>
    <row r="400" spans="4:8" x14ac:dyDescent="0.2">
      <c r="D400" s="58">
        <v>8</v>
      </c>
      <c r="E400" s="58">
        <v>7</v>
      </c>
      <c r="F400" s="59">
        <f t="shared" si="48"/>
        <v>43643</v>
      </c>
      <c r="G400" s="59">
        <f t="shared" si="49"/>
        <v>43672</v>
      </c>
      <c r="H400" s="31">
        <f t="shared" si="50"/>
        <v>29</v>
      </c>
    </row>
    <row r="401" spans="4:8" x14ac:dyDescent="0.2">
      <c r="D401" s="58">
        <v>8</v>
      </c>
      <c r="E401" s="58">
        <v>8</v>
      </c>
      <c r="F401" s="59">
        <f t="shared" si="48"/>
        <v>43643</v>
      </c>
      <c r="G401" s="59">
        <f t="shared" si="49"/>
        <v>43672</v>
      </c>
      <c r="H401" s="31">
        <f t="shared" si="50"/>
        <v>29</v>
      </c>
    </row>
    <row r="402" spans="4:8" x14ac:dyDescent="0.2">
      <c r="D402" s="58">
        <v>8</v>
      </c>
      <c r="E402" s="58">
        <v>9</v>
      </c>
      <c r="F402" s="59">
        <f t="shared" si="48"/>
        <v>43643</v>
      </c>
      <c r="G402" s="59">
        <f t="shared" si="49"/>
        <v>43672</v>
      </c>
      <c r="H402" s="31">
        <f t="shared" si="50"/>
        <v>29</v>
      </c>
    </row>
    <row r="403" spans="4:8" x14ac:dyDescent="0.2">
      <c r="D403" s="58">
        <v>8</v>
      </c>
      <c r="E403" s="58">
        <v>10</v>
      </c>
      <c r="F403" s="59">
        <f t="shared" si="48"/>
        <v>43643</v>
      </c>
      <c r="G403" s="59">
        <f t="shared" si="49"/>
        <v>43672</v>
      </c>
      <c r="H403" s="31">
        <f t="shared" si="50"/>
        <v>29</v>
      </c>
    </row>
    <row r="404" spans="4:8" x14ac:dyDescent="0.2">
      <c r="D404" s="58">
        <v>8</v>
      </c>
      <c r="E404" s="58">
        <v>11</v>
      </c>
      <c r="F404" s="59">
        <f t="shared" si="48"/>
        <v>43643</v>
      </c>
      <c r="G404" s="59">
        <f t="shared" si="49"/>
        <v>43672</v>
      </c>
      <c r="H404" s="31">
        <f t="shared" si="50"/>
        <v>29</v>
      </c>
    </row>
    <row r="405" spans="4:8" x14ac:dyDescent="0.2">
      <c r="D405" s="58">
        <v>8</v>
      </c>
      <c r="E405" s="58">
        <v>12</v>
      </c>
      <c r="F405" s="59">
        <f t="shared" si="48"/>
        <v>43643</v>
      </c>
      <c r="G405" s="59">
        <f t="shared" si="49"/>
        <v>43672</v>
      </c>
      <c r="H405" s="31">
        <f t="shared" si="50"/>
        <v>29</v>
      </c>
    </row>
    <row r="406" spans="4:8" x14ac:dyDescent="0.2">
      <c r="D406" s="58">
        <v>8</v>
      </c>
      <c r="E406" s="58">
        <v>13</v>
      </c>
      <c r="F406" s="59">
        <f t="shared" si="48"/>
        <v>43643</v>
      </c>
      <c r="G406" s="59">
        <f t="shared" si="49"/>
        <v>43672</v>
      </c>
      <c r="H406" s="31">
        <f t="shared" si="50"/>
        <v>29</v>
      </c>
    </row>
    <row r="407" spans="4:8" x14ac:dyDescent="0.2">
      <c r="D407" s="58">
        <v>8</v>
      </c>
      <c r="E407" s="58">
        <v>14</v>
      </c>
      <c r="F407" s="59">
        <f t="shared" si="48"/>
        <v>43643</v>
      </c>
      <c r="G407" s="59">
        <f t="shared" si="49"/>
        <v>43672</v>
      </c>
      <c r="H407" s="31">
        <f t="shared" si="50"/>
        <v>29</v>
      </c>
    </row>
    <row r="408" spans="4:8" x14ac:dyDescent="0.2">
      <c r="D408" s="58">
        <v>8</v>
      </c>
      <c r="E408" s="58">
        <v>15</v>
      </c>
      <c r="F408" s="59">
        <f t="shared" si="48"/>
        <v>43643</v>
      </c>
      <c r="G408" s="59">
        <f t="shared" si="49"/>
        <v>43672</v>
      </c>
      <c r="H408" s="31">
        <f t="shared" si="50"/>
        <v>29</v>
      </c>
    </row>
    <row r="409" spans="4:8" x14ac:dyDescent="0.2">
      <c r="D409" s="58">
        <v>8</v>
      </c>
      <c r="E409" s="58">
        <v>16</v>
      </c>
      <c r="F409" s="59">
        <f t="shared" si="48"/>
        <v>43643</v>
      </c>
      <c r="G409" s="59">
        <f t="shared" si="49"/>
        <v>43672</v>
      </c>
      <c r="H409" s="31">
        <f t="shared" si="50"/>
        <v>29</v>
      </c>
    </row>
    <row r="410" spans="4:8" x14ac:dyDescent="0.2">
      <c r="D410" s="58">
        <v>8</v>
      </c>
      <c r="E410" s="58">
        <v>17</v>
      </c>
      <c r="F410" s="59">
        <f t="shared" si="48"/>
        <v>43643</v>
      </c>
      <c r="G410" s="59">
        <f t="shared" si="49"/>
        <v>43672</v>
      </c>
      <c r="H410" s="31">
        <f t="shared" si="50"/>
        <v>29</v>
      </c>
    </row>
    <row r="411" spans="4:8" x14ac:dyDescent="0.2">
      <c r="D411" s="58">
        <v>8</v>
      </c>
      <c r="E411" s="58">
        <v>18</v>
      </c>
      <c r="F411" s="59">
        <f t="shared" si="48"/>
        <v>43643</v>
      </c>
      <c r="G411" s="59">
        <f t="shared" si="49"/>
        <v>43672</v>
      </c>
      <c r="H411" s="31">
        <f t="shared" si="50"/>
        <v>29</v>
      </c>
    </row>
    <row r="412" spans="4:8" x14ac:dyDescent="0.2">
      <c r="D412" s="58">
        <v>8</v>
      </c>
      <c r="E412" s="58">
        <v>19</v>
      </c>
      <c r="F412" s="59">
        <f t="shared" si="48"/>
        <v>43643</v>
      </c>
      <c r="G412" s="59">
        <f t="shared" si="49"/>
        <v>43672</v>
      </c>
      <c r="H412" s="31">
        <f t="shared" si="50"/>
        <v>29</v>
      </c>
    </row>
    <row r="413" spans="4:8" x14ac:dyDescent="0.2">
      <c r="D413" s="58">
        <v>9</v>
      </c>
      <c r="E413" s="58">
        <v>1</v>
      </c>
      <c r="F413" s="59">
        <f t="shared" si="48"/>
        <v>43672</v>
      </c>
      <c r="G413" s="59">
        <f t="shared" si="49"/>
        <v>43703</v>
      </c>
      <c r="H413" s="31">
        <f t="shared" si="50"/>
        <v>31</v>
      </c>
    </row>
    <row r="414" spans="4:8" x14ac:dyDescent="0.2">
      <c r="D414" s="58">
        <v>9</v>
      </c>
      <c r="E414" s="58">
        <v>2</v>
      </c>
      <c r="F414" s="59">
        <f t="shared" si="48"/>
        <v>43672</v>
      </c>
      <c r="G414" s="59">
        <f t="shared" si="49"/>
        <v>43703</v>
      </c>
      <c r="H414" s="31">
        <f t="shared" si="50"/>
        <v>31</v>
      </c>
    </row>
    <row r="415" spans="4:8" x14ac:dyDescent="0.2">
      <c r="D415" s="58">
        <v>9</v>
      </c>
      <c r="E415" s="58">
        <v>3</v>
      </c>
      <c r="F415" s="59">
        <f t="shared" si="48"/>
        <v>43672</v>
      </c>
      <c r="G415" s="59">
        <f t="shared" si="49"/>
        <v>43703</v>
      </c>
      <c r="H415" s="31">
        <f t="shared" si="50"/>
        <v>31</v>
      </c>
    </row>
    <row r="416" spans="4:8" x14ac:dyDescent="0.2">
      <c r="D416" s="58">
        <v>9</v>
      </c>
      <c r="E416" s="58">
        <v>4</v>
      </c>
      <c r="F416" s="59">
        <f t="shared" si="48"/>
        <v>43672</v>
      </c>
      <c r="G416" s="59">
        <f t="shared" si="49"/>
        <v>43703</v>
      </c>
      <c r="H416" s="31">
        <f t="shared" si="50"/>
        <v>31</v>
      </c>
    </row>
    <row r="417" spans="4:8" x14ac:dyDescent="0.2">
      <c r="D417" s="58">
        <v>9</v>
      </c>
      <c r="E417" s="58">
        <v>5</v>
      </c>
      <c r="F417" s="59">
        <f t="shared" si="48"/>
        <v>43672</v>
      </c>
      <c r="G417" s="59">
        <f t="shared" si="49"/>
        <v>43703</v>
      </c>
      <c r="H417" s="31">
        <f t="shared" si="50"/>
        <v>31</v>
      </c>
    </row>
    <row r="418" spans="4:8" x14ac:dyDescent="0.2">
      <c r="D418" s="58">
        <v>9</v>
      </c>
      <c r="E418" s="58">
        <v>6</v>
      </c>
      <c r="F418" s="59">
        <f t="shared" si="48"/>
        <v>43672</v>
      </c>
      <c r="G418" s="59">
        <f t="shared" si="49"/>
        <v>43703</v>
      </c>
      <c r="H418" s="31">
        <f t="shared" si="50"/>
        <v>31</v>
      </c>
    </row>
    <row r="419" spans="4:8" x14ac:dyDescent="0.2">
      <c r="D419" s="58">
        <v>9</v>
      </c>
      <c r="E419" s="58">
        <v>7</v>
      </c>
      <c r="F419" s="59">
        <f t="shared" si="48"/>
        <v>43672</v>
      </c>
      <c r="G419" s="59">
        <f t="shared" si="49"/>
        <v>43703</v>
      </c>
      <c r="H419" s="31">
        <f t="shared" si="50"/>
        <v>31</v>
      </c>
    </row>
    <row r="420" spans="4:8" x14ac:dyDescent="0.2">
      <c r="D420" s="58">
        <v>9</v>
      </c>
      <c r="E420" s="58">
        <v>8</v>
      </c>
      <c r="F420" s="59">
        <f t="shared" si="48"/>
        <v>43672</v>
      </c>
      <c r="G420" s="59">
        <f t="shared" si="49"/>
        <v>43703</v>
      </c>
      <c r="H420" s="31">
        <f t="shared" si="50"/>
        <v>31</v>
      </c>
    </row>
    <row r="421" spans="4:8" x14ac:dyDescent="0.2">
      <c r="D421" s="58">
        <v>9</v>
      </c>
      <c r="E421" s="58">
        <v>9</v>
      </c>
      <c r="F421" s="59">
        <f t="shared" si="48"/>
        <v>43672</v>
      </c>
      <c r="G421" s="59">
        <f t="shared" si="49"/>
        <v>43703</v>
      </c>
      <c r="H421" s="31">
        <f t="shared" si="50"/>
        <v>31</v>
      </c>
    </row>
    <row r="422" spans="4:8" x14ac:dyDescent="0.2">
      <c r="D422" s="58">
        <v>9</v>
      </c>
      <c r="E422" s="58">
        <v>10</v>
      </c>
      <c r="F422" s="59">
        <f t="shared" si="48"/>
        <v>43672</v>
      </c>
      <c r="G422" s="59">
        <f t="shared" si="49"/>
        <v>43703</v>
      </c>
      <c r="H422" s="31">
        <f t="shared" si="50"/>
        <v>31</v>
      </c>
    </row>
    <row r="423" spans="4:8" x14ac:dyDescent="0.2">
      <c r="D423" s="58">
        <v>9</v>
      </c>
      <c r="E423" s="58">
        <v>11</v>
      </c>
      <c r="F423" s="59">
        <f t="shared" si="48"/>
        <v>43672</v>
      </c>
      <c r="G423" s="59">
        <f t="shared" si="49"/>
        <v>43703</v>
      </c>
      <c r="H423" s="31">
        <f t="shared" si="50"/>
        <v>31</v>
      </c>
    </row>
    <row r="424" spans="4:8" x14ac:dyDescent="0.2">
      <c r="D424" s="58">
        <v>9</v>
      </c>
      <c r="E424" s="58">
        <v>12</v>
      </c>
      <c r="F424" s="59">
        <f t="shared" si="48"/>
        <v>43672</v>
      </c>
      <c r="G424" s="59">
        <f t="shared" si="49"/>
        <v>43703</v>
      </c>
      <c r="H424" s="31">
        <f t="shared" si="50"/>
        <v>31</v>
      </c>
    </row>
    <row r="425" spans="4:8" x14ac:dyDescent="0.2">
      <c r="D425" s="58">
        <v>9</v>
      </c>
      <c r="E425" s="58">
        <v>13</v>
      </c>
      <c r="F425" s="59">
        <f t="shared" si="48"/>
        <v>43672</v>
      </c>
      <c r="G425" s="59">
        <f t="shared" si="49"/>
        <v>43703</v>
      </c>
      <c r="H425" s="31">
        <f t="shared" si="50"/>
        <v>31</v>
      </c>
    </row>
    <row r="426" spans="4:8" x14ac:dyDescent="0.2">
      <c r="D426" s="58">
        <v>9</v>
      </c>
      <c r="E426" s="58">
        <v>14</v>
      </c>
      <c r="F426" s="59">
        <f t="shared" si="48"/>
        <v>43672</v>
      </c>
      <c r="G426" s="59">
        <f t="shared" si="49"/>
        <v>43703</v>
      </c>
      <c r="H426" s="31">
        <f t="shared" si="50"/>
        <v>31</v>
      </c>
    </row>
    <row r="427" spans="4:8" x14ac:dyDescent="0.2">
      <c r="D427" s="58">
        <v>9</v>
      </c>
      <c r="E427" s="58">
        <v>15</v>
      </c>
      <c r="F427" s="59">
        <f t="shared" si="48"/>
        <v>43672</v>
      </c>
      <c r="G427" s="59">
        <f t="shared" si="49"/>
        <v>43703</v>
      </c>
      <c r="H427" s="31">
        <f t="shared" si="50"/>
        <v>31</v>
      </c>
    </row>
    <row r="428" spans="4:8" x14ac:dyDescent="0.2">
      <c r="D428" s="58">
        <v>9</v>
      </c>
      <c r="E428" s="58">
        <v>16</v>
      </c>
      <c r="F428" s="59">
        <f t="shared" si="48"/>
        <v>43672</v>
      </c>
      <c r="G428" s="59">
        <f t="shared" si="49"/>
        <v>43703</v>
      </c>
      <c r="H428" s="31">
        <f t="shared" si="50"/>
        <v>31</v>
      </c>
    </row>
    <row r="429" spans="4:8" x14ac:dyDescent="0.2">
      <c r="D429" s="58">
        <v>9</v>
      </c>
      <c r="E429" s="58">
        <v>17</v>
      </c>
      <c r="F429" s="59">
        <f t="shared" si="48"/>
        <v>43672</v>
      </c>
      <c r="G429" s="59">
        <f t="shared" si="49"/>
        <v>43703</v>
      </c>
      <c r="H429" s="31">
        <f t="shared" si="50"/>
        <v>31</v>
      </c>
    </row>
    <row r="430" spans="4:8" x14ac:dyDescent="0.2">
      <c r="D430" s="58">
        <v>9</v>
      </c>
      <c r="E430" s="58">
        <v>18</v>
      </c>
      <c r="F430" s="59">
        <f t="shared" si="48"/>
        <v>43672</v>
      </c>
      <c r="G430" s="59">
        <f t="shared" si="49"/>
        <v>43703</v>
      </c>
      <c r="H430" s="31">
        <f t="shared" si="50"/>
        <v>31</v>
      </c>
    </row>
    <row r="431" spans="4:8" x14ac:dyDescent="0.2">
      <c r="D431" s="58">
        <v>9</v>
      </c>
      <c r="E431" s="58">
        <v>19</v>
      </c>
      <c r="F431" s="59">
        <f t="shared" si="48"/>
        <v>43672</v>
      </c>
      <c r="G431" s="59">
        <f t="shared" si="49"/>
        <v>43703</v>
      </c>
      <c r="H431" s="31">
        <f t="shared" si="50"/>
        <v>31</v>
      </c>
    </row>
    <row r="432" spans="4:8" x14ac:dyDescent="0.2">
      <c r="D432" s="58">
        <v>10</v>
      </c>
      <c r="E432" s="58">
        <v>1</v>
      </c>
      <c r="F432" s="59">
        <f t="shared" si="48"/>
        <v>43703</v>
      </c>
      <c r="G432" s="59">
        <f t="shared" si="49"/>
        <v>43734</v>
      </c>
      <c r="H432" s="31">
        <f t="shared" si="50"/>
        <v>31</v>
      </c>
    </row>
    <row r="433" spans="4:8" x14ac:dyDescent="0.2">
      <c r="D433" s="58">
        <v>10</v>
      </c>
      <c r="E433" s="58">
        <v>2</v>
      </c>
      <c r="F433" s="59">
        <f t="shared" si="48"/>
        <v>43703</v>
      </c>
      <c r="G433" s="59">
        <f t="shared" si="49"/>
        <v>43734</v>
      </c>
      <c r="H433" s="31">
        <f t="shared" si="50"/>
        <v>31</v>
      </c>
    </row>
    <row r="434" spans="4:8" x14ac:dyDescent="0.2">
      <c r="D434" s="58">
        <v>10</v>
      </c>
      <c r="E434" s="58">
        <v>3</v>
      </c>
      <c r="F434" s="59">
        <f t="shared" si="48"/>
        <v>43703</v>
      </c>
      <c r="G434" s="59">
        <f t="shared" si="49"/>
        <v>43734</v>
      </c>
      <c r="H434" s="31">
        <f t="shared" si="50"/>
        <v>31</v>
      </c>
    </row>
    <row r="435" spans="4:8" x14ac:dyDescent="0.2">
      <c r="D435" s="58">
        <v>10</v>
      </c>
      <c r="E435" s="58">
        <v>4</v>
      </c>
      <c r="F435" s="59">
        <f t="shared" si="48"/>
        <v>43703</v>
      </c>
      <c r="G435" s="59">
        <f t="shared" si="49"/>
        <v>43734</v>
      </c>
      <c r="H435" s="31">
        <f t="shared" si="50"/>
        <v>31</v>
      </c>
    </row>
    <row r="436" spans="4:8" x14ac:dyDescent="0.2">
      <c r="D436" s="58">
        <v>10</v>
      </c>
      <c r="E436" s="58">
        <v>5</v>
      </c>
      <c r="F436" s="59">
        <f t="shared" si="48"/>
        <v>43703</v>
      </c>
      <c r="G436" s="59">
        <f t="shared" si="49"/>
        <v>43734</v>
      </c>
      <c r="H436" s="31">
        <f t="shared" si="50"/>
        <v>31</v>
      </c>
    </row>
    <row r="437" spans="4:8" x14ac:dyDescent="0.2">
      <c r="D437" s="58">
        <v>10</v>
      </c>
      <c r="E437" s="58">
        <v>6</v>
      </c>
      <c r="F437" s="59">
        <f t="shared" si="48"/>
        <v>43703</v>
      </c>
      <c r="G437" s="59">
        <f t="shared" si="49"/>
        <v>43734</v>
      </c>
      <c r="H437" s="31">
        <f t="shared" si="50"/>
        <v>31</v>
      </c>
    </row>
    <row r="438" spans="4:8" x14ac:dyDescent="0.2">
      <c r="D438" s="58">
        <v>10</v>
      </c>
      <c r="E438" s="58">
        <v>7</v>
      </c>
      <c r="F438" s="59">
        <f t="shared" si="48"/>
        <v>43703</v>
      </c>
      <c r="G438" s="59">
        <f t="shared" si="49"/>
        <v>43734</v>
      </c>
      <c r="H438" s="31">
        <f t="shared" si="50"/>
        <v>31</v>
      </c>
    </row>
    <row r="439" spans="4:8" x14ac:dyDescent="0.2">
      <c r="D439" s="58">
        <v>10</v>
      </c>
      <c r="E439" s="58">
        <v>8</v>
      </c>
      <c r="F439" s="59">
        <f t="shared" si="48"/>
        <v>43703</v>
      </c>
      <c r="G439" s="59">
        <f t="shared" si="49"/>
        <v>43734</v>
      </c>
      <c r="H439" s="31">
        <f t="shared" si="50"/>
        <v>31</v>
      </c>
    </row>
    <row r="440" spans="4:8" x14ac:dyDescent="0.2">
      <c r="D440" s="58">
        <v>10</v>
      </c>
      <c r="E440" s="58">
        <v>9</v>
      </c>
      <c r="F440" s="59">
        <f t="shared" si="48"/>
        <v>43703</v>
      </c>
      <c r="G440" s="59">
        <f t="shared" si="49"/>
        <v>43734</v>
      </c>
      <c r="H440" s="31">
        <f t="shared" si="50"/>
        <v>31</v>
      </c>
    </row>
    <row r="441" spans="4:8" x14ac:dyDescent="0.2">
      <c r="D441" s="58">
        <v>10</v>
      </c>
      <c r="E441" s="58">
        <v>10</v>
      </c>
      <c r="F441" s="59">
        <f t="shared" si="48"/>
        <v>43703</v>
      </c>
      <c r="G441" s="59">
        <f t="shared" si="49"/>
        <v>43734</v>
      </c>
      <c r="H441" s="31">
        <f t="shared" si="50"/>
        <v>31</v>
      </c>
    </row>
    <row r="442" spans="4:8" x14ac:dyDescent="0.2">
      <c r="D442" s="58">
        <v>10</v>
      </c>
      <c r="E442" s="58">
        <v>11</v>
      </c>
      <c r="F442" s="59">
        <f t="shared" si="48"/>
        <v>43703</v>
      </c>
      <c r="G442" s="59">
        <f t="shared" si="49"/>
        <v>43734</v>
      </c>
      <c r="H442" s="31">
        <f t="shared" si="50"/>
        <v>31</v>
      </c>
    </row>
    <row r="443" spans="4:8" x14ac:dyDescent="0.2">
      <c r="D443" s="58">
        <v>10</v>
      </c>
      <c r="E443" s="58">
        <v>12</v>
      </c>
      <c r="F443" s="59">
        <f t="shared" si="48"/>
        <v>43703</v>
      </c>
      <c r="G443" s="59">
        <f t="shared" si="49"/>
        <v>43734</v>
      </c>
      <c r="H443" s="31">
        <f t="shared" si="50"/>
        <v>31</v>
      </c>
    </row>
    <row r="444" spans="4:8" x14ac:dyDescent="0.2">
      <c r="D444" s="58">
        <v>10</v>
      </c>
      <c r="E444" s="58">
        <v>13</v>
      </c>
      <c r="F444" s="59">
        <f t="shared" si="48"/>
        <v>43703</v>
      </c>
      <c r="G444" s="59">
        <f t="shared" si="49"/>
        <v>43734</v>
      </c>
      <c r="H444" s="31">
        <f t="shared" si="50"/>
        <v>31</v>
      </c>
    </row>
    <row r="445" spans="4:8" x14ac:dyDescent="0.2">
      <c r="D445" s="58">
        <v>10</v>
      </c>
      <c r="E445" s="58">
        <v>14</v>
      </c>
      <c r="F445" s="59">
        <f t="shared" si="48"/>
        <v>43703</v>
      </c>
      <c r="G445" s="59">
        <f t="shared" si="49"/>
        <v>43734</v>
      </c>
      <c r="H445" s="31">
        <f t="shared" si="50"/>
        <v>31</v>
      </c>
    </row>
    <row r="446" spans="4:8" x14ac:dyDescent="0.2">
      <c r="D446" s="58">
        <v>10</v>
      </c>
      <c r="E446" s="58">
        <v>15</v>
      </c>
      <c r="F446" s="59">
        <f t="shared" si="48"/>
        <v>43703</v>
      </c>
      <c r="G446" s="59">
        <f t="shared" si="49"/>
        <v>43734</v>
      </c>
      <c r="H446" s="31">
        <f t="shared" si="50"/>
        <v>31</v>
      </c>
    </row>
    <row r="447" spans="4:8" x14ac:dyDescent="0.2">
      <c r="D447" s="58">
        <v>10</v>
      </c>
      <c r="E447" s="58">
        <v>16</v>
      </c>
      <c r="F447" s="59">
        <f t="shared" si="48"/>
        <v>43703</v>
      </c>
      <c r="G447" s="59">
        <f t="shared" si="49"/>
        <v>43734</v>
      </c>
      <c r="H447" s="31">
        <f t="shared" si="50"/>
        <v>31</v>
      </c>
    </row>
    <row r="448" spans="4:8" x14ac:dyDescent="0.2">
      <c r="D448" s="58">
        <v>10</v>
      </c>
      <c r="E448" s="58">
        <v>17</v>
      </c>
      <c r="F448" s="59">
        <f t="shared" si="48"/>
        <v>43703</v>
      </c>
      <c r="G448" s="59">
        <f t="shared" si="49"/>
        <v>43734</v>
      </c>
      <c r="H448" s="31">
        <f t="shared" si="50"/>
        <v>31</v>
      </c>
    </row>
    <row r="449" spans="4:8" x14ac:dyDescent="0.2">
      <c r="D449" s="58">
        <v>10</v>
      </c>
      <c r="E449" s="58">
        <v>18</v>
      </c>
      <c r="F449" s="59">
        <f t="shared" si="48"/>
        <v>43703</v>
      </c>
      <c r="G449" s="59">
        <f t="shared" si="49"/>
        <v>43734</v>
      </c>
      <c r="H449" s="31">
        <f t="shared" si="50"/>
        <v>31</v>
      </c>
    </row>
    <row r="450" spans="4:8" x14ac:dyDescent="0.2">
      <c r="D450" s="58">
        <v>10</v>
      </c>
      <c r="E450" s="58">
        <v>19</v>
      </c>
      <c r="F450" s="59">
        <f t="shared" si="48"/>
        <v>43703</v>
      </c>
      <c r="G450" s="59">
        <f t="shared" si="49"/>
        <v>43734</v>
      </c>
      <c r="H450" s="31">
        <f t="shared" si="50"/>
        <v>31</v>
      </c>
    </row>
    <row r="451" spans="4:8" x14ac:dyDescent="0.2">
      <c r="D451" s="58">
        <v>11</v>
      </c>
      <c r="E451" s="58">
        <v>1</v>
      </c>
      <c r="F451" s="59">
        <f t="shared" si="48"/>
        <v>43734</v>
      </c>
      <c r="G451" s="59">
        <f t="shared" si="49"/>
        <v>43764</v>
      </c>
      <c r="H451" s="31">
        <f t="shared" si="50"/>
        <v>30</v>
      </c>
    </row>
    <row r="452" spans="4:8" x14ac:dyDescent="0.2">
      <c r="D452" s="58">
        <v>11</v>
      </c>
      <c r="E452" s="58">
        <v>2</v>
      </c>
      <c r="F452" s="59">
        <f t="shared" si="48"/>
        <v>43734</v>
      </c>
      <c r="G452" s="59">
        <f t="shared" si="49"/>
        <v>43764</v>
      </c>
      <c r="H452" s="31">
        <f t="shared" si="50"/>
        <v>30</v>
      </c>
    </row>
    <row r="453" spans="4:8" x14ac:dyDescent="0.2">
      <c r="D453" s="58">
        <v>11</v>
      </c>
      <c r="E453" s="58">
        <v>3</v>
      </c>
      <c r="F453" s="59">
        <f t="shared" ref="F453:F488" si="51">INDEX($W$10:$AX$28,MATCH(E453,$A$10:$A$28,0),D453*2)</f>
        <v>43734</v>
      </c>
      <c r="G453" s="59">
        <f t="shared" ref="G453:G488" si="52">INDEX($Y$10:$AX$28,MATCH(E453,$A$10:$A$28,0),D453*2)</f>
        <v>43764</v>
      </c>
      <c r="H453" s="31">
        <f t="shared" si="50"/>
        <v>30</v>
      </c>
    </row>
    <row r="454" spans="4:8" x14ac:dyDescent="0.2">
      <c r="D454" s="58">
        <v>11</v>
      </c>
      <c r="E454" s="58">
        <v>4</v>
      </c>
      <c r="F454" s="59">
        <f t="shared" si="51"/>
        <v>43734</v>
      </c>
      <c r="G454" s="59">
        <f t="shared" si="52"/>
        <v>43764</v>
      </c>
      <c r="H454" s="31">
        <f t="shared" ref="H454:H488" si="53">G454-F454</f>
        <v>30</v>
      </c>
    </row>
    <row r="455" spans="4:8" x14ac:dyDescent="0.2">
      <c r="D455" s="58">
        <v>11</v>
      </c>
      <c r="E455" s="58">
        <v>5</v>
      </c>
      <c r="F455" s="59">
        <f t="shared" si="51"/>
        <v>43734</v>
      </c>
      <c r="G455" s="59">
        <f t="shared" si="52"/>
        <v>43764</v>
      </c>
      <c r="H455" s="31">
        <f t="shared" si="53"/>
        <v>30</v>
      </c>
    </row>
    <row r="456" spans="4:8" x14ac:dyDescent="0.2">
      <c r="D456" s="58">
        <v>11</v>
      </c>
      <c r="E456" s="58">
        <v>6</v>
      </c>
      <c r="F456" s="59">
        <f t="shared" si="51"/>
        <v>43734</v>
      </c>
      <c r="G456" s="59">
        <f t="shared" si="52"/>
        <v>43764</v>
      </c>
      <c r="H456" s="31">
        <f t="shared" si="53"/>
        <v>30</v>
      </c>
    </row>
    <row r="457" spans="4:8" x14ac:dyDescent="0.2">
      <c r="D457" s="58">
        <v>11</v>
      </c>
      <c r="E457" s="58">
        <v>7</v>
      </c>
      <c r="F457" s="59">
        <f t="shared" si="51"/>
        <v>43734</v>
      </c>
      <c r="G457" s="59">
        <f t="shared" si="52"/>
        <v>43764</v>
      </c>
      <c r="H457" s="31">
        <f t="shared" si="53"/>
        <v>30</v>
      </c>
    </row>
    <row r="458" spans="4:8" x14ac:dyDescent="0.2">
      <c r="D458" s="58">
        <v>11</v>
      </c>
      <c r="E458" s="58">
        <v>8</v>
      </c>
      <c r="F458" s="59">
        <f t="shared" si="51"/>
        <v>43734</v>
      </c>
      <c r="G458" s="59">
        <f t="shared" si="52"/>
        <v>43764</v>
      </c>
      <c r="H458" s="31">
        <f t="shared" si="53"/>
        <v>30</v>
      </c>
    </row>
    <row r="459" spans="4:8" x14ac:dyDescent="0.2">
      <c r="D459" s="58">
        <v>11</v>
      </c>
      <c r="E459" s="58">
        <v>9</v>
      </c>
      <c r="F459" s="59">
        <f t="shared" si="51"/>
        <v>43734</v>
      </c>
      <c r="G459" s="59">
        <f t="shared" si="52"/>
        <v>43764</v>
      </c>
      <c r="H459" s="31">
        <f t="shared" si="53"/>
        <v>30</v>
      </c>
    </row>
    <row r="460" spans="4:8" x14ac:dyDescent="0.2">
      <c r="D460" s="58">
        <v>11</v>
      </c>
      <c r="E460" s="58">
        <v>10</v>
      </c>
      <c r="F460" s="59">
        <f t="shared" si="51"/>
        <v>43734</v>
      </c>
      <c r="G460" s="59">
        <f t="shared" si="52"/>
        <v>43764</v>
      </c>
      <c r="H460" s="31">
        <f t="shared" si="53"/>
        <v>30</v>
      </c>
    </row>
    <row r="461" spans="4:8" x14ac:dyDescent="0.2">
      <c r="D461" s="58">
        <v>11</v>
      </c>
      <c r="E461" s="58">
        <v>11</v>
      </c>
      <c r="F461" s="59">
        <f t="shared" si="51"/>
        <v>43734</v>
      </c>
      <c r="G461" s="59">
        <f t="shared" si="52"/>
        <v>43764</v>
      </c>
      <c r="H461" s="31">
        <f t="shared" si="53"/>
        <v>30</v>
      </c>
    </row>
    <row r="462" spans="4:8" x14ac:dyDescent="0.2">
      <c r="D462" s="58">
        <v>11</v>
      </c>
      <c r="E462" s="58">
        <v>12</v>
      </c>
      <c r="F462" s="59">
        <f t="shared" si="51"/>
        <v>43734</v>
      </c>
      <c r="G462" s="59">
        <f t="shared" si="52"/>
        <v>43764</v>
      </c>
      <c r="H462" s="31">
        <f t="shared" si="53"/>
        <v>30</v>
      </c>
    </row>
    <row r="463" spans="4:8" x14ac:dyDescent="0.2">
      <c r="D463" s="58">
        <v>11</v>
      </c>
      <c r="E463" s="58">
        <v>13</v>
      </c>
      <c r="F463" s="59">
        <f t="shared" si="51"/>
        <v>43734</v>
      </c>
      <c r="G463" s="59">
        <f t="shared" si="52"/>
        <v>43764</v>
      </c>
      <c r="H463" s="31">
        <f t="shared" si="53"/>
        <v>30</v>
      </c>
    </row>
    <row r="464" spans="4:8" x14ac:dyDescent="0.2">
      <c r="D464" s="58">
        <v>11</v>
      </c>
      <c r="E464" s="58">
        <v>14</v>
      </c>
      <c r="F464" s="59">
        <f t="shared" si="51"/>
        <v>43734</v>
      </c>
      <c r="G464" s="59">
        <f t="shared" si="52"/>
        <v>43764</v>
      </c>
      <c r="H464" s="31">
        <f t="shared" si="53"/>
        <v>30</v>
      </c>
    </row>
    <row r="465" spans="4:8" x14ac:dyDescent="0.2">
      <c r="D465" s="58">
        <v>11</v>
      </c>
      <c r="E465" s="58">
        <v>15</v>
      </c>
      <c r="F465" s="59">
        <f t="shared" si="51"/>
        <v>43734</v>
      </c>
      <c r="G465" s="59">
        <f t="shared" si="52"/>
        <v>43764</v>
      </c>
      <c r="H465" s="31">
        <f t="shared" si="53"/>
        <v>30</v>
      </c>
    </row>
    <row r="466" spans="4:8" x14ac:dyDescent="0.2">
      <c r="D466" s="58">
        <v>11</v>
      </c>
      <c r="E466" s="58">
        <v>16</v>
      </c>
      <c r="F466" s="59">
        <f t="shared" si="51"/>
        <v>43734</v>
      </c>
      <c r="G466" s="59">
        <f t="shared" si="52"/>
        <v>43764</v>
      </c>
      <c r="H466" s="31">
        <f t="shared" si="53"/>
        <v>30</v>
      </c>
    </row>
    <row r="467" spans="4:8" x14ac:dyDescent="0.2">
      <c r="D467" s="58">
        <v>11</v>
      </c>
      <c r="E467" s="58">
        <v>17</v>
      </c>
      <c r="F467" s="59">
        <f t="shared" si="51"/>
        <v>43734</v>
      </c>
      <c r="G467" s="59">
        <f t="shared" si="52"/>
        <v>43764</v>
      </c>
      <c r="H467" s="31">
        <f t="shared" si="53"/>
        <v>30</v>
      </c>
    </row>
    <row r="468" spans="4:8" x14ac:dyDescent="0.2">
      <c r="D468" s="58">
        <v>11</v>
      </c>
      <c r="E468" s="58">
        <v>18</v>
      </c>
      <c r="F468" s="59">
        <f t="shared" si="51"/>
        <v>43734</v>
      </c>
      <c r="G468" s="59">
        <f t="shared" si="52"/>
        <v>43764</v>
      </c>
      <c r="H468" s="31">
        <f t="shared" si="53"/>
        <v>30</v>
      </c>
    </row>
    <row r="469" spans="4:8" x14ac:dyDescent="0.2">
      <c r="D469" s="58">
        <v>11</v>
      </c>
      <c r="E469" s="58">
        <v>19</v>
      </c>
      <c r="F469" s="59">
        <f t="shared" si="51"/>
        <v>43734</v>
      </c>
      <c r="G469" s="59">
        <f t="shared" si="52"/>
        <v>43764</v>
      </c>
      <c r="H469" s="31">
        <f t="shared" si="53"/>
        <v>30</v>
      </c>
    </row>
    <row r="470" spans="4:8" x14ac:dyDescent="0.2">
      <c r="D470" s="58">
        <v>12</v>
      </c>
      <c r="E470" s="58">
        <v>1</v>
      </c>
      <c r="F470" s="59">
        <f t="shared" si="51"/>
        <v>43764</v>
      </c>
      <c r="G470" s="59">
        <f t="shared" si="52"/>
        <v>43795</v>
      </c>
      <c r="H470" s="31">
        <f t="shared" si="53"/>
        <v>31</v>
      </c>
    </row>
    <row r="471" spans="4:8" x14ac:dyDescent="0.2">
      <c r="D471" s="58">
        <v>12</v>
      </c>
      <c r="E471" s="58">
        <v>2</v>
      </c>
      <c r="F471" s="59">
        <f t="shared" si="51"/>
        <v>43764</v>
      </c>
      <c r="G471" s="59">
        <f t="shared" si="52"/>
        <v>43795</v>
      </c>
      <c r="H471" s="31">
        <f t="shared" si="53"/>
        <v>31</v>
      </c>
    </row>
    <row r="472" spans="4:8" x14ac:dyDescent="0.2">
      <c r="D472" s="58">
        <v>12</v>
      </c>
      <c r="E472" s="58">
        <v>3</v>
      </c>
      <c r="F472" s="59">
        <f t="shared" si="51"/>
        <v>43764</v>
      </c>
      <c r="G472" s="59">
        <f t="shared" si="52"/>
        <v>43795</v>
      </c>
      <c r="H472" s="31">
        <f t="shared" si="53"/>
        <v>31</v>
      </c>
    </row>
    <row r="473" spans="4:8" x14ac:dyDescent="0.2">
      <c r="D473" s="58">
        <v>12</v>
      </c>
      <c r="E473" s="58">
        <v>4</v>
      </c>
      <c r="F473" s="59">
        <f t="shared" si="51"/>
        <v>43764</v>
      </c>
      <c r="G473" s="59">
        <f t="shared" si="52"/>
        <v>43795</v>
      </c>
      <c r="H473" s="31">
        <f t="shared" si="53"/>
        <v>31</v>
      </c>
    </row>
    <row r="474" spans="4:8" x14ac:dyDescent="0.2">
      <c r="D474" s="58">
        <v>12</v>
      </c>
      <c r="E474" s="58">
        <v>5</v>
      </c>
      <c r="F474" s="59">
        <f t="shared" si="51"/>
        <v>43764</v>
      </c>
      <c r="G474" s="59">
        <f t="shared" si="52"/>
        <v>43795</v>
      </c>
      <c r="H474" s="31">
        <f t="shared" si="53"/>
        <v>31</v>
      </c>
    </row>
    <row r="475" spans="4:8" x14ac:dyDescent="0.2">
      <c r="D475" s="58">
        <v>12</v>
      </c>
      <c r="E475" s="58">
        <v>6</v>
      </c>
      <c r="F475" s="59">
        <f t="shared" si="51"/>
        <v>43764</v>
      </c>
      <c r="G475" s="59">
        <f t="shared" si="52"/>
        <v>43795</v>
      </c>
      <c r="H475" s="31">
        <f t="shared" si="53"/>
        <v>31</v>
      </c>
    </row>
    <row r="476" spans="4:8" x14ac:dyDescent="0.2">
      <c r="D476" s="58">
        <v>12</v>
      </c>
      <c r="E476" s="58">
        <v>7</v>
      </c>
      <c r="F476" s="59">
        <f t="shared" si="51"/>
        <v>43764</v>
      </c>
      <c r="G476" s="59">
        <f t="shared" si="52"/>
        <v>43795</v>
      </c>
      <c r="H476" s="31">
        <f t="shared" si="53"/>
        <v>31</v>
      </c>
    </row>
    <row r="477" spans="4:8" x14ac:dyDescent="0.2">
      <c r="D477" s="58">
        <v>12</v>
      </c>
      <c r="E477" s="58">
        <v>8</v>
      </c>
      <c r="F477" s="59">
        <f t="shared" si="51"/>
        <v>43764</v>
      </c>
      <c r="G477" s="59">
        <f t="shared" si="52"/>
        <v>43795</v>
      </c>
      <c r="H477" s="31">
        <f t="shared" si="53"/>
        <v>31</v>
      </c>
    </row>
    <row r="478" spans="4:8" x14ac:dyDescent="0.2">
      <c r="D478" s="58">
        <v>12</v>
      </c>
      <c r="E478" s="58">
        <v>9</v>
      </c>
      <c r="F478" s="59">
        <f t="shared" si="51"/>
        <v>43764</v>
      </c>
      <c r="G478" s="59">
        <f t="shared" si="52"/>
        <v>43795</v>
      </c>
      <c r="H478" s="31">
        <f t="shared" si="53"/>
        <v>31</v>
      </c>
    </row>
    <row r="479" spans="4:8" x14ac:dyDescent="0.2">
      <c r="D479" s="58">
        <v>12</v>
      </c>
      <c r="E479" s="58">
        <v>10</v>
      </c>
      <c r="F479" s="59">
        <f t="shared" si="51"/>
        <v>43764</v>
      </c>
      <c r="G479" s="59">
        <f t="shared" si="52"/>
        <v>43795</v>
      </c>
      <c r="H479" s="31">
        <f t="shared" si="53"/>
        <v>31</v>
      </c>
    </row>
    <row r="480" spans="4:8" x14ac:dyDescent="0.2">
      <c r="D480" s="58">
        <v>12</v>
      </c>
      <c r="E480" s="58">
        <v>11</v>
      </c>
      <c r="F480" s="59">
        <f t="shared" si="51"/>
        <v>43764</v>
      </c>
      <c r="G480" s="59">
        <f t="shared" si="52"/>
        <v>43795</v>
      </c>
      <c r="H480" s="31">
        <f t="shared" si="53"/>
        <v>31</v>
      </c>
    </row>
    <row r="481" spans="4:8" x14ac:dyDescent="0.2">
      <c r="D481" s="58">
        <v>12</v>
      </c>
      <c r="E481" s="58">
        <v>12</v>
      </c>
      <c r="F481" s="59">
        <f t="shared" si="51"/>
        <v>43764</v>
      </c>
      <c r="G481" s="59">
        <f t="shared" si="52"/>
        <v>43795</v>
      </c>
      <c r="H481" s="31">
        <f t="shared" si="53"/>
        <v>31</v>
      </c>
    </row>
    <row r="482" spans="4:8" x14ac:dyDescent="0.2">
      <c r="D482" s="58">
        <v>12</v>
      </c>
      <c r="E482" s="58">
        <v>13</v>
      </c>
      <c r="F482" s="59">
        <f t="shared" si="51"/>
        <v>43764</v>
      </c>
      <c r="G482" s="59">
        <f t="shared" si="52"/>
        <v>43795</v>
      </c>
      <c r="H482" s="31">
        <f t="shared" si="53"/>
        <v>31</v>
      </c>
    </row>
    <row r="483" spans="4:8" x14ac:dyDescent="0.2">
      <c r="D483" s="58">
        <v>12</v>
      </c>
      <c r="E483" s="58">
        <v>14</v>
      </c>
      <c r="F483" s="59">
        <f t="shared" si="51"/>
        <v>43764</v>
      </c>
      <c r="G483" s="59">
        <f t="shared" si="52"/>
        <v>43795</v>
      </c>
      <c r="H483" s="31">
        <f t="shared" si="53"/>
        <v>31</v>
      </c>
    </row>
    <row r="484" spans="4:8" x14ac:dyDescent="0.2">
      <c r="D484" s="58">
        <v>12</v>
      </c>
      <c r="E484" s="58">
        <v>15</v>
      </c>
      <c r="F484" s="59">
        <f t="shared" si="51"/>
        <v>43764</v>
      </c>
      <c r="G484" s="59">
        <f t="shared" si="52"/>
        <v>43795</v>
      </c>
      <c r="H484" s="31">
        <f t="shared" si="53"/>
        <v>31</v>
      </c>
    </row>
    <row r="485" spans="4:8" x14ac:dyDescent="0.2">
      <c r="D485" s="58">
        <v>12</v>
      </c>
      <c r="E485" s="58">
        <v>16</v>
      </c>
      <c r="F485" s="59">
        <f t="shared" si="51"/>
        <v>43764</v>
      </c>
      <c r="G485" s="59">
        <f t="shared" si="52"/>
        <v>43795</v>
      </c>
      <c r="H485" s="31">
        <f t="shared" si="53"/>
        <v>31</v>
      </c>
    </row>
    <row r="486" spans="4:8" x14ac:dyDescent="0.2">
      <c r="D486" s="58">
        <v>12</v>
      </c>
      <c r="E486" s="58">
        <v>17</v>
      </c>
      <c r="F486" s="59">
        <f t="shared" si="51"/>
        <v>43764</v>
      </c>
      <c r="G486" s="59">
        <f t="shared" si="52"/>
        <v>43795</v>
      </c>
      <c r="H486" s="31">
        <f t="shared" si="53"/>
        <v>31</v>
      </c>
    </row>
    <row r="487" spans="4:8" x14ac:dyDescent="0.2">
      <c r="D487" s="58">
        <v>12</v>
      </c>
      <c r="E487" s="58">
        <v>18</v>
      </c>
      <c r="F487" s="59">
        <f t="shared" si="51"/>
        <v>43764</v>
      </c>
      <c r="G487" s="59">
        <f t="shared" si="52"/>
        <v>43795</v>
      </c>
      <c r="H487" s="31">
        <f t="shared" si="53"/>
        <v>31</v>
      </c>
    </row>
    <row r="488" spans="4:8" x14ac:dyDescent="0.2">
      <c r="D488" s="58">
        <v>12</v>
      </c>
      <c r="E488" s="58">
        <v>19</v>
      </c>
      <c r="F488" s="59">
        <f t="shared" si="51"/>
        <v>43764</v>
      </c>
      <c r="G488" s="59">
        <f t="shared" si="52"/>
        <v>43795</v>
      </c>
      <c r="H488" s="31">
        <f t="shared" si="53"/>
        <v>31</v>
      </c>
    </row>
  </sheetData>
  <mergeCells count="1">
    <mergeCell ref="BC7:BF9"/>
  </mergeCells>
  <conditionalFormatting sqref="AJ16:AJ261">
    <cfRule type="cellIs" dxfId="0" priority="1" operator="greaterThan">
      <formula>4</formula>
    </cfRule>
  </conditionalFormatting>
  <pageMargins left="0.45" right="0.45" top="0.75" bottom="0.5" header="0.3" footer="0.3"/>
  <pageSetup scale="75" orientation="portrait" horizontalDpi="72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94" sqref="M94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12">
        <f>A1-1</f>
        <v>-1</v>
      </c>
      <c r="C1" s="112">
        <f t="shared" ref="C1:I1" si="0">B1-1</f>
        <v>-2</v>
      </c>
      <c r="D1" s="112">
        <f t="shared" si="0"/>
        <v>-3</v>
      </c>
      <c r="E1" s="112">
        <f t="shared" si="0"/>
        <v>-4</v>
      </c>
      <c r="F1" s="112">
        <f t="shared" si="0"/>
        <v>-5</v>
      </c>
      <c r="G1" s="112">
        <f t="shared" si="0"/>
        <v>-6</v>
      </c>
      <c r="H1" s="112">
        <f t="shared" si="0"/>
        <v>-7</v>
      </c>
      <c r="I1" s="113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37"/>
      <c r="B5" s="138" t="s">
        <v>126</v>
      </c>
      <c r="C5" s="138" t="s">
        <v>127</v>
      </c>
      <c r="D5" s="139" t="s">
        <v>128</v>
      </c>
      <c r="E5" s="138" t="s">
        <v>129</v>
      </c>
      <c r="F5" s="140" t="s">
        <v>124</v>
      </c>
      <c r="H5" s="137"/>
      <c r="I5" s="138" t="s">
        <v>131</v>
      </c>
    </row>
    <row r="6" spans="1:9" ht="6.75" customHeight="1" x14ac:dyDescent="0.25"/>
    <row r="7" spans="1:9" x14ac:dyDescent="0.25">
      <c r="A7" s="19" t="str">
        <f>'CSWNA Summary'!A8&amp;" Billing Cycle"</f>
        <v>August 2019 Billing Cycle</v>
      </c>
    </row>
    <row r="8" spans="1:9" x14ac:dyDescent="0.25">
      <c r="A8" s="186" t="s">
        <v>142</v>
      </c>
      <c r="B8" s="3">
        <f>Input_NEMO!H6</f>
        <v>0</v>
      </c>
      <c r="C8" s="3">
        <f>Input_NEMO!G6</f>
        <v>0</v>
      </c>
      <c r="D8" s="3">
        <f>+B8-C8</f>
        <v>0</v>
      </c>
      <c r="E8" s="3">
        <f>Input_NEMO!J6</f>
        <v>2067</v>
      </c>
      <c r="F8" s="28">
        <f>Assumptions!C7</f>
        <v>0.23893880000000001</v>
      </c>
      <c r="G8" s="21">
        <f>+D8*E8*$F$8</f>
        <v>0</v>
      </c>
      <c r="H8" s="29">
        <v>0.14216000000000001</v>
      </c>
      <c r="I8" s="94">
        <f>+ROUND(G8*$H$8,0)</f>
        <v>0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0</v>
      </c>
      <c r="C10" s="20">
        <f>SUM(C8:C8)</f>
        <v>0</v>
      </c>
      <c r="D10" s="20">
        <f>SUM(D8:D8)</f>
        <v>0</v>
      </c>
      <c r="E10" s="20">
        <f>SUM(E8:E8)</f>
        <v>2067</v>
      </c>
      <c r="G10" s="22">
        <f>SUM(G8:G8)</f>
        <v>0</v>
      </c>
      <c r="H10" s="18">
        <f>SUM(H8:H8)</f>
        <v>0.14216000000000001</v>
      </c>
      <c r="I10" s="94">
        <f>SUM(I8:I8)</f>
        <v>0</v>
      </c>
    </row>
    <row r="11" spans="1:9" ht="15.75" thickTop="1" x14ac:dyDescent="0.25">
      <c r="A11" s="1"/>
      <c r="B11" s="185"/>
      <c r="C11" s="185"/>
      <c r="D11" s="185"/>
      <c r="E11" s="185"/>
      <c r="G11" s="199"/>
      <c r="H11" s="147"/>
      <c r="I11" s="94"/>
    </row>
    <row r="12" spans="1:9" x14ac:dyDescent="0.25">
      <c r="A12" s="1"/>
    </row>
    <row r="13" spans="1:9" x14ac:dyDescent="0.25">
      <c r="A13" t="s">
        <v>24</v>
      </c>
      <c r="I13" s="94">
        <f>I10</f>
        <v>0</v>
      </c>
    </row>
    <row r="15" spans="1:9" x14ac:dyDescent="0.25">
      <c r="A15" t="s">
        <v>26</v>
      </c>
      <c r="I15" s="30">
        <f>Assumptions!C20</f>
        <v>3249867.6799999997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0</v>
      </c>
    </row>
    <row r="20" spans="1:9" x14ac:dyDescent="0.25">
      <c r="A20" s="19" t="str">
        <f>'CSWNA Summary'!A9&amp;" Billing Cycle"</f>
        <v>September 2019 Billing Cycle</v>
      </c>
    </row>
    <row r="21" spans="1:9" x14ac:dyDescent="0.25">
      <c r="A21" s="186" t="s">
        <v>142</v>
      </c>
      <c r="B21" s="3">
        <f>Input_NEMO!H9</f>
        <v>74.3892891278375</v>
      </c>
      <c r="C21" s="3">
        <f>Input_NEMO!G9</f>
        <v>3</v>
      </c>
      <c r="D21" s="3">
        <f>+B21-C21</f>
        <v>71.3892891278375</v>
      </c>
      <c r="E21" s="3">
        <f>Input_NEMO!J9</f>
        <v>2058</v>
      </c>
      <c r="F21" s="28">
        <f>F8</f>
        <v>0.23893880000000001</v>
      </c>
      <c r="G21" s="21">
        <f>+D21*E21*$F$21</f>
        <v>35104.687076586473</v>
      </c>
      <c r="H21" s="29">
        <v>0.14216000000000001</v>
      </c>
      <c r="I21" s="94">
        <f>+ROUND(G21*$H$8,0)</f>
        <v>4990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74.3892891278375</v>
      </c>
      <c r="C23" s="20">
        <f>SUM(C21:C21)</f>
        <v>3</v>
      </c>
      <c r="D23" s="20">
        <f>SUM(D21:D21)</f>
        <v>71.3892891278375</v>
      </c>
      <c r="E23" s="20">
        <f>SUM(E21:E21)</f>
        <v>2058</v>
      </c>
      <c r="G23" s="22">
        <f>SUM(G21:G21)</f>
        <v>35104.687076586473</v>
      </c>
      <c r="H23" s="18">
        <f>SUM(H21:H21)</f>
        <v>0.14216000000000001</v>
      </c>
      <c r="I23" s="94">
        <f>SUM(I21:I21)</f>
        <v>4990</v>
      </c>
    </row>
    <row r="24" spans="1:9" ht="15.75" thickTop="1" x14ac:dyDescent="0.25">
      <c r="A24" s="1"/>
      <c r="B24" s="185"/>
      <c r="C24" s="185"/>
      <c r="D24" s="185"/>
      <c r="E24" s="185"/>
      <c r="G24" s="199"/>
      <c r="H24" s="147"/>
      <c r="I24" s="94"/>
    </row>
    <row r="26" spans="1:9" x14ac:dyDescent="0.25">
      <c r="A26" t="s">
        <v>24</v>
      </c>
      <c r="I26" s="94">
        <f>I23</f>
        <v>4990</v>
      </c>
    </row>
    <row r="28" spans="1:9" x14ac:dyDescent="0.25">
      <c r="A28" t="s">
        <v>26</v>
      </c>
      <c r="I28" s="30">
        <f>I15</f>
        <v>3249867.6799999997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1.5399999999999999E-3</v>
      </c>
    </row>
    <row r="33" spans="1:9" x14ac:dyDescent="0.25">
      <c r="A33" s="19" t="str">
        <f>'CSWNA Summary'!A10&amp;" Billing Cycle"</f>
        <v>October 2019 Billing Cycle</v>
      </c>
    </row>
    <row r="34" spans="1:9" x14ac:dyDescent="0.25">
      <c r="A34" s="186" t="s">
        <v>142</v>
      </c>
      <c r="B34" s="3">
        <f>Input_NEMO!H12</f>
        <v>230.60305854241344</v>
      </c>
      <c r="C34" s="3">
        <f>Input_NEMO!G12</f>
        <v>305</v>
      </c>
      <c r="D34" s="3">
        <f>+B34-C34</f>
        <v>-74.396941457586564</v>
      </c>
      <c r="E34" s="3">
        <f>Input_NEMO!J12</f>
        <v>2052</v>
      </c>
      <c r="F34" s="28">
        <f>F21</f>
        <v>0.23893880000000001</v>
      </c>
      <c r="G34" s="21">
        <f>+D34*E34*F34</f>
        <v>-36477.000258700362</v>
      </c>
      <c r="H34" s="29">
        <v>0.14216000000000001</v>
      </c>
      <c r="I34" s="94">
        <f>+ROUND(G34*$H$8,0)</f>
        <v>-5186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230.60305854241344</v>
      </c>
      <c r="C36" s="20">
        <f>SUM(C34:C34)</f>
        <v>305</v>
      </c>
      <c r="D36" s="20">
        <f>SUM(D34:D34)</f>
        <v>-74.396941457586564</v>
      </c>
      <c r="E36" s="20">
        <f>SUM(E34:E34)</f>
        <v>2052</v>
      </c>
      <c r="G36" s="22">
        <f>SUM(G34:G34)</f>
        <v>-36477.000258700362</v>
      </c>
      <c r="H36" s="18">
        <f>SUM(H34:H34)</f>
        <v>0.14216000000000001</v>
      </c>
      <c r="I36" s="94">
        <f>SUM(I34:I34)</f>
        <v>-5186</v>
      </c>
    </row>
    <row r="37" spans="1:9" ht="15.75" thickTop="1" x14ac:dyDescent="0.25">
      <c r="A37" s="1"/>
      <c r="H37" s="147"/>
    </row>
    <row r="39" spans="1:9" x14ac:dyDescent="0.25">
      <c r="A39" t="s">
        <v>24</v>
      </c>
      <c r="I39" s="94">
        <f>I36</f>
        <v>-5186</v>
      </c>
    </row>
    <row r="41" spans="1:9" x14ac:dyDescent="0.25">
      <c r="A41" t="s">
        <v>26</v>
      </c>
      <c r="I41" s="30">
        <f>I28</f>
        <v>3249867.6799999997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-1.6000000000000001E-3</v>
      </c>
    </row>
    <row r="46" spans="1:9" x14ac:dyDescent="0.25">
      <c r="A46" s="19" t="str">
        <f>'CSWNA Summary'!A11&amp;" Billing Cycle"</f>
        <v>November 2019 Billing Cycle</v>
      </c>
    </row>
    <row r="47" spans="1:9" x14ac:dyDescent="0.25">
      <c r="A47" s="186" t="s">
        <v>142</v>
      </c>
      <c r="B47" s="3">
        <f>Input_NEMO!H15</f>
        <v>936.24275985663087</v>
      </c>
      <c r="C47" s="3">
        <f>Input_NEMO!G15</f>
        <v>903</v>
      </c>
      <c r="D47" s="3">
        <f>+B47-C47</f>
        <v>33.242759856630869</v>
      </c>
      <c r="E47" s="3">
        <f>Input_NEMO!J15</f>
        <v>2092</v>
      </c>
      <c r="F47" s="28">
        <f>F34</f>
        <v>0.23893880000000001</v>
      </c>
      <c r="G47" s="21">
        <f>+D47*E47*F47</f>
        <v>16616.724931355606</v>
      </c>
      <c r="H47" s="29">
        <v>0.14216000000000001</v>
      </c>
      <c r="I47" s="94">
        <f>+ROUND(G47*$H$8,0)</f>
        <v>2362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936.24275985663087</v>
      </c>
      <c r="C49" s="20">
        <f>SUM(C47:C47)</f>
        <v>903</v>
      </c>
      <c r="D49" s="20">
        <f>SUM(D47:D47)</f>
        <v>33.242759856630869</v>
      </c>
      <c r="E49" s="20">
        <f>SUM(E47:E47)</f>
        <v>2092</v>
      </c>
      <c r="G49" s="22">
        <f>SUM(G47:G47)</f>
        <v>16616.724931355606</v>
      </c>
      <c r="H49" s="18">
        <f>SUM(H47:H47)</f>
        <v>0.14216000000000001</v>
      </c>
      <c r="I49" s="94">
        <f>SUM(I47:I47)</f>
        <v>2362</v>
      </c>
    </row>
    <row r="50" spans="1:9" ht="15.75" thickTop="1" x14ac:dyDescent="0.25">
      <c r="A50" s="1"/>
      <c r="H50" s="147"/>
    </row>
    <row r="52" spans="1:9" x14ac:dyDescent="0.25">
      <c r="A52" t="s">
        <v>24</v>
      </c>
      <c r="I52" s="94">
        <f>I49</f>
        <v>2362</v>
      </c>
    </row>
    <row r="54" spans="1:9" x14ac:dyDescent="0.25">
      <c r="A54" t="s">
        <v>26</v>
      </c>
      <c r="I54" s="30">
        <f>I41</f>
        <v>3249867.6799999997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7.2999999999999996E-4</v>
      </c>
    </row>
    <row r="59" spans="1:9" x14ac:dyDescent="0.25">
      <c r="A59" s="19" t="str">
        <f>'CSWNA Summary'!A12&amp;" Billing Cycle"</f>
        <v>December 2019 Billing Cycle</v>
      </c>
    </row>
    <row r="60" spans="1:9" x14ac:dyDescent="0.25">
      <c r="A60" s="186" t="s">
        <v>142</v>
      </c>
      <c r="B60" s="3">
        <f>Input_NEMO!H18</f>
        <v>1130.8110454002392</v>
      </c>
      <c r="C60" s="3">
        <f>Input_NEMO!G18</f>
        <v>907.5</v>
      </c>
      <c r="D60" s="3">
        <f>+B60-C60</f>
        <v>223.31104540023921</v>
      </c>
      <c r="E60" s="3">
        <f>Input_NEMO!J18</f>
        <v>2164</v>
      </c>
      <c r="F60" s="28">
        <f>F47</f>
        <v>0.23893880000000001</v>
      </c>
      <c r="G60" s="21">
        <f>+D60*E60*F60</f>
        <v>115466.00483656467</v>
      </c>
      <c r="H60" s="29" t="e">
        <v>#N/A</v>
      </c>
      <c r="I60" s="94">
        <f>+ROUND(G60*$H$8,0)</f>
        <v>16415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1130.8110454002392</v>
      </c>
      <c r="C62" s="20">
        <f>SUM(C60:C60)</f>
        <v>907.5</v>
      </c>
      <c r="D62" s="20">
        <f>SUM(D60:D60)</f>
        <v>223.31104540023921</v>
      </c>
      <c r="E62" s="20">
        <f>SUM(E60:E60)</f>
        <v>2164</v>
      </c>
      <c r="G62" s="22">
        <f>SUM(G60:G60)</f>
        <v>115466.00483656467</v>
      </c>
      <c r="H62" s="18" t="e">
        <f>SUM(H60:H60)</f>
        <v>#N/A</v>
      </c>
      <c r="I62" s="94">
        <f>SUM(I60:I60)</f>
        <v>16415</v>
      </c>
    </row>
    <row r="63" spans="1:9" ht="15.75" thickTop="1" x14ac:dyDescent="0.25">
      <c r="A63" s="1"/>
      <c r="B63" s="185"/>
      <c r="C63" s="185"/>
      <c r="D63" s="185"/>
      <c r="E63" s="185"/>
      <c r="G63" s="199"/>
      <c r="H63" s="147"/>
      <c r="I63" s="94"/>
    </row>
    <row r="64" spans="1:9" x14ac:dyDescent="0.25">
      <c r="A64" s="1"/>
    </row>
    <row r="65" spans="1:9" x14ac:dyDescent="0.25">
      <c r="A65" t="s">
        <v>24</v>
      </c>
      <c r="I65" s="94">
        <f>I62</f>
        <v>16415</v>
      </c>
    </row>
    <row r="67" spans="1:9" x14ac:dyDescent="0.25">
      <c r="A67" t="s">
        <v>26</v>
      </c>
      <c r="I67" s="30">
        <f>I54</f>
        <v>3249867.6799999997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5.0499999999999998E-3</v>
      </c>
    </row>
    <row r="72" spans="1:9" x14ac:dyDescent="0.25">
      <c r="A72" s="19" t="str">
        <f>'CSWNA Summary'!A13&amp;" Billing Cycle"</f>
        <v>January 2020 Billing Cycle</v>
      </c>
    </row>
    <row r="73" spans="1:9" x14ac:dyDescent="0.25">
      <c r="A73" s="186" t="s">
        <v>142</v>
      </c>
      <c r="B73" s="3">
        <f>Input_NEMO!H21</f>
        <v>1385.4123476702509</v>
      </c>
      <c r="C73" s="3">
        <f>Input_NEMO!G21</f>
        <v>1298</v>
      </c>
      <c r="D73" s="3">
        <f>+B73-C73</f>
        <v>87.412347670250938</v>
      </c>
      <c r="E73" s="3">
        <f>Input_NEMO!J21</f>
        <v>2195</v>
      </c>
      <c r="F73" s="28">
        <f>F60</f>
        <v>0.23893880000000001</v>
      </c>
      <c r="G73" s="21">
        <f>+D73*E73*F73</f>
        <v>45845.212199240057</v>
      </c>
      <c r="H73" s="29">
        <v>0.14216000000000001</v>
      </c>
      <c r="I73" s="94">
        <f>+ROUND(G73*$H$8,0)</f>
        <v>6517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1385.4123476702509</v>
      </c>
      <c r="C75" s="20">
        <f>SUM(C73:C73)</f>
        <v>1298</v>
      </c>
      <c r="D75" s="20">
        <f>SUM(D73:D73)</f>
        <v>87.412347670250938</v>
      </c>
      <c r="E75" s="20">
        <f>SUM(E73:E73)</f>
        <v>2195</v>
      </c>
      <c r="G75" s="22">
        <f>SUM(G73:G73)</f>
        <v>45845.212199240057</v>
      </c>
      <c r="H75" s="18">
        <f>SUM(H73:H73)</f>
        <v>0.14216000000000001</v>
      </c>
      <c r="I75" s="94">
        <f>SUM(I73:I73)</f>
        <v>6517</v>
      </c>
    </row>
    <row r="76" spans="1:9" ht="15.75" thickTop="1" x14ac:dyDescent="0.25">
      <c r="A76" s="1"/>
    </row>
    <row r="78" spans="1:9" x14ac:dyDescent="0.25">
      <c r="A78" t="s">
        <v>24</v>
      </c>
      <c r="I78" s="94">
        <f>I75</f>
        <v>6517</v>
      </c>
    </row>
    <row r="80" spans="1:9" x14ac:dyDescent="0.25">
      <c r="A80" t="s">
        <v>26</v>
      </c>
      <c r="I80" s="30">
        <f>I67</f>
        <v>3249867.6799999997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2.0100000000000001E-3</v>
      </c>
    </row>
    <row r="87" spans="1:9" x14ac:dyDescent="0.25">
      <c r="B87" s="93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8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C8" sqref="C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12">
        <f>A1-1</f>
        <v>-1</v>
      </c>
      <c r="C1" s="112">
        <f t="shared" ref="C1:I1" si="0">B1-1</f>
        <v>-2</v>
      </c>
      <c r="D1" s="112">
        <f t="shared" si="0"/>
        <v>-3</v>
      </c>
      <c r="E1" s="112">
        <f t="shared" si="0"/>
        <v>-4</v>
      </c>
      <c r="F1" s="112">
        <f t="shared" si="0"/>
        <v>-5</v>
      </c>
      <c r="G1" s="112">
        <f t="shared" si="0"/>
        <v>-6</v>
      </c>
      <c r="H1" s="112">
        <f t="shared" si="0"/>
        <v>-7</v>
      </c>
      <c r="I1" s="113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122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37"/>
      <c r="B5" s="138" t="s">
        <v>126</v>
      </c>
      <c r="C5" s="138" t="s">
        <v>127</v>
      </c>
      <c r="D5" s="139" t="s">
        <v>128</v>
      </c>
      <c r="E5" s="138" t="s">
        <v>129</v>
      </c>
      <c r="F5" s="140" t="s">
        <v>124</v>
      </c>
      <c r="H5" s="137"/>
      <c r="I5" s="138" t="s">
        <v>131</v>
      </c>
    </row>
    <row r="6" spans="1:9" ht="7.5" customHeight="1" x14ac:dyDescent="0.25"/>
    <row r="7" spans="1:9" x14ac:dyDescent="0.25">
      <c r="A7" s="19" t="str">
        <f>'CSWNA Summary'!$A$8&amp;" Billing Cycle"</f>
        <v>August 2019 Billing Cycle</v>
      </c>
    </row>
    <row r="8" spans="1:9" x14ac:dyDescent="0.25">
      <c r="A8" s="186" t="s">
        <v>142</v>
      </c>
      <c r="B8" s="3">
        <f>Input_WEMO!H6</f>
        <v>0</v>
      </c>
      <c r="C8" s="3">
        <f>Input_WEMO!G6</f>
        <v>0</v>
      </c>
      <c r="D8" s="3">
        <f>+B8-C8</f>
        <v>0</v>
      </c>
      <c r="E8" s="3">
        <f>SUM(Input_WEMO!I6)</f>
        <v>3162</v>
      </c>
      <c r="F8" s="28">
        <f>Assumptions!D7</f>
        <v>0.11254740000000001</v>
      </c>
      <c r="G8" s="21">
        <f>+D8*E8*$F$8</f>
        <v>0</v>
      </c>
      <c r="H8" s="29">
        <v>0.33004</v>
      </c>
      <c r="I8" s="94">
        <f>+ROUND(G8*$H$8,0)</f>
        <v>0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0</v>
      </c>
      <c r="C10" s="20">
        <f>SUM(C8:C8)</f>
        <v>0</v>
      </c>
      <c r="D10" s="20">
        <f>SUM(D8:D8)</f>
        <v>0</v>
      </c>
      <c r="E10" s="20">
        <f>SUM(E8:E8)</f>
        <v>3162</v>
      </c>
      <c r="G10" s="22">
        <f>SUM(G8:G8)</f>
        <v>0</v>
      </c>
      <c r="H10" s="18">
        <f>SUM(H8:H8)</f>
        <v>0.33004</v>
      </c>
      <c r="I10" s="94">
        <f>SUM(I8:I8)</f>
        <v>0</v>
      </c>
    </row>
    <row r="11" spans="1:9" ht="15.75" thickTop="1" x14ac:dyDescent="0.25">
      <c r="A11" s="1"/>
      <c r="H11" s="147"/>
    </row>
    <row r="13" spans="1:9" x14ac:dyDescent="0.25">
      <c r="A13" t="s">
        <v>24</v>
      </c>
      <c r="I13" s="94">
        <f>I10</f>
        <v>0</v>
      </c>
    </row>
    <row r="15" spans="1:9" x14ac:dyDescent="0.25">
      <c r="A15" t="s">
        <v>26</v>
      </c>
      <c r="I15" s="30">
        <f>Assumptions!D20</f>
        <v>2140376.9890333959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0</v>
      </c>
    </row>
    <row r="20" spans="1:9" x14ac:dyDescent="0.25">
      <c r="A20" s="19" t="str">
        <f>'CSWNA Summary'!A9&amp;" Billing Cycle"</f>
        <v>September 2019 Billing Cycle</v>
      </c>
    </row>
    <row r="21" spans="1:9" x14ac:dyDescent="0.25">
      <c r="A21" s="186" t="s">
        <v>142</v>
      </c>
      <c r="B21" s="3">
        <f>Input_WEMO!H9</f>
        <v>74.3892891278375</v>
      </c>
      <c r="C21" s="3">
        <f>Input_WEMO!G9</f>
        <v>3</v>
      </c>
      <c r="D21" s="3">
        <f>+B21-C21</f>
        <v>71.3892891278375</v>
      </c>
      <c r="E21" s="3">
        <f>Input_WEMO!I9</f>
        <v>3119</v>
      </c>
      <c r="F21" s="28">
        <f>F8</f>
        <v>0.11254740000000001</v>
      </c>
      <c r="G21" s="21">
        <f>+D21*E21*$F$21</f>
        <v>25060.163424182316</v>
      </c>
      <c r="H21" s="29">
        <v>0.33028999999999997</v>
      </c>
      <c r="I21" s="94">
        <f>+ROUND(G21*$H$8,0)</f>
        <v>8271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74.3892891278375</v>
      </c>
      <c r="C23" s="20">
        <f>SUM(C21:C21)</f>
        <v>3</v>
      </c>
      <c r="D23" s="20">
        <f>SUM(D21:D21)</f>
        <v>71.3892891278375</v>
      </c>
      <c r="E23" s="20">
        <f>SUM(E21:E21)</f>
        <v>3119</v>
      </c>
      <c r="G23" s="22">
        <f>SUM(G21:G21)</f>
        <v>25060.163424182316</v>
      </c>
      <c r="H23" s="18">
        <f>SUM(H21:H21)</f>
        <v>0.33028999999999997</v>
      </c>
      <c r="I23" s="94">
        <f>SUM(I21:I21)</f>
        <v>8271</v>
      </c>
    </row>
    <row r="24" spans="1:9" ht="15.75" thickTop="1" x14ac:dyDescent="0.25">
      <c r="A24" s="1"/>
      <c r="H24" s="147"/>
    </row>
    <row r="26" spans="1:9" x14ac:dyDescent="0.25">
      <c r="A26" t="s">
        <v>24</v>
      </c>
      <c r="I26" s="94">
        <f>I23</f>
        <v>8271</v>
      </c>
    </row>
    <row r="28" spans="1:9" x14ac:dyDescent="0.25">
      <c r="A28" t="s">
        <v>26</v>
      </c>
      <c r="I28" s="30">
        <f>I15</f>
        <v>2140376.9890333959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3.8600000000000001E-3</v>
      </c>
    </row>
    <row r="33" spans="1:9" x14ac:dyDescent="0.25">
      <c r="A33" s="19" t="str">
        <f>'CSWNA Summary'!A10&amp;" Billing Cycle"</f>
        <v>October 2019 Billing Cycle</v>
      </c>
    </row>
    <row r="34" spans="1:9" x14ac:dyDescent="0.25">
      <c r="A34" s="186" t="s">
        <v>142</v>
      </c>
      <c r="B34" s="3">
        <f>Input_WEMO!H12</f>
        <v>230.60305854241344</v>
      </c>
      <c r="C34" s="3">
        <f>Input_WEMO!G12</f>
        <v>305</v>
      </c>
      <c r="D34" s="3">
        <f>+B34-C34</f>
        <v>-74.396941457586564</v>
      </c>
      <c r="E34" s="3">
        <f>Input_WEMO!I12</f>
        <v>3122</v>
      </c>
      <c r="F34" s="28">
        <f>F21</f>
        <v>0.11254740000000001</v>
      </c>
      <c r="G34" s="21">
        <f>+D34*E34*F34</f>
        <v>-26141.075231149171</v>
      </c>
      <c r="H34" s="29">
        <v>0.33187</v>
      </c>
      <c r="I34" s="94">
        <f>+ROUND(G34*$H$8,0)</f>
        <v>-8628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230.60305854241344</v>
      </c>
      <c r="C36" s="20">
        <f>SUM(C34:C34)</f>
        <v>305</v>
      </c>
      <c r="D36" s="20">
        <f>SUM(D34:D34)</f>
        <v>-74.396941457586564</v>
      </c>
      <c r="E36" s="20">
        <f>SUM(E34:E34)</f>
        <v>3122</v>
      </c>
      <c r="G36" s="22">
        <f>SUM(G34:G34)</f>
        <v>-26141.075231149171</v>
      </c>
      <c r="H36" s="18">
        <f>SUM(H34:H34)</f>
        <v>0.33187</v>
      </c>
      <c r="I36" s="94">
        <f>SUM(I34:I34)</f>
        <v>-8628</v>
      </c>
    </row>
    <row r="37" spans="1:9" ht="15.75" thickTop="1" x14ac:dyDescent="0.25">
      <c r="A37" s="1"/>
      <c r="H37" s="147"/>
    </row>
    <row r="39" spans="1:9" x14ac:dyDescent="0.25">
      <c r="A39" t="s">
        <v>24</v>
      </c>
      <c r="I39" s="94">
        <f>I36</f>
        <v>-8628</v>
      </c>
    </row>
    <row r="40" spans="1:9" x14ac:dyDescent="0.25">
      <c r="I40" s="94"/>
    </row>
    <row r="41" spans="1:9" x14ac:dyDescent="0.25">
      <c r="A41" t="s">
        <v>26</v>
      </c>
      <c r="I41" s="30">
        <f>I28</f>
        <v>2140376.9890333959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-4.0299999999999997E-3</v>
      </c>
    </row>
    <row r="46" spans="1:9" x14ac:dyDescent="0.25">
      <c r="A46" s="19" t="str">
        <f>'CSWNA Summary'!A11&amp;" Billing Cycle"</f>
        <v>November 2019 Billing Cycle</v>
      </c>
    </row>
    <row r="47" spans="1:9" x14ac:dyDescent="0.25">
      <c r="A47" s="186" t="s">
        <v>142</v>
      </c>
      <c r="B47" s="3">
        <f>Input_WEMO!H15</f>
        <v>936.24275985663087</v>
      </c>
      <c r="C47" s="3">
        <f>Input_WEMO!G15</f>
        <v>903</v>
      </c>
      <c r="D47" s="3">
        <f>+B47-C47</f>
        <v>33.242759856630869</v>
      </c>
      <c r="E47" s="3">
        <f>Input_WEMO!I15</f>
        <v>3178</v>
      </c>
      <c r="F47" s="28">
        <f>F34</f>
        <v>0.11254740000000001</v>
      </c>
      <c r="G47" s="21">
        <f>+D47*E47*F47</f>
        <v>11890.125314007028</v>
      </c>
      <c r="H47" s="29">
        <v>0.33606999999999998</v>
      </c>
      <c r="I47" s="94">
        <f>+ROUND(G47*$H$8,0)</f>
        <v>3924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936.24275985663087</v>
      </c>
      <c r="C49" s="20">
        <f>SUM(C47:C47)</f>
        <v>903</v>
      </c>
      <c r="D49" s="20">
        <f>SUM(D47:D47)</f>
        <v>33.242759856630869</v>
      </c>
      <c r="E49" s="20">
        <f>SUM(E47:E47)</f>
        <v>3178</v>
      </c>
      <c r="G49" s="22">
        <f>SUM(G47:G47)</f>
        <v>11890.125314007028</v>
      </c>
      <c r="H49" s="18">
        <f>SUM(H47:H47)</f>
        <v>0.33606999999999998</v>
      </c>
      <c r="I49" s="94">
        <f>SUM(I47:I47)</f>
        <v>3924</v>
      </c>
    </row>
    <row r="50" spans="1:9" ht="15.75" thickTop="1" x14ac:dyDescent="0.25">
      <c r="A50" s="1"/>
      <c r="H50" s="147"/>
    </row>
    <row r="52" spans="1:9" x14ac:dyDescent="0.25">
      <c r="A52" t="s">
        <v>24</v>
      </c>
      <c r="I52" s="94">
        <f>I49</f>
        <v>3924</v>
      </c>
    </row>
    <row r="54" spans="1:9" x14ac:dyDescent="0.25">
      <c r="A54" t="s">
        <v>26</v>
      </c>
      <c r="I54" s="30">
        <f>I41</f>
        <v>2140376.9890333959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1.83E-3</v>
      </c>
    </row>
    <row r="59" spans="1:9" x14ac:dyDescent="0.25">
      <c r="A59" s="19" t="str">
        <f>'CSWNA Summary'!A12&amp;" Billing Cycle"</f>
        <v>December 2019 Billing Cycle</v>
      </c>
    </row>
    <row r="60" spans="1:9" x14ac:dyDescent="0.25">
      <c r="A60" s="186" t="s">
        <v>142</v>
      </c>
      <c r="B60" s="3">
        <f>Input_WEMO!H18</f>
        <v>1149.0361350059741</v>
      </c>
      <c r="C60" s="3">
        <f>Input_WEMO!G18</f>
        <v>925</v>
      </c>
      <c r="D60" s="3">
        <f>+B60-C60</f>
        <v>224.03613500597407</v>
      </c>
      <c r="E60" s="3">
        <f>Input_WEMO!I18</f>
        <v>3285</v>
      </c>
      <c r="F60" s="28">
        <f>F47</f>
        <v>0.11254740000000001</v>
      </c>
      <c r="G60" s="21">
        <f>+D60*E60*F60</f>
        <v>82830.238585690939</v>
      </c>
      <c r="H60" s="29" t="e">
        <v>#N/A</v>
      </c>
      <c r="I60" s="94">
        <f>+ROUND(G60*$H$8,0)</f>
        <v>27337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1149.0361350059741</v>
      </c>
      <c r="C62" s="20">
        <f>SUM(C60:C60)</f>
        <v>925</v>
      </c>
      <c r="D62" s="20">
        <f>SUM(D60:D60)</f>
        <v>224.03613500597407</v>
      </c>
      <c r="E62" s="20">
        <f>SUM(E60:E60)</f>
        <v>3285</v>
      </c>
      <c r="G62" s="22">
        <f>SUM(G60:G60)</f>
        <v>82830.238585690939</v>
      </c>
      <c r="H62" s="18" t="e">
        <f>SUM(H60:H60)</f>
        <v>#N/A</v>
      </c>
      <c r="I62" s="94">
        <f>SUM(I60:I60)</f>
        <v>27337</v>
      </c>
    </row>
    <row r="63" spans="1:9" ht="15.75" thickTop="1" x14ac:dyDescent="0.25">
      <c r="A63" s="1"/>
      <c r="H63" s="147"/>
    </row>
    <row r="64" spans="1:9" x14ac:dyDescent="0.25">
      <c r="D64" s="97"/>
    </row>
    <row r="65" spans="1:9" x14ac:dyDescent="0.25">
      <c r="A65" t="s">
        <v>24</v>
      </c>
      <c r="I65" s="94">
        <f>I62</f>
        <v>27337</v>
      </c>
    </row>
    <row r="67" spans="1:9" x14ac:dyDescent="0.25">
      <c r="A67" t="s">
        <v>26</v>
      </c>
      <c r="I67" s="30">
        <f>I54</f>
        <v>2140376.9890333959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1.277E-2</v>
      </c>
    </row>
    <row r="72" spans="1:9" x14ac:dyDescent="0.25">
      <c r="A72" s="19" t="str">
        <f>'CSWNA Summary'!A13&amp;" Billing Cycle"</f>
        <v>January 2020 Billing Cycle</v>
      </c>
    </row>
    <row r="73" spans="1:9" x14ac:dyDescent="0.25">
      <c r="A73" s="186" t="s">
        <v>142</v>
      </c>
      <c r="B73" s="3">
        <f>Input_WEMO!H21</f>
        <v>1146.4671146953403</v>
      </c>
      <c r="C73" s="3">
        <f>Input_WEMO!G21</f>
        <v>1078.5</v>
      </c>
      <c r="D73" s="3">
        <f>+B73-C73</f>
        <v>67.967114695340342</v>
      </c>
      <c r="E73" s="3">
        <f>Input_WEMO!I21</f>
        <v>3312</v>
      </c>
      <c r="F73" s="28">
        <f>F60</f>
        <v>0.11254740000000001</v>
      </c>
      <c r="G73" s="21">
        <f>+D73*E73*F73</f>
        <v>25335.217011259298</v>
      </c>
      <c r="H73" s="29">
        <v>0.33606999999999998</v>
      </c>
      <c r="I73" s="94">
        <f>+ROUND(G73*$H$8,0)</f>
        <v>8362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1146.4671146953403</v>
      </c>
      <c r="C75" s="20">
        <f>SUM(C73:C73)</f>
        <v>1078.5</v>
      </c>
      <c r="D75" s="20">
        <f>SUM(D73:D73)</f>
        <v>67.967114695340342</v>
      </c>
      <c r="E75" s="20">
        <f>SUM(E73:E73)</f>
        <v>3312</v>
      </c>
      <c r="G75" s="22">
        <f>SUM(G73:G73)</f>
        <v>25335.217011259298</v>
      </c>
      <c r="H75" s="18">
        <f>SUM(H73:H73)</f>
        <v>0.33606999999999998</v>
      </c>
      <c r="I75" s="94">
        <f>SUM(I73:I73)</f>
        <v>8362</v>
      </c>
    </row>
    <row r="76" spans="1:9" ht="15.75" thickTop="1" x14ac:dyDescent="0.25">
      <c r="A76" s="1"/>
    </row>
    <row r="78" spans="1:9" x14ac:dyDescent="0.25">
      <c r="A78" t="s">
        <v>24</v>
      </c>
      <c r="I78" s="94">
        <f>I75</f>
        <v>8362</v>
      </c>
    </row>
    <row r="80" spans="1:9" x14ac:dyDescent="0.25">
      <c r="A80" t="s">
        <v>26</v>
      </c>
      <c r="I80" s="30">
        <f>I67</f>
        <v>2140376.9890333959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3.9100000000000003E-3</v>
      </c>
    </row>
    <row r="87" spans="1:9" x14ac:dyDescent="0.25">
      <c r="B87" s="93"/>
    </row>
    <row r="88" spans="1:9" x14ac:dyDescent="0.25">
      <c r="B88" s="96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Normal="100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21" sqref="L21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12">
        <f>A1-1</f>
        <v>-1</v>
      </c>
      <c r="C1" s="112">
        <f t="shared" ref="C1:I1" si="0">B1-1</f>
        <v>-2</v>
      </c>
      <c r="D1" s="112">
        <f t="shared" si="0"/>
        <v>-3</v>
      </c>
      <c r="E1" s="112">
        <f t="shared" si="0"/>
        <v>-4</v>
      </c>
      <c r="F1" s="112">
        <f t="shared" si="0"/>
        <v>-5</v>
      </c>
      <c r="G1" s="112">
        <f t="shared" si="0"/>
        <v>-6</v>
      </c>
      <c r="H1" s="112">
        <f t="shared" si="0"/>
        <v>-7</v>
      </c>
      <c r="I1" s="113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122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37"/>
      <c r="B5" s="138" t="s">
        <v>126</v>
      </c>
      <c r="C5" s="138" t="s">
        <v>127</v>
      </c>
      <c r="D5" s="139" t="s">
        <v>128</v>
      </c>
      <c r="E5" s="138" t="s">
        <v>129</v>
      </c>
      <c r="F5" s="140" t="s">
        <v>124</v>
      </c>
      <c r="H5" s="137"/>
      <c r="I5" s="138" t="s">
        <v>131</v>
      </c>
    </row>
    <row r="6" spans="1:9" ht="7.5" customHeight="1" x14ac:dyDescent="0.25"/>
    <row r="7" spans="1:9" x14ac:dyDescent="0.25">
      <c r="A7" s="19" t="str">
        <f>'CSWNA Summary'!A8&amp;" Billing Cycle"</f>
        <v>August 2019 Billing Cycle</v>
      </c>
    </row>
    <row r="8" spans="1:9" x14ac:dyDescent="0.25">
      <c r="A8" s="186" t="s">
        <v>142</v>
      </c>
      <c r="B8" s="3">
        <f>Input_WEMO!H6</f>
        <v>0</v>
      </c>
      <c r="C8" s="3">
        <f>Input_WEMO!G6</f>
        <v>0</v>
      </c>
      <c r="D8" s="3">
        <f>+B8-C8</f>
        <v>0</v>
      </c>
      <c r="E8" s="3">
        <f>Input_WEMO!J6</f>
        <v>517</v>
      </c>
      <c r="F8" s="28">
        <f>Assumptions!E7</f>
        <v>0.23893880000000001</v>
      </c>
      <c r="G8" s="21">
        <f>+D8*E8*$F$8</f>
        <v>0</v>
      </c>
      <c r="H8" s="29">
        <v>0.14216000000000001</v>
      </c>
      <c r="I8" s="94">
        <f>+ROUND(G8*$H$8,0)</f>
        <v>0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0</v>
      </c>
      <c r="C10" s="20">
        <f>SUM(C8:C8)</f>
        <v>0</v>
      </c>
      <c r="D10" s="20">
        <f>SUM(D8:D8)</f>
        <v>0</v>
      </c>
      <c r="E10" s="20">
        <f>SUM(E8:E8)</f>
        <v>517</v>
      </c>
      <c r="G10" s="22">
        <f>SUM(G8:G8)</f>
        <v>0</v>
      </c>
      <c r="H10" s="18">
        <f>SUM(H8:H8)</f>
        <v>0.14216000000000001</v>
      </c>
      <c r="I10" s="94">
        <f>SUM(I8:I8)</f>
        <v>0</v>
      </c>
    </row>
    <row r="11" spans="1:9" ht="15.75" thickTop="1" x14ac:dyDescent="0.25">
      <c r="A11" s="1"/>
      <c r="H11" s="147"/>
    </row>
    <row r="13" spans="1:9" x14ac:dyDescent="0.25">
      <c r="A13" t="s">
        <v>24</v>
      </c>
      <c r="I13" s="94">
        <f>I10</f>
        <v>0</v>
      </c>
    </row>
    <row r="15" spans="1:9" x14ac:dyDescent="0.25">
      <c r="A15" t="s">
        <v>26</v>
      </c>
      <c r="I15" s="30">
        <f>Assumptions!E20</f>
        <v>700365.64440726885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0</v>
      </c>
    </row>
    <row r="20" spans="1:9" x14ac:dyDescent="0.25">
      <c r="A20" s="19" t="str">
        <f>'CSWNA Summary'!A9&amp;" Billing Cycle"</f>
        <v>September 2019 Billing Cycle</v>
      </c>
    </row>
    <row r="21" spans="1:9" x14ac:dyDescent="0.25">
      <c r="A21" s="186" t="s">
        <v>142</v>
      </c>
      <c r="B21" s="3">
        <f>Input_WEMO!H9</f>
        <v>74.3892891278375</v>
      </c>
      <c r="C21" s="3">
        <f>Input_WEMO!G9</f>
        <v>3</v>
      </c>
      <c r="D21" s="3">
        <f>+B21-C21</f>
        <v>71.3892891278375</v>
      </c>
      <c r="E21" s="3">
        <f>Input_WEMO!J9</f>
        <v>516</v>
      </c>
      <c r="F21" s="28">
        <f>F8</f>
        <v>0.23893880000000001</v>
      </c>
      <c r="G21" s="21">
        <f>+D21*E21*$F$21</f>
        <v>8801.7582757622058</v>
      </c>
      <c r="H21" s="29">
        <v>0.14216000000000001</v>
      </c>
      <c r="I21" s="94">
        <f>+ROUND(G21*$H$8,0)</f>
        <v>1251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74.3892891278375</v>
      </c>
      <c r="C23" s="20">
        <f>SUM(C21:C21)</f>
        <v>3</v>
      </c>
      <c r="D23" s="20">
        <f>SUM(D21:D21)</f>
        <v>71.3892891278375</v>
      </c>
      <c r="E23" s="20">
        <f>SUM(E21:E21)</f>
        <v>516</v>
      </c>
      <c r="G23" s="22">
        <f>SUM(G21:G21)</f>
        <v>8801.7582757622058</v>
      </c>
      <c r="H23" s="18">
        <f>SUM(H21:H21)</f>
        <v>0.14216000000000001</v>
      </c>
      <c r="I23" s="94">
        <f>SUM(I21:I21)</f>
        <v>1251</v>
      </c>
    </row>
    <row r="24" spans="1:9" ht="15.75" thickTop="1" x14ac:dyDescent="0.25">
      <c r="A24" s="1"/>
      <c r="H24" s="147"/>
    </row>
    <row r="26" spans="1:9" x14ac:dyDescent="0.25">
      <c r="A26" t="s">
        <v>24</v>
      </c>
      <c r="I26" s="94">
        <f>I23</f>
        <v>1251</v>
      </c>
    </row>
    <row r="28" spans="1:9" x14ac:dyDescent="0.25">
      <c r="A28" t="s">
        <v>26</v>
      </c>
      <c r="I28" s="30">
        <f>I15</f>
        <v>700365.64440726885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1.7899999999999999E-3</v>
      </c>
    </row>
    <row r="33" spans="1:9" x14ac:dyDescent="0.25">
      <c r="A33" s="19" t="str">
        <f>'CSWNA Summary'!A10&amp;" Billing Cycle"</f>
        <v>October 2019 Billing Cycle</v>
      </c>
    </row>
    <row r="34" spans="1:9" x14ac:dyDescent="0.25">
      <c r="A34" s="186" t="s">
        <v>142</v>
      </c>
      <c r="B34" s="3">
        <f>Input_WEMO!H12</f>
        <v>230.60305854241344</v>
      </c>
      <c r="C34" s="3">
        <f>Input_WEMO!G12</f>
        <v>305</v>
      </c>
      <c r="D34" s="3">
        <f>+B34-C34</f>
        <v>-74.396941457586564</v>
      </c>
      <c r="E34" s="3">
        <f>Input_WEMO!J12</f>
        <v>509</v>
      </c>
      <c r="F34" s="28">
        <f>F21</f>
        <v>0.23893880000000001</v>
      </c>
      <c r="G34" s="21">
        <f>+D34*E34*F34</f>
        <v>-9048.1448010129061</v>
      </c>
      <c r="H34" s="29">
        <v>0.14216000000000001</v>
      </c>
      <c r="I34" s="94">
        <f>+ROUND(G34*$H$8,0)</f>
        <v>-1286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230.60305854241344</v>
      </c>
      <c r="C36" s="20">
        <f>SUM(C34:C34)</f>
        <v>305</v>
      </c>
      <c r="D36" s="20">
        <f>SUM(D34:D34)</f>
        <v>-74.396941457586564</v>
      </c>
      <c r="E36" s="20">
        <f>SUM(E34:E34)</f>
        <v>509</v>
      </c>
      <c r="G36" s="22">
        <f>SUM(G34:G34)</f>
        <v>-9048.1448010129061</v>
      </c>
      <c r="H36" s="18">
        <f>SUM(H34:H34)</f>
        <v>0.14216000000000001</v>
      </c>
      <c r="I36" s="94">
        <f>SUM(I34:I34)</f>
        <v>-1286</v>
      </c>
    </row>
    <row r="37" spans="1:9" ht="15.75" thickTop="1" x14ac:dyDescent="0.25">
      <c r="A37" s="1"/>
      <c r="H37" s="147"/>
    </row>
    <row r="39" spans="1:9" x14ac:dyDescent="0.25">
      <c r="A39" t="s">
        <v>24</v>
      </c>
      <c r="I39" s="94">
        <f>I36</f>
        <v>-1286</v>
      </c>
    </row>
    <row r="41" spans="1:9" x14ac:dyDescent="0.25">
      <c r="A41" t="s">
        <v>26</v>
      </c>
      <c r="I41" s="30">
        <f>I28</f>
        <v>700365.64440726885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-1.8400000000000001E-3</v>
      </c>
    </row>
    <row r="46" spans="1:9" x14ac:dyDescent="0.25">
      <c r="A46" s="19" t="str">
        <f>'CSWNA Summary'!A11&amp;" Billing Cycle"</f>
        <v>November 2019 Billing Cycle</v>
      </c>
    </row>
    <row r="47" spans="1:9" x14ac:dyDescent="0.25">
      <c r="A47" s="186" t="s">
        <v>142</v>
      </c>
      <c r="B47" s="3">
        <f>Input_WEMO!H15</f>
        <v>936.24275985663087</v>
      </c>
      <c r="C47" s="3">
        <f>Input_WEMO!G15</f>
        <v>903</v>
      </c>
      <c r="D47" s="3">
        <f>+B47-C47</f>
        <v>33.242759856630869</v>
      </c>
      <c r="E47" s="3">
        <f>Input_WEMO!J15</f>
        <v>515</v>
      </c>
      <c r="F47" s="28">
        <f>F34</f>
        <v>0.23893880000000001</v>
      </c>
      <c r="G47" s="21">
        <f>+D47*E47*F47</f>
        <v>4090.637351648249</v>
      </c>
      <c r="H47" s="29">
        <v>0.14216000000000001</v>
      </c>
      <c r="I47" s="94">
        <f>+ROUND(G47*$H$8,0)</f>
        <v>582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936.24275985663087</v>
      </c>
      <c r="C49" s="20">
        <f>SUM(C47:C47)</f>
        <v>903</v>
      </c>
      <c r="D49" s="20">
        <f>SUM(D47:D47)</f>
        <v>33.242759856630869</v>
      </c>
      <c r="E49" s="20">
        <f>SUM(E47:E47)</f>
        <v>515</v>
      </c>
      <c r="G49" s="22">
        <f>SUM(G47:G47)</f>
        <v>4090.637351648249</v>
      </c>
      <c r="H49" s="18">
        <f>SUM(H47:H47)</f>
        <v>0.14216000000000001</v>
      </c>
      <c r="I49" s="94">
        <f>SUM(I47:I47)</f>
        <v>582</v>
      </c>
    </row>
    <row r="50" spans="1:9" ht="15.75" thickTop="1" x14ac:dyDescent="0.25">
      <c r="A50" s="1"/>
      <c r="H50" s="147"/>
    </row>
    <row r="52" spans="1:9" x14ac:dyDescent="0.25">
      <c r="A52" t="s">
        <v>24</v>
      </c>
      <c r="I52" s="94">
        <f>I49</f>
        <v>582</v>
      </c>
    </row>
    <row r="54" spans="1:9" x14ac:dyDescent="0.25">
      <c r="A54" t="s">
        <v>26</v>
      </c>
      <c r="I54" s="30">
        <f>I41</f>
        <v>700365.64440726885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8.3000000000000001E-4</v>
      </c>
    </row>
    <row r="59" spans="1:9" x14ac:dyDescent="0.25">
      <c r="A59" s="19" t="str">
        <f>'CSWNA Summary'!A12&amp;" Billing Cycle"</f>
        <v>December 2019 Billing Cycle</v>
      </c>
    </row>
    <row r="60" spans="1:9" x14ac:dyDescent="0.25">
      <c r="A60" s="186" t="s">
        <v>142</v>
      </c>
      <c r="B60" s="3">
        <f>Input_WEMO!H18</f>
        <v>1149.0361350059741</v>
      </c>
      <c r="C60" s="3">
        <f>Input_WEMO!G18</f>
        <v>925</v>
      </c>
      <c r="D60" s="3">
        <f>+B60-C60</f>
        <v>224.03613500597407</v>
      </c>
      <c r="E60" s="3">
        <f>Input_WEMO!J18</f>
        <v>522</v>
      </c>
      <c r="F60" s="28">
        <f>F47</f>
        <v>0.23893880000000001</v>
      </c>
      <c r="G60" s="21">
        <f>+D60*E60*F60</f>
        <v>27943.142983091959</v>
      </c>
      <c r="H60" s="29" t="e">
        <v>#N/A</v>
      </c>
      <c r="I60" s="94">
        <f>+ROUND(G60*$H$8,0)</f>
        <v>3972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1149.0361350059741</v>
      </c>
      <c r="C62" s="20">
        <f>SUM(C60:C60)</f>
        <v>925</v>
      </c>
      <c r="D62" s="20">
        <f>SUM(D60:D60)</f>
        <v>224.03613500597407</v>
      </c>
      <c r="E62" s="20">
        <f>SUM(E60:E60)</f>
        <v>522</v>
      </c>
      <c r="G62" s="22">
        <f>SUM(G60:G60)</f>
        <v>27943.142983091959</v>
      </c>
      <c r="H62" s="18" t="e">
        <f>SUM(H60:H60)</f>
        <v>#N/A</v>
      </c>
      <c r="I62" s="94">
        <f>SUM(I60:I60)</f>
        <v>3972</v>
      </c>
    </row>
    <row r="63" spans="1:9" ht="15.75" thickTop="1" x14ac:dyDescent="0.25">
      <c r="A63" s="1"/>
      <c r="H63" s="147"/>
    </row>
    <row r="65" spans="1:9" x14ac:dyDescent="0.25">
      <c r="A65" t="s">
        <v>24</v>
      </c>
      <c r="I65" s="94">
        <f>I62</f>
        <v>3972</v>
      </c>
    </row>
    <row r="67" spans="1:9" x14ac:dyDescent="0.25">
      <c r="A67" t="s">
        <v>26</v>
      </c>
      <c r="I67" s="30">
        <f>I54</f>
        <v>700365.64440726885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5.6699999999999997E-3</v>
      </c>
    </row>
    <row r="72" spans="1:9" x14ac:dyDescent="0.25">
      <c r="A72" s="19" t="str">
        <f>'CSWNA Summary'!A13&amp;" Billing Cycle"</f>
        <v>January 2020 Billing Cycle</v>
      </c>
    </row>
    <row r="73" spans="1:9" x14ac:dyDescent="0.25">
      <c r="A73" s="1">
        <v>1</v>
      </c>
      <c r="B73" s="3">
        <f>Input_WEMO!H21</f>
        <v>1146.4671146953403</v>
      </c>
      <c r="C73" s="3">
        <f>Input_WEMO!G21</f>
        <v>1078.5</v>
      </c>
      <c r="D73" s="3">
        <f>+B73-C73</f>
        <v>67.967114695340342</v>
      </c>
      <c r="E73" s="3">
        <f>Input_WEMO!J21</f>
        <v>523</v>
      </c>
      <c r="F73" s="28">
        <f>F60</f>
        <v>0.23893880000000001</v>
      </c>
      <c r="G73" s="21">
        <f>+D73*E73*F73</f>
        <v>8493.5099713531345</v>
      </c>
      <c r="H73" s="29">
        <v>0.14216000000000001</v>
      </c>
      <c r="I73" s="94">
        <f>+ROUND(G73*$H$8,0)</f>
        <v>1207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1146.4671146953403</v>
      </c>
      <c r="C75" s="20">
        <f>SUM(C73:C73)</f>
        <v>1078.5</v>
      </c>
      <c r="D75" s="20">
        <f>SUM(D73:D73)</f>
        <v>67.967114695340342</v>
      </c>
      <c r="E75" s="20">
        <f>SUM(E73:E73)</f>
        <v>523</v>
      </c>
      <c r="G75" s="22">
        <f>SUM(G73:G73)</f>
        <v>8493.5099713531345</v>
      </c>
      <c r="H75" s="18">
        <f>SUM(H73:H73)</f>
        <v>0.14216000000000001</v>
      </c>
      <c r="I75" s="94">
        <f>SUM(I73:I73)</f>
        <v>1207</v>
      </c>
    </row>
    <row r="76" spans="1:9" ht="15.75" thickTop="1" x14ac:dyDescent="0.25">
      <c r="A76" s="1"/>
    </row>
    <row r="78" spans="1:9" x14ac:dyDescent="0.25">
      <c r="A78" t="s">
        <v>24</v>
      </c>
      <c r="I78" s="94">
        <f>I75</f>
        <v>1207</v>
      </c>
    </row>
    <row r="80" spans="1:9" x14ac:dyDescent="0.25">
      <c r="A80" t="s">
        <v>26</v>
      </c>
      <c r="I80" s="30">
        <f>I67</f>
        <v>700365.64440726885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1.72E-3</v>
      </c>
    </row>
    <row r="87" spans="1:9" x14ac:dyDescent="0.25">
      <c r="B87" s="93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8" sqref="H8:H73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12">
        <f>A1-1</f>
        <v>-1</v>
      </c>
      <c r="C1" s="112">
        <f t="shared" ref="C1:I1" si="0">B1-1</f>
        <v>-2</v>
      </c>
      <c r="D1" s="112">
        <f t="shared" si="0"/>
        <v>-3</v>
      </c>
      <c r="E1" s="112">
        <f t="shared" si="0"/>
        <v>-4</v>
      </c>
      <c r="F1" s="112">
        <f t="shared" si="0"/>
        <v>-5</v>
      </c>
      <c r="G1" s="112">
        <f t="shared" si="0"/>
        <v>-6</v>
      </c>
      <c r="H1" s="112">
        <f t="shared" si="0"/>
        <v>-7</v>
      </c>
      <c r="I1" s="113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37"/>
      <c r="B5" s="138" t="s">
        <v>126</v>
      </c>
      <c r="C5" s="138" t="s">
        <v>127</v>
      </c>
      <c r="D5" s="139" t="s">
        <v>128</v>
      </c>
      <c r="E5" s="138" t="s">
        <v>129</v>
      </c>
      <c r="F5" s="140" t="s">
        <v>124</v>
      </c>
      <c r="H5" s="137"/>
      <c r="I5" s="138" t="s">
        <v>131</v>
      </c>
    </row>
    <row r="6" spans="1:9" ht="6" customHeight="1" x14ac:dyDescent="0.25"/>
    <row r="7" spans="1:9" x14ac:dyDescent="0.25">
      <c r="A7" s="19" t="str">
        <f>'CSWNA Summary'!A8&amp;" Billing Cycle"</f>
        <v>August 2019 Billing Cycle</v>
      </c>
    </row>
    <row r="8" spans="1:9" x14ac:dyDescent="0.25">
      <c r="A8" s="186" t="s">
        <v>142</v>
      </c>
      <c r="B8" s="3">
        <f>Input_SEMO!H6</f>
        <v>0</v>
      </c>
      <c r="C8" s="3">
        <f>Input_SEMO!G6</f>
        <v>0</v>
      </c>
      <c r="D8" s="3">
        <f>+B8-C8</f>
        <v>0</v>
      </c>
      <c r="E8" s="3">
        <f>Input_SEMO!I6</f>
        <v>26636</v>
      </c>
      <c r="F8" s="28">
        <f>Assumptions!F7</f>
        <v>0.110869</v>
      </c>
      <c r="G8" s="21">
        <f>+D8*E8*$F$8</f>
        <v>0</v>
      </c>
      <c r="H8" s="29">
        <v>0.24335000000000001</v>
      </c>
      <c r="I8" s="94">
        <f>+ROUND(G8*$H$8,0)</f>
        <v>0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0</v>
      </c>
      <c r="C10" s="20">
        <f>SUM(C8:C8)</f>
        <v>0</v>
      </c>
      <c r="D10" s="20">
        <f>SUM(D8:D8)</f>
        <v>0</v>
      </c>
      <c r="E10" s="20">
        <f>SUM(E8:E8)</f>
        <v>26636</v>
      </c>
      <c r="G10" s="22">
        <f>SUM(G8:G8)</f>
        <v>0</v>
      </c>
      <c r="H10" s="18">
        <f>SUM(H8:H8)</f>
        <v>0.24335000000000001</v>
      </c>
      <c r="I10" s="94">
        <f>SUM(I8:I8)</f>
        <v>0</v>
      </c>
    </row>
    <row r="11" spans="1:9" ht="15.75" thickTop="1" x14ac:dyDescent="0.25">
      <c r="A11" s="1"/>
      <c r="H11" s="147"/>
    </row>
    <row r="13" spans="1:9" x14ac:dyDescent="0.25">
      <c r="A13" t="s">
        <v>24</v>
      </c>
      <c r="I13" s="94">
        <f>I10</f>
        <v>0</v>
      </c>
    </row>
    <row r="15" spans="1:9" x14ac:dyDescent="0.25">
      <c r="A15" t="s">
        <v>26</v>
      </c>
      <c r="I15" s="30">
        <f>Assumptions!F20</f>
        <v>15300894.639401933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0</v>
      </c>
    </row>
    <row r="20" spans="1:9" x14ac:dyDescent="0.25">
      <c r="A20" s="19" t="str">
        <f>'CSWNA Summary'!A9&amp;" Billing Cycle"</f>
        <v>September 2019 Billing Cycle</v>
      </c>
    </row>
    <row r="21" spans="1:9" x14ac:dyDescent="0.25">
      <c r="A21" s="186" t="s">
        <v>142</v>
      </c>
      <c r="B21" s="3">
        <f>Input_SEMO!H9</f>
        <v>32.473596176821971</v>
      </c>
      <c r="C21" s="3">
        <f>Input_SEMO!G9</f>
        <v>0</v>
      </c>
      <c r="D21" s="3">
        <f>+B21-C21</f>
        <v>32.473596176821971</v>
      </c>
      <c r="E21" s="3">
        <f>Input_SEMO!I9</f>
        <v>26399</v>
      </c>
      <c r="F21" s="28">
        <f>F8</f>
        <v>0.110869</v>
      </c>
      <c r="G21" s="21">
        <f>+D21*E21*$F$21</f>
        <v>95044.719236406658</v>
      </c>
      <c r="H21" s="29">
        <v>0.24335000000000001</v>
      </c>
      <c r="I21" s="94">
        <f>+ROUND(G21*$H$8,0)</f>
        <v>23129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32.473596176821971</v>
      </c>
      <c r="C23" s="20">
        <f>SUM(C21:C21)</f>
        <v>0</v>
      </c>
      <c r="D23" s="20">
        <f>SUM(D21:D21)</f>
        <v>32.473596176821971</v>
      </c>
      <c r="E23" s="20">
        <f>SUM(E21:E21)</f>
        <v>26399</v>
      </c>
      <c r="G23" s="22">
        <f>SUM(G21:G21)</f>
        <v>95044.719236406658</v>
      </c>
      <c r="H23" s="18">
        <f>SUM(H21:H21)</f>
        <v>0.24335000000000001</v>
      </c>
      <c r="I23" s="94">
        <f>SUM(I21:I21)</f>
        <v>23129</v>
      </c>
    </row>
    <row r="24" spans="1:9" ht="15.75" thickTop="1" x14ac:dyDescent="0.25">
      <c r="A24" s="1"/>
      <c r="H24" s="147"/>
    </row>
    <row r="26" spans="1:9" x14ac:dyDescent="0.25">
      <c r="A26" t="s">
        <v>24</v>
      </c>
      <c r="I26" s="94">
        <f>I23</f>
        <v>23129</v>
      </c>
    </row>
    <row r="28" spans="1:9" x14ac:dyDescent="0.25">
      <c r="A28" t="s">
        <v>26</v>
      </c>
      <c r="I28" s="30">
        <f>I15</f>
        <v>15300894.639401933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1.5100000000000001E-3</v>
      </c>
    </row>
    <row r="33" spans="1:9" x14ac:dyDescent="0.25">
      <c r="A33" s="19" t="str">
        <f>'CSWNA Summary'!A10&amp;" Billing Cycle"</f>
        <v>October 2019 Billing Cycle</v>
      </c>
    </row>
    <row r="34" spans="1:9" x14ac:dyDescent="0.25">
      <c r="A34" s="186" t="s">
        <v>142</v>
      </c>
      <c r="B34" s="3">
        <f>Input_SEMO!H12</f>
        <v>167.1554420549582</v>
      </c>
      <c r="C34" s="3">
        <f>Input_SEMO!G12</f>
        <v>164</v>
      </c>
      <c r="D34" s="3">
        <f>+B34-C34</f>
        <v>3.1554420549582005</v>
      </c>
      <c r="E34" s="3">
        <f>Input_SEMO!I12</f>
        <v>26362</v>
      </c>
      <c r="F34" s="28">
        <f>F21</f>
        <v>0.110869</v>
      </c>
      <c r="G34" s="21">
        <f>+D34*E34*$F$34</f>
        <v>9222.5006702493793</v>
      </c>
      <c r="H34" s="29">
        <v>0.24335000000000001</v>
      </c>
      <c r="I34" s="94">
        <f>+ROUND(G34*$H$8,0)</f>
        <v>2244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167.1554420549582</v>
      </c>
      <c r="C36" s="20">
        <f>SUM(C34:C34)</f>
        <v>164</v>
      </c>
      <c r="D36" s="20">
        <f>SUM(D34:D34)</f>
        <v>3.1554420549582005</v>
      </c>
      <c r="E36" s="20">
        <f>SUM(E34:E34)</f>
        <v>26362</v>
      </c>
      <c r="G36" s="22">
        <f>SUM(G34:G34)</f>
        <v>9222.5006702493793</v>
      </c>
      <c r="H36" s="18">
        <f>SUM(H34:H34)</f>
        <v>0.24335000000000001</v>
      </c>
      <c r="I36" s="94">
        <f>SUM(I34:I34)</f>
        <v>2244</v>
      </c>
    </row>
    <row r="37" spans="1:9" ht="15.75" thickTop="1" x14ac:dyDescent="0.25">
      <c r="A37" s="1"/>
      <c r="H37" s="147"/>
    </row>
    <row r="39" spans="1:9" x14ac:dyDescent="0.25">
      <c r="A39" t="s">
        <v>24</v>
      </c>
      <c r="I39" s="94">
        <f>I36</f>
        <v>2244</v>
      </c>
    </row>
    <row r="41" spans="1:9" x14ac:dyDescent="0.25">
      <c r="A41" t="s">
        <v>26</v>
      </c>
      <c r="I41" s="30">
        <f>I28</f>
        <v>15300894.639401933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1.4999999999999999E-4</v>
      </c>
    </row>
    <row r="46" spans="1:9" x14ac:dyDescent="0.25">
      <c r="A46" s="19" t="str">
        <f>'CSWNA Summary'!A11&amp;" Billing Cycle"</f>
        <v>November 2019 Billing Cycle</v>
      </c>
    </row>
    <row r="47" spans="1:9" x14ac:dyDescent="0.25">
      <c r="A47" s="186" t="s">
        <v>142</v>
      </c>
      <c r="B47" s="3">
        <f>Input_SEMO!H15</f>
        <v>669.60060931899636</v>
      </c>
      <c r="C47" s="3">
        <f>Input_SEMO!G15</f>
        <v>688.5</v>
      </c>
      <c r="D47" s="3">
        <f>+B47-C47</f>
        <v>-18.899390681003638</v>
      </c>
      <c r="E47" s="3">
        <f>Input_SEMO!I15</f>
        <v>26546</v>
      </c>
      <c r="F47" s="28">
        <f>F34</f>
        <v>0.110869</v>
      </c>
      <c r="G47" s="21">
        <f>+D47*E47*$F$47</f>
        <v>-55623.334854512053</v>
      </c>
      <c r="H47" s="29">
        <v>0.24335000000000001</v>
      </c>
      <c r="I47" s="94">
        <f>+ROUND(G47*$H$8,0)</f>
        <v>-13536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669.60060931899636</v>
      </c>
      <c r="C49" s="20">
        <f>SUM(C47:C47)</f>
        <v>688.5</v>
      </c>
      <c r="D49" s="20">
        <f>SUM(D47:D47)</f>
        <v>-18.899390681003638</v>
      </c>
      <c r="E49" s="20">
        <f>SUM(E47:E47)</f>
        <v>26546</v>
      </c>
      <c r="G49" s="22">
        <f>SUM(G47:G47)</f>
        <v>-55623.334854512053</v>
      </c>
      <c r="H49" s="18">
        <f>SUM(H47:H47)</f>
        <v>0.24335000000000001</v>
      </c>
      <c r="I49" s="94">
        <f>SUM(I47:I47)</f>
        <v>-13536</v>
      </c>
    </row>
    <row r="50" spans="1:9" ht="15.75" thickTop="1" x14ac:dyDescent="0.25">
      <c r="A50" s="1"/>
      <c r="H50" s="147"/>
    </row>
    <row r="52" spans="1:9" x14ac:dyDescent="0.25">
      <c r="A52" t="s">
        <v>24</v>
      </c>
      <c r="I52" s="94">
        <f>I49</f>
        <v>-13536</v>
      </c>
    </row>
    <row r="54" spans="1:9" x14ac:dyDescent="0.25">
      <c r="A54" t="s">
        <v>26</v>
      </c>
      <c r="I54" s="30">
        <f>I41</f>
        <v>15300894.639401933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-8.8000000000000003E-4</v>
      </c>
    </row>
    <row r="59" spans="1:9" x14ac:dyDescent="0.25">
      <c r="A59" s="19" t="str">
        <f>'CSWNA Summary'!A12&amp;" Billing Cycle"</f>
        <v>December 2019 Billing Cycle</v>
      </c>
    </row>
    <row r="60" spans="1:9" x14ac:dyDescent="0.25">
      <c r="A60" s="186" t="s">
        <v>142</v>
      </c>
      <c r="B60" s="3">
        <f>Input_SEMO!H18</f>
        <v>933.76347670250891</v>
      </c>
      <c r="C60" s="3">
        <f>Input_SEMO!F18</f>
        <v>31</v>
      </c>
      <c r="D60" s="3">
        <f>+B60-C60</f>
        <v>902.76347670250891</v>
      </c>
      <c r="E60" s="3">
        <f>Input_SEMO!I18</f>
        <v>27327</v>
      </c>
      <c r="F60" s="28">
        <f>F47</f>
        <v>0.110869</v>
      </c>
      <c r="G60" s="21">
        <f>+D60*E60*$F$60</f>
        <v>2735117.9994951417</v>
      </c>
      <c r="H60" s="29" t="e">
        <v>#N/A</v>
      </c>
      <c r="I60" s="94">
        <f>+ROUND(G60*$H$8,0)</f>
        <v>665591</v>
      </c>
    </row>
    <row r="61" spans="1:9" x14ac:dyDescent="0.25">
      <c r="A61" s="1"/>
      <c r="B61" s="3"/>
      <c r="C61" s="3"/>
      <c r="D61" s="3"/>
      <c r="E61" s="3"/>
      <c r="G61" s="21"/>
      <c r="I61" s="2"/>
    </row>
    <row r="62" spans="1:9" ht="15.75" thickBot="1" x14ac:dyDescent="0.3">
      <c r="A62" s="1" t="s">
        <v>18</v>
      </c>
      <c r="B62" s="20">
        <f>SUM(B60:B60)</f>
        <v>933.76347670250891</v>
      </c>
      <c r="C62" s="20">
        <f>SUM(C60:C60)</f>
        <v>31</v>
      </c>
      <c r="D62" s="20">
        <f>SUM(D60:D60)</f>
        <v>902.76347670250891</v>
      </c>
      <c r="E62" s="20">
        <f>SUM(E60:E60)</f>
        <v>27327</v>
      </c>
      <c r="G62" s="22">
        <f>SUM(G60:G60)</f>
        <v>2735117.9994951417</v>
      </c>
      <c r="H62" s="18" t="e">
        <f>SUM(H60:H60)</f>
        <v>#N/A</v>
      </c>
      <c r="I62" s="94">
        <f>SUM(I60:I60)</f>
        <v>665591</v>
      </c>
    </row>
    <row r="63" spans="1:9" ht="15.75" thickTop="1" x14ac:dyDescent="0.25">
      <c r="A63" s="1"/>
      <c r="H63" s="147"/>
    </row>
    <row r="65" spans="1:9" x14ac:dyDescent="0.25">
      <c r="A65" t="s">
        <v>24</v>
      </c>
      <c r="I65" s="94">
        <f>I62</f>
        <v>665591</v>
      </c>
    </row>
    <row r="67" spans="1:9" x14ac:dyDescent="0.25">
      <c r="A67" t="s">
        <v>26</v>
      </c>
      <c r="I67" s="30">
        <f>I54</f>
        <v>15300894.639401933</v>
      </c>
    </row>
    <row r="69" spans="1:9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4.3499999999999997E-2</v>
      </c>
    </row>
    <row r="72" spans="1:9" x14ac:dyDescent="0.25">
      <c r="A72" s="19" t="str">
        <f>'CSWNA Summary'!A13&amp;" Billing Cycle"</f>
        <v>January 2020 Billing Cycle</v>
      </c>
    </row>
    <row r="73" spans="1:9" x14ac:dyDescent="0.25">
      <c r="A73" s="1">
        <v>1</v>
      </c>
      <c r="B73" s="3">
        <f>Input_SEMO!H21</f>
        <v>917.19709677419348</v>
      </c>
      <c r="C73" s="3">
        <f>Input_SEMO!G21</f>
        <v>765.5</v>
      </c>
      <c r="D73" s="3">
        <f>+B73-C73</f>
        <v>151.69709677419348</v>
      </c>
      <c r="E73" s="3">
        <f>Input_SEMO!I21</f>
        <v>27585</v>
      </c>
      <c r="F73" s="28">
        <f>F60</f>
        <v>0.110869</v>
      </c>
      <c r="G73" s="21">
        <f>+D73*E73*$F$73</f>
        <v>463938.47207298852</v>
      </c>
      <c r="H73" s="29">
        <v>0.24335000000000001</v>
      </c>
      <c r="I73" s="94">
        <f>+ROUND(G73*$H$8,0)</f>
        <v>112899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917.19709677419348</v>
      </c>
      <c r="C75" s="20">
        <f>SUM(C73:C73)</f>
        <v>765.5</v>
      </c>
      <c r="D75" s="20">
        <f>SUM(D73:D73)</f>
        <v>151.69709677419348</v>
      </c>
      <c r="E75" s="20">
        <f>SUM(E73:E73)</f>
        <v>27585</v>
      </c>
      <c r="G75" s="22">
        <f>SUM(G73:G73)</f>
        <v>463938.47207298852</v>
      </c>
      <c r="H75" s="18">
        <f>SUM(H73:H73)</f>
        <v>0.24335000000000001</v>
      </c>
      <c r="I75" s="94">
        <f>SUM(I73:I73)</f>
        <v>112899</v>
      </c>
    </row>
    <row r="76" spans="1:9" ht="15.75" thickTop="1" x14ac:dyDescent="0.25">
      <c r="A76" s="1"/>
    </row>
    <row r="78" spans="1:9" x14ac:dyDescent="0.25">
      <c r="A78" t="s">
        <v>24</v>
      </c>
      <c r="I78" s="94">
        <f>I75</f>
        <v>112899</v>
      </c>
    </row>
    <row r="80" spans="1:9" x14ac:dyDescent="0.25">
      <c r="A80" t="s">
        <v>26</v>
      </c>
      <c r="I80" s="30">
        <f>I67</f>
        <v>15300894.639401933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7.3800000000000003E-3</v>
      </c>
    </row>
    <row r="87" spans="1:9" x14ac:dyDescent="0.25">
      <c r="B87" s="93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H74" sqref="H74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112">
        <f>A1-1</f>
        <v>-1</v>
      </c>
      <c r="C1" s="112">
        <f t="shared" ref="C1:I1" si="0">B1-1</f>
        <v>-2</v>
      </c>
      <c r="D1" s="112">
        <f t="shared" si="0"/>
        <v>-3</v>
      </c>
      <c r="E1" s="112">
        <f t="shared" si="0"/>
        <v>-4</v>
      </c>
      <c r="F1" s="112">
        <f t="shared" si="0"/>
        <v>-5</v>
      </c>
      <c r="G1" s="112">
        <f t="shared" si="0"/>
        <v>-6</v>
      </c>
      <c r="H1" s="112">
        <f t="shared" si="0"/>
        <v>-7</v>
      </c>
      <c r="I1" s="113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37"/>
      <c r="B5" s="138" t="s">
        <v>126</v>
      </c>
      <c r="C5" s="138" t="s">
        <v>127</v>
      </c>
      <c r="D5" s="139" t="s">
        <v>128</v>
      </c>
      <c r="E5" s="138" t="s">
        <v>129</v>
      </c>
      <c r="F5" s="140" t="s">
        <v>124</v>
      </c>
      <c r="H5" s="137"/>
      <c r="I5" s="138" t="s">
        <v>131</v>
      </c>
    </row>
    <row r="6" spans="1:9" ht="6" customHeight="1" x14ac:dyDescent="0.25"/>
    <row r="7" spans="1:9" x14ac:dyDescent="0.25">
      <c r="A7" s="19" t="str">
        <f>'CSWNA Summary'!A8&amp;" Billing Cycle"</f>
        <v>August 2019 Billing Cycle</v>
      </c>
    </row>
    <row r="8" spans="1:9" x14ac:dyDescent="0.25">
      <c r="A8" s="186" t="s">
        <v>142</v>
      </c>
      <c r="B8" s="3">
        <f>Input_SEMO!H6</f>
        <v>0</v>
      </c>
      <c r="C8" s="3">
        <f>Input_SEMO!G6</f>
        <v>0</v>
      </c>
      <c r="D8" s="3">
        <f>+B8-C8</f>
        <v>0</v>
      </c>
      <c r="E8" s="3">
        <f>Input_SEMO!J6</f>
        <v>3190</v>
      </c>
      <c r="F8" s="28">
        <f>Assumptions!G7</f>
        <v>0.23716039999999999</v>
      </c>
      <c r="G8" s="21">
        <f>+D8*E8*$F$8</f>
        <v>0</v>
      </c>
      <c r="H8" s="29">
        <v>8.3119999999999999E-2</v>
      </c>
      <c r="I8" s="94">
        <f>+ROUND(G8*$H$8,0)</f>
        <v>0</v>
      </c>
    </row>
    <row r="9" spans="1:9" x14ac:dyDescent="0.25">
      <c r="A9" s="1"/>
      <c r="B9" s="3"/>
      <c r="C9" s="3"/>
      <c r="D9" s="3"/>
      <c r="E9" s="3"/>
      <c r="G9" s="21"/>
      <c r="I9" s="2"/>
    </row>
    <row r="10" spans="1:9" ht="15.75" thickBot="1" x14ac:dyDescent="0.3">
      <c r="A10" s="1" t="s">
        <v>18</v>
      </c>
      <c r="B10" s="20">
        <f>SUM(B8:B8)</f>
        <v>0</v>
      </c>
      <c r="C10" s="20">
        <f>SUM(C8:C8)</f>
        <v>0</v>
      </c>
      <c r="D10" s="20">
        <f>SUM(D8:D8)</f>
        <v>0</v>
      </c>
      <c r="E10" s="20">
        <f>SUM(E8:E8)</f>
        <v>3190</v>
      </c>
      <c r="G10" s="22">
        <f>SUM(G8:G8)</f>
        <v>0</v>
      </c>
      <c r="H10" s="18">
        <f>SUM(H8:H8)</f>
        <v>8.3119999999999999E-2</v>
      </c>
      <c r="I10" s="94">
        <f>SUM(I8:I8)</f>
        <v>0</v>
      </c>
    </row>
    <row r="11" spans="1:9" ht="15.75" thickTop="1" x14ac:dyDescent="0.25">
      <c r="A11" s="1"/>
      <c r="H11" s="147"/>
    </row>
    <row r="13" spans="1:9" x14ac:dyDescent="0.25">
      <c r="A13" t="s">
        <v>24</v>
      </c>
      <c r="I13" s="94">
        <f>I10</f>
        <v>0</v>
      </c>
    </row>
    <row r="15" spans="1:9" x14ac:dyDescent="0.25">
      <c r="A15" t="s">
        <v>26</v>
      </c>
      <c r="I15" s="30">
        <f>Assumptions!G20</f>
        <v>3908443.5557121718</v>
      </c>
    </row>
    <row r="17" spans="1:9" x14ac:dyDescent="0.25">
      <c r="A17" s="25" t="s">
        <v>27</v>
      </c>
      <c r="B17" s="26"/>
      <c r="C17" s="26"/>
      <c r="D17" s="26"/>
      <c r="E17" s="26"/>
      <c r="F17" s="26"/>
      <c r="G17" s="26"/>
      <c r="H17" s="26"/>
      <c r="I17" s="27">
        <f>ROUND(+I13/I15,5)</f>
        <v>0</v>
      </c>
    </row>
    <row r="20" spans="1:9" x14ac:dyDescent="0.25">
      <c r="A20" s="19" t="str">
        <f>'CSWNA Summary'!A9&amp;" Billing Cycle"</f>
        <v>September 2019 Billing Cycle</v>
      </c>
    </row>
    <row r="21" spans="1:9" x14ac:dyDescent="0.25">
      <c r="A21" s="186" t="s">
        <v>142</v>
      </c>
      <c r="B21" s="3">
        <f>Input_SEMO!H9</f>
        <v>32.473596176821971</v>
      </c>
      <c r="C21" s="3">
        <f>Input_SEMO!G9</f>
        <v>0</v>
      </c>
      <c r="D21" s="3">
        <f>+B21-C21</f>
        <v>32.473596176821971</v>
      </c>
      <c r="E21" s="3">
        <f>Input_SEMO!J9</f>
        <v>3178</v>
      </c>
      <c r="F21" s="28">
        <f>F8</f>
        <v>0.23716039999999999</v>
      </c>
      <c r="G21" s="21">
        <f>+D21*E21*$F$8</f>
        <v>24475.211464655284</v>
      </c>
      <c r="H21" s="29">
        <v>8.3119999999999999E-2</v>
      </c>
      <c r="I21" s="94">
        <f>+ROUND(G21*$H$8,0)</f>
        <v>2034</v>
      </c>
    </row>
    <row r="22" spans="1:9" x14ac:dyDescent="0.25">
      <c r="A22" s="1"/>
      <c r="B22" s="3"/>
      <c r="C22" s="3"/>
      <c r="D22" s="3"/>
      <c r="E22" s="3"/>
      <c r="G22" s="21"/>
      <c r="I22" s="2"/>
    </row>
    <row r="23" spans="1:9" ht="15.75" thickBot="1" x14ac:dyDescent="0.3">
      <c r="A23" s="1" t="s">
        <v>18</v>
      </c>
      <c r="B23" s="20">
        <f>SUM(B21:B21)</f>
        <v>32.473596176821971</v>
      </c>
      <c r="C23" s="20">
        <f>SUM(C21:C21)</f>
        <v>0</v>
      </c>
      <c r="D23" s="20">
        <f>SUM(D21:D21)</f>
        <v>32.473596176821971</v>
      </c>
      <c r="E23" s="20">
        <f>SUM(E21:E21)</f>
        <v>3178</v>
      </c>
      <c r="G23" s="22">
        <f>SUM(G21:G21)</f>
        <v>24475.211464655284</v>
      </c>
      <c r="H23" s="18">
        <f>SUM(H21:H21)</f>
        <v>8.3119999999999999E-2</v>
      </c>
      <c r="I23" s="94">
        <f>SUM(I21:I21)</f>
        <v>2034</v>
      </c>
    </row>
    <row r="24" spans="1:9" ht="15.75" thickTop="1" x14ac:dyDescent="0.25">
      <c r="A24" s="1"/>
      <c r="H24" s="147"/>
    </row>
    <row r="26" spans="1:9" x14ac:dyDescent="0.25">
      <c r="A26" t="s">
        <v>24</v>
      </c>
      <c r="I26" s="94">
        <f>I23</f>
        <v>2034</v>
      </c>
    </row>
    <row r="28" spans="1:9" x14ac:dyDescent="0.25">
      <c r="A28" t="s">
        <v>26</v>
      </c>
      <c r="I28" s="30">
        <f>I15</f>
        <v>3908443.5557121718</v>
      </c>
    </row>
    <row r="30" spans="1:9" x14ac:dyDescent="0.25">
      <c r="A30" s="25" t="s">
        <v>27</v>
      </c>
      <c r="B30" s="26"/>
      <c r="C30" s="26"/>
      <c r="D30" s="26"/>
      <c r="E30" s="26"/>
      <c r="F30" s="26"/>
      <c r="G30" s="26"/>
      <c r="H30" s="26"/>
      <c r="I30" s="27">
        <f>ROUND(+I26/I28,5)</f>
        <v>5.1999999999999995E-4</v>
      </c>
    </row>
    <row r="33" spans="1:9" x14ac:dyDescent="0.25">
      <c r="A33" s="19" t="str">
        <f>'CSWNA Summary'!A10&amp;" Billing Cycle"</f>
        <v>October 2019 Billing Cycle</v>
      </c>
    </row>
    <row r="34" spans="1:9" x14ac:dyDescent="0.25">
      <c r="A34" s="186" t="s">
        <v>142</v>
      </c>
      <c r="B34" s="3">
        <f>Input_SEMO!H12</f>
        <v>167.1554420549582</v>
      </c>
      <c r="C34" s="3">
        <f>Input_SEMO!G12</f>
        <v>164</v>
      </c>
      <c r="D34" s="3">
        <f>+B34-C34</f>
        <v>3.1554420549582005</v>
      </c>
      <c r="E34" s="3">
        <f>Input_SEMO!J12</f>
        <v>3168</v>
      </c>
      <c r="F34" s="28">
        <f>F21</f>
        <v>0.23716039999999999</v>
      </c>
      <c r="G34" s="21">
        <f>+D34*E34*$F$8</f>
        <v>2370.7598109804853</v>
      </c>
      <c r="H34" s="29">
        <v>8.3119999999999999E-2</v>
      </c>
      <c r="I34" s="94">
        <f>+ROUND(G34*$H$8,0)</f>
        <v>197</v>
      </c>
    </row>
    <row r="35" spans="1:9" x14ac:dyDescent="0.25">
      <c r="A35" s="1"/>
      <c r="B35" s="3"/>
      <c r="C35" s="3"/>
      <c r="D35" s="3"/>
      <c r="E35" s="3"/>
      <c r="G35" s="21"/>
      <c r="I35" s="2"/>
    </row>
    <row r="36" spans="1:9" ht="15.75" thickBot="1" x14ac:dyDescent="0.3">
      <c r="A36" s="1" t="s">
        <v>18</v>
      </c>
      <c r="B36" s="20">
        <f>SUM(B34:B34)</f>
        <v>167.1554420549582</v>
      </c>
      <c r="C36" s="20">
        <f>SUM(C34:C34)</f>
        <v>164</v>
      </c>
      <c r="D36" s="20">
        <f>SUM(D34:D34)</f>
        <v>3.1554420549582005</v>
      </c>
      <c r="E36" s="20">
        <f>SUM(E34:E34)</f>
        <v>3168</v>
      </c>
      <c r="G36" s="22">
        <f>SUM(G34:G34)</f>
        <v>2370.7598109804853</v>
      </c>
      <c r="H36" s="18">
        <f>SUM(H34:H34)</f>
        <v>8.3119999999999999E-2</v>
      </c>
      <c r="I36" s="94">
        <f>SUM(I34:I34)</f>
        <v>197</v>
      </c>
    </row>
    <row r="37" spans="1:9" ht="15.75" thickTop="1" x14ac:dyDescent="0.25">
      <c r="A37" s="1"/>
      <c r="H37" s="147"/>
    </row>
    <row r="39" spans="1:9" x14ac:dyDescent="0.25">
      <c r="A39" t="s">
        <v>24</v>
      </c>
      <c r="I39" s="94">
        <f>I36</f>
        <v>197</v>
      </c>
    </row>
    <row r="41" spans="1:9" x14ac:dyDescent="0.25">
      <c r="A41" t="s">
        <v>26</v>
      </c>
      <c r="I41" s="30">
        <f>I28</f>
        <v>3908443.5557121718</v>
      </c>
    </row>
    <row r="43" spans="1:9" x14ac:dyDescent="0.25">
      <c r="A43" s="25" t="s">
        <v>27</v>
      </c>
      <c r="B43" s="26"/>
      <c r="C43" s="26"/>
      <c r="D43" s="26"/>
      <c r="E43" s="26"/>
      <c r="F43" s="26"/>
      <c r="G43" s="26"/>
      <c r="H43" s="26"/>
      <c r="I43" s="27">
        <f>ROUND(+I39/I41,5)</f>
        <v>5.0000000000000002E-5</v>
      </c>
    </row>
    <row r="46" spans="1:9" x14ac:dyDescent="0.25">
      <c r="A46" s="19" t="str">
        <f>'CSWNA Summary'!A11&amp;" Billing Cycle"</f>
        <v>November 2019 Billing Cycle</v>
      </c>
    </row>
    <row r="47" spans="1:9" x14ac:dyDescent="0.25">
      <c r="A47" s="186" t="s">
        <v>142</v>
      </c>
      <c r="B47" s="3">
        <f>Input_SEMO!H15</f>
        <v>669.60060931899636</v>
      </c>
      <c r="C47" s="3">
        <f>Input_SEMO!G15</f>
        <v>688.5</v>
      </c>
      <c r="D47" s="3">
        <f>+B47-C47</f>
        <v>-18.899390681003638</v>
      </c>
      <c r="E47" s="3">
        <f>Input_SEMO!J15</f>
        <v>3177</v>
      </c>
      <c r="F47" s="28">
        <f>F34</f>
        <v>0.23716039999999999</v>
      </c>
      <c r="G47" s="21">
        <f>+D47*E47*$F$8</f>
        <v>-14239.908269487652</v>
      </c>
      <c r="H47" s="29">
        <v>8.3119999999999999E-2</v>
      </c>
      <c r="I47" s="94">
        <f>+ROUND(G47*$H$8,0)</f>
        <v>-1184</v>
      </c>
    </row>
    <row r="48" spans="1:9" x14ac:dyDescent="0.25">
      <c r="A48" s="1"/>
      <c r="B48" s="3"/>
      <c r="C48" s="3"/>
      <c r="D48" s="3"/>
      <c r="E48" s="3"/>
      <c r="G48" s="21"/>
      <c r="I48" s="2"/>
    </row>
    <row r="49" spans="1:9" ht="15.75" thickBot="1" x14ac:dyDescent="0.3">
      <c r="A49" s="1" t="s">
        <v>18</v>
      </c>
      <c r="B49" s="20">
        <f>SUM(B47:B47)</f>
        <v>669.60060931899636</v>
      </c>
      <c r="C49" s="20">
        <f>SUM(C47:C47)</f>
        <v>688.5</v>
      </c>
      <c r="D49" s="20">
        <f>SUM(D47:D47)</f>
        <v>-18.899390681003638</v>
      </c>
      <c r="E49" s="20">
        <f>SUM(E47:E47)</f>
        <v>3177</v>
      </c>
      <c r="G49" s="22">
        <f>SUM(G47:G47)</f>
        <v>-14239.908269487652</v>
      </c>
      <c r="H49" s="18">
        <f>SUM(H47:H47)</f>
        <v>8.3119999999999999E-2</v>
      </c>
      <c r="I49" s="94">
        <f>SUM(I47:I47)</f>
        <v>-1184</v>
      </c>
    </row>
    <row r="50" spans="1:9" ht="15.75" thickTop="1" x14ac:dyDescent="0.25">
      <c r="A50" s="1"/>
      <c r="H50" s="147"/>
    </row>
    <row r="52" spans="1:9" x14ac:dyDescent="0.25">
      <c r="A52" t="s">
        <v>24</v>
      </c>
      <c r="I52" s="94">
        <f>I49</f>
        <v>-1184</v>
      </c>
    </row>
    <row r="54" spans="1:9" x14ac:dyDescent="0.25">
      <c r="A54" t="s">
        <v>26</v>
      </c>
      <c r="I54" s="30">
        <f>I41</f>
        <v>3908443.5557121718</v>
      </c>
    </row>
    <row r="56" spans="1:9" x14ac:dyDescent="0.25">
      <c r="A56" s="25" t="s">
        <v>27</v>
      </c>
      <c r="B56" s="26"/>
      <c r="C56" s="26"/>
      <c r="D56" s="26"/>
      <c r="E56" s="26"/>
      <c r="F56" s="26"/>
      <c r="G56" s="26"/>
      <c r="H56" s="26"/>
      <c r="I56" s="27">
        <f>ROUND(+I52/I54,5)</f>
        <v>-2.9999999999999997E-4</v>
      </c>
    </row>
    <row r="59" spans="1:9" x14ac:dyDescent="0.25">
      <c r="A59" s="19" t="str">
        <f>'CSWNA Summary'!A12&amp;" Billing Cycle"</f>
        <v>December 2019 Billing Cycle</v>
      </c>
    </row>
    <row r="60" spans="1:9" x14ac:dyDescent="0.25">
      <c r="A60" s="186" t="s">
        <v>142</v>
      </c>
      <c r="B60" s="3">
        <f>Input_SEMO!H18</f>
        <v>933.76347670250891</v>
      </c>
      <c r="C60" s="3">
        <f>Input_SEMO!F18</f>
        <v>31</v>
      </c>
      <c r="D60" s="3">
        <f>+B60-C60</f>
        <v>902.76347670250891</v>
      </c>
      <c r="E60" s="3">
        <f>Input_SEMO!J18</f>
        <v>3251</v>
      </c>
      <c r="F60" s="28">
        <f>F47</f>
        <v>0.23716039999999999</v>
      </c>
      <c r="G60" s="21">
        <f>+D60*E60*$F$8</f>
        <v>696038.27827775269</v>
      </c>
      <c r="H60" s="29" t="e">
        <v>#N/A</v>
      </c>
      <c r="I60" s="94">
        <f>+ROUND(G60*$H$8,0)</f>
        <v>57855</v>
      </c>
    </row>
    <row r="61" spans="1:9" ht="15.75" customHeight="1" x14ac:dyDescent="0.25">
      <c r="A61" s="1"/>
      <c r="B61" s="3"/>
      <c r="C61" s="3"/>
      <c r="D61" s="3"/>
      <c r="E61" s="3"/>
      <c r="G61" s="21"/>
      <c r="I61" s="2"/>
    </row>
    <row r="62" spans="1:9" ht="15.75" customHeight="1" thickBot="1" x14ac:dyDescent="0.3">
      <c r="A62" s="1" t="s">
        <v>18</v>
      </c>
      <c r="B62" s="20">
        <f>SUM(B60:B60)</f>
        <v>933.76347670250891</v>
      </c>
      <c r="C62" s="20">
        <f>SUM(C60:C60)</f>
        <v>31</v>
      </c>
      <c r="D62" s="20">
        <f>SUM(D60:D60)</f>
        <v>902.76347670250891</v>
      </c>
      <c r="E62" s="20">
        <f>SUM(E60:E60)</f>
        <v>3251</v>
      </c>
      <c r="G62" s="22">
        <f>SUM(G60:G60)</f>
        <v>696038.27827775269</v>
      </c>
      <c r="H62" s="18" t="e">
        <f>SUM(H60:H60)</f>
        <v>#N/A</v>
      </c>
      <c r="I62" s="94">
        <f>SUM(I60:I60)</f>
        <v>57855</v>
      </c>
    </row>
    <row r="63" spans="1:9" ht="15.75" customHeight="1" thickTop="1" x14ac:dyDescent="0.25">
      <c r="A63" s="1"/>
      <c r="H63" s="147"/>
    </row>
    <row r="64" spans="1:9" ht="15.75" customHeight="1" x14ac:dyDescent="0.25"/>
    <row r="65" spans="1:9" ht="15.75" customHeight="1" x14ac:dyDescent="0.25">
      <c r="A65" t="s">
        <v>24</v>
      </c>
      <c r="I65" s="94">
        <f>I62</f>
        <v>57855</v>
      </c>
    </row>
    <row r="66" spans="1:9" ht="15.75" customHeight="1" x14ac:dyDescent="0.25"/>
    <row r="67" spans="1:9" ht="15.75" customHeight="1" x14ac:dyDescent="0.25">
      <c r="A67" t="s">
        <v>26</v>
      </c>
      <c r="I67" s="30">
        <f>I54</f>
        <v>3908443.5557121718</v>
      </c>
    </row>
    <row r="68" spans="1:9" ht="15.75" customHeight="1" x14ac:dyDescent="0.25"/>
    <row r="69" spans="1:9" ht="15.75" customHeight="1" x14ac:dyDescent="0.25">
      <c r="A69" s="25" t="s">
        <v>27</v>
      </c>
      <c r="B69" s="26"/>
      <c r="C69" s="26"/>
      <c r="D69" s="26"/>
      <c r="E69" s="26"/>
      <c r="F69" s="26"/>
      <c r="G69" s="26"/>
      <c r="H69" s="26"/>
      <c r="I69" s="27">
        <f>ROUND(+I65/I67,5)</f>
        <v>1.4800000000000001E-2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9" t="str">
        <f>'CSWNA Summary'!A13&amp;" Billing Cycle"</f>
        <v>January 2020 Billing Cycle</v>
      </c>
    </row>
    <row r="73" spans="1:9" ht="15.75" customHeight="1" x14ac:dyDescent="0.25">
      <c r="A73" s="186" t="s">
        <v>142</v>
      </c>
      <c r="B73" s="3">
        <f>Input_SEMO!H21</f>
        <v>917.19709677419348</v>
      </c>
      <c r="C73" s="3">
        <f>Input_SEMO!G21</f>
        <v>765.5</v>
      </c>
      <c r="D73" s="3">
        <f>+B73-C73</f>
        <v>151.69709677419348</v>
      </c>
      <c r="E73" s="3">
        <f>Input_SEMO!J21</f>
        <v>3287</v>
      </c>
      <c r="F73" s="28">
        <f>F60</f>
        <v>0.23716039999999999</v>
      </c>
      <c r="G73" s="21">
        <f>+D73*E73*$F$8</f>
        <v>118254.90062041375</v>
      </c>
      <c r="H73" s="29">
        <v>8.3119999999999999E-2</v>
      </c>
      <c r="I73" s="94">
        <f>+ROUND(G73*$H$8,0)</f>
        <v>9829</v>
      </c>
    </row>
    <row r="74" spans="1:9" x14ac:dyDescent="0.25">
      <c r="A74" s="1"/>
      <c r="B74" s="3"/>
      <c r="C74" s="3"/>
      <c r="D74" s="3"/>
      <c r="E74" s="3"/>
      <c r="G74" s="21"/>
      <c r="I74" s="2"/>
    </row>
    <row r="75" spans="1:9" ht="15.75" thickBot="1" x14ac:dyDescent="0.3">
      <c r="A75" s="1" t="s">
        <v>18</v>
      </c>
      <c r="B75" s="20">
        <f>SUM(B73:B73)</f>
        <v>917.19709677419348</v>
      </c>
      <c r="C75" s="20">
        <f>SUM(C73:C73)</f>
        <v>765.5</v>
      </c>
      <c r="D75" s="20">
        <f>SUM(D73:D73)</f>
        <v>151.69709677419348</v>
      </c>
      <c r="E75" s="20">
        <f>SUM(E73:E73)</f>
        <v>3287</v>
      </c>
      <c r="G75" s="22">
        <f>SUM(G73:G73)</f>
        <v>118254.90062041375</v>
      </c>
      <c r="H75" s="18">
        <f>SUM(H73:H73)</f>
        <v>8.3119999999999999E-2</v>
      </c>
      <c r="I75" s="94">
        <f>SUM(I73:I73)</f>
        <v>9829</v>
      </c>
    </row>
    <row r="76" spans="1:9" ht="15.75" thickTop="1" x14ac:dyDescent="0.25">
      <c r="A76" s="1"/>
    </row>
    <row r="78" spans="1:9" x14ac:dyDescent="0.25">
      <c r="A78" t="s">
        <v>24</v>
      </c>
      <c r="I78" s="94">
        <f>I75</f>
        <v>9829</v>
      </c>
    </row>
    <row r="80" spans="1:9" x14ac:dyDescent="0.25">
      <c r="A80" t="s">
        <v>26</v>
      </c>
      <c r="I80" s="30">
        <f>I67</f>
        <v>3908443.5557121718</v>
      </c>
    </row>
    <row r="82" spans="1:9" x14ac:dyDescent="0.25">
      <c r="A82" s="25" t="s">
        <v>27</v>
      </c>
      <c r="B82" s="26"/>
      <c r="C82" s="26"/>
      <c r="D82" s="26"/>
      <c r="E82" s="26"/>
      <c r="F82" s="26"/>
      <c r="G82" s="26"/>
      <c r="H82" s="26"/>
      <c r="I82" s="27">
        <f>ROUND(+I78/I80,5)</f>
        <v>2.5100000000000001E-3</v>
      </c>
    </row>
    <row r="87" spans="1:9" x14ac:dyDescent="0.25">
      <c r="B87" s="93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B20" sqref="B20"/>
    </sheetView>
  </sheetViews>
  <sheetFormatPr defaultColWidth="14.7109375" defaultRowHeight="15" x14ac:dyDescent="0.25"/>
  <cols>
    <col min="1" max="1" width="20.7109375" customWidth="1"/>
    <col min="2" max="2" width="18.140625" bestFit="1" customWidth="1"/>
    <col min="8" max="8" width="24.28515625" bestFit="1" customWidth="1"/>
  </cols>
  <sheetData>
    <row r="1" spans="1:11" x14ac:dyDescent="0.25">
      <c r="A1" s="5" t="s">
        <v>185</v>
      </c>
      <c r="B1" s="256" t="s">
        <v>20</v>
      </c>
      <c r="C1" s="256" t="s">
        <v>186</v>
      </c>
      <c r="D1" s="256" t="s">
        <v>20</v>
      </c>
      <c r="E1" s="256" t="s">
        <v>186</v>
      </c>
      <c r="F1" s="256" t="s">
        <v>20</v>
      </c>
      <c r="G1" s="257" t="s">
        <v>186</v>
      </c>
    </row>
    <row r="2" spans="1:11" x14ac:dyDescent="0.25">
      <c r="A2" s="6"/>
      <c r="B2" s="7" t="s">
        <v>121</v>
      </c>
      <c r="C2" s="7" t="s">
        <v>121</v>
      </c>
      <c r="D2" s="7" t="s">
        <v>122</v>
      </c>
      <c r="E2" s="7" t="s">
        <v>122</v>
      </c>
      <c r="F2" s="7" t="s">
        <v>21</v>
      </c>
      <c r="G2" s="9" t="s">
        <v>21</v>
      </c>
    </row>
    <row r="3" spans="1:11" x14ac:dyDescent="0.25">
      <c r="A3" s="10"/>
      <c r="B3" s="11"/>
      <c r="C3" s="11"/>
      <c r="D3" s="11"/>
      <c r="E3" s="11"/>
      <c r="F3" s="11"/>
      <c r="G3" s="12"/>
    </row>
    <row r="4" spans="1:11" s="4" customFormat="1" x14ac:dyDescent="0.25">
      <c r="A4" s="13"/>
      <c r="B4" s="14"/>
      <c r="C4" s="14"/>
      <c r="D4" s="14"/>
      <c r="E4" s="14"/>
      <c r="F4" s="15"/>
      <c r="G4" s="24"/>
    </row>
    <row r="6" spans="1:11" x14ac:dyDescent="0.25">
      <c r="A6" s="19" t="s">
        <v>187</v>
      </c>
    </row>
    <row r="7" spans="1:11" x14ac:dyDescent="0.25">
      <c r="B7" s="258">
        <v>0.11254740000000001</v>
      </c>
      <c r="C7" s="258">
        <v>0.23893880000000001</v>
      </c>
      <c r="D7" s="258">
        <v>0.11254740000000001</v>
      </c>
      <c r="E7" s="258">
        <v>0.23893880000000001</v>
      </c>
      <c r="F7" s="258">
        <v>0.110869</v>
      </c>
      <c r="G7" s="258">
        <v>0.23716039999999999</v>
      </c>
      <c r="I7" s="312" t="s">
        <v>195</v>
      </c>
      <c r="J7" s="312"/>
      <c r="K7" s="312"/>
    </row>
    <row r="8" spans="1:11" x14ac:dyDescent="0.25">
      <c r="I8" s="312"/>
      <c r="J8" s="312"/>
      <c r="K8" s="312"/>
    </row>
    <row r="9" spans="1:11" x14ac:dyDescent="0.25">
      <c r="A9" s="19" t="s">
        <v>188</v>
      </c>
      <c r="H9" s="259"/>
    </row>
    <row r="10" spans="1:11" x14ac:dyDescent="0.25">
      <c r="A10" t="s">
        <v>189</v>
      </c>
      <c r="B10" s="260">
        <v>0.33606999999999998</v>
      </c>
      <c r="C10" s="260">
        <v>0.14216000000000001</v>
      </c>
      <c r="D10" s="260">
        <v>0.33606999999999998</v>
      </c>
      <c r="E10" s="260">
        <v>0.14216000000000001</v>
      </c>
      <c r="F10" s="260">
        <v>0.24335000000000001</v>
      </c>
      <c r="G10" s="260">
        <v>8.3119999999999999E-2</v>
      </c>
      <c r="I10" s="259"/>
    </row>
    <row r="11" spans="1:11" x14ac:dyDescent="0.25">
      <c r="A11" t="s">
        <v>190</v>
      </c>
      <c r="B11" s="260"/>
      <c r="D11" s="260"/>
    </row>
    <row r="12" spans="1:11" x14ac:dyDescent="0.25">
      <c r="A12" t="s">
        <v>22</v>
      </c>
      <c r="B12" s="260">
        <v>0.35071999999999998</v>
      </c>
      <c r="C12" s="260">
        <v>0.14216000000000001</v>
      </c>
      <c r="D12" s="260">
        <v>0.35071999999999998</v>
      </c>
      <c r="E12" s="260">
        <f>+E10</f>
        <v>0.14216000000000001</v>
      </c>
      <c r="F12" s="260">
        <f>+F10</f>
        <v>0.24335000000000001</v>
      </c>
      <c r="G12" s="260">
        <f>+G10</f>
        <v>8.3119999999999999E-2</v>
      </c>
      <c r="I12" s="312" t="s">
        <v>196</v>
      </c>
      <c r="J12" s="312"/>
      <c r="K12" s="312"/>
    </row>
    <row r="13" spans="1:11" x14ac:dyDescent="0.25">
      <c r="A13" t="s">
        <v>23</v>
      </c>
      <c r="B13" s="260">
        <v>0.33239000000000002</v>
      </c>
      <c r="C13" s="260">
        <f>C12</f>
        <v>0.14216000000000001</v>
      </c>
      <c r="D13" s="260">
        <v>0.33239000000000002</v>
      </c>
      <c r="E13" s="260">
        <f t="shared" ref="E13:G17" si="0">E12</f>
        <v>0.14216000000000001</v>
      </c>
      <c r="F13" s="260">
        <f t="shared" si="0"/>
        <v>0.24335000000000001</v>
      </c>
      <c r="G13" s="260">
        <f t="shared" si="0"/>
        <v>8.3119999999999999E-2</v>
      </c>
      <c r="I13" s="312"/>
      <c r="J13" s="312"/>
      <c r="K13" s="312"/>
    </row>
    <row r="14" spans="1:11" x14ac:dyDescent="0.25">
      <c r="A14" t="s">
        <v>0</v>
      </c>
      <c r="B14" s="260">
        <v>0.33048</v>
      </c>
      <c r="C14" s="260">
        <f>C13</f>
        <v>0.14216000000000001</v>
      </c>
      <c r="D14" s="260">
        <v>0.33048</v>
      </c>
      <c r="E14" s="260">
        <f t="shared" si="0"/>
        <v>0.14216000000000001</v>
      </c>
      <c r="F14" s="260">
        <f t="shared" si="0"/>
        <v>0.24335000000000001</v>
      </c>
      <c r="G14" s="260">
        <f t="shared" si="0"/>
        <v>8.3119999999999999E-2</v>
      </c>
      <c r="I14" s="312"/>
      <c r="J14" s="312"/>
      <c r="K14" s="312"/>
    </row>
    <row r="15" spans="1:11" x14ac:dyDescent="0.25">
      <c r="A15" t="s">
        <v>191</v>
      </c>
      <c r="B15" s="260">
        <v>0.33004</v>
      </c>
      <c r="C15" s="260">
        <f>C14</f>
        <v>0.14216000000000001</v>
      </c>
      <c r="D15" s="260">
        <v>0.33004</v>
      </c>
      <c r="E15" s="260">
        <f t="shared" si="0"/>
        <v>0.14216000000000001</v>
      </c>
      <c r="F15" s="260">
        <f t="shared" si="0"/>
        <v>0.24335000000000001</v>
      </c>
      <c r="G15" s="260">
        <f t="shared" si="0"/>
        <v>8.3119999999999999E-2</v>
      </c>
    </row>
    <row r="16" spans="1:11" x14ac:dyDescent="0.25">
      <c r="A16" t="s">
        <v>192</v>
      </c>
      <c r="B16" s="260">
        <v>0.33028999999999997</v>
      </c>
      <c r="C16" s="260">
        <f>C15</f>
        <v>0.14216000000000001</v>
      </c>
      <c r="D16" s="260">
        <v>0.33028999999999997</v>
      </c>
      <c r="E16" s="260">
        <f t="shared" si="0"/>
        <v>0.14216000000000001</v>
      </c>
      <c r="F16" s="260">
        <f t="shared" si="0"/>
        <v>0.24335000000000001</v>
      </c>
      <c r="G16" s="260">
        <f t="shared" si="0"/>
        <v>8.3119999999999999E-2</v>
      </c>
      <c r="I16" s="312" t="s">
        <v>197</v>
      </c>
      <c r="J16" s="312"/>
      <c r="K16" s="312"/>
    </row>
    <row r="17" spans="1:11" x14ac:dyDescent="0.25">
      <c r="A17" t="s">
        <v>193</v>
      </c>
      <c r="B17" s="260">
        <v>0.33187</v>
      </c>
      <c r="C17" s="260">
        <f>C16</f>
        <v>0.14216000000000001</v>
      </c>
      <c r="D17" s="260">
        <v>0.33187</v>
      </c>
      <c r="E17" s="260">
        <f t="shared" si="0"/>
        <v>0.14216000000000001</v>
      </c>
      <c r="F17" s="260">
        <f t="shared" si="0"/>
        <v>0.24335000000000001</v>
      </c>
      <c r="G17" s="260">
        <f t="shared" si="0"/>
        <v>8.3119999999999999E-2</v>
      </c>
      <c r="I17" s="312"/>
      <c r="J17" s="312"/>
      <c r="K17" s="312"/>
    </row>
    <row r="19" spans="1:11" x14ac:dyDescent="0.25">
      <c r="A19" s="19" t="s">
        <v>25</v>
      </c>
    </row>
    <row r="20" spans="1:11" x14ac:dyDescent="0.25">
      <c r="B20" s="23">
        <v>11089284.458101537</v>
      </c>
      <c r="C20" s="23">
        <f>3233192.57+16675.11</f>
        <v>3249867.6799999997</v>
      </c>
      <c r="D20" s="23">
        <v>2140376.9890333959</v>
      </c>
      <c r="E20" s="23">
        <v>700365.64440726885</v>
      </c>
      <c r="F20" s="23">
        <v>15300894.639401933</v>
      </c>
      <c r="G20" s="23">
        <v>3908443.5557121718</v>
      </c>
      <c r="H20" s="259"/>
      <c r="I20" s="259" t="s">
        <v>194</v>
      </c>
    </row>
  </sheetData>
  <mergeCells count="3">
    <mergeCell ref="I7:K8"/>
    <mergeCell ref="I12:K14"/>
    <mergeCell ref="I16:K17"/>
  </mergeCells>
  <pageMargins left="0.7" right="0.7" top="0.75" bottom="0.75" header="0.3" footer="0.3"/>
  <pageSetup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76"/>
  <sheetViews>
    <sheetView zoomScale="85" zoomScaleNormal="85" workbookViewId="0">
      <pane xSplit="2" ySplit="3" topLeftCell="C10" activePane="bottomRight" state="frozen"/>
      <selection activeCell="E57" sqref="E57"/>
      <selection pane="topRight" activeCell="E57" sqref="E57"/>
      <selection pane="bottomLeft" activeCell="E57" sqref="E57"/>
      <selection pane="bottomRight" activeCell="C31" sqref="C31"/>
    </sheetView>
  </sheetViews>
  <sheetFormatPr defaultColWidth="14.7109375" defaultRowHeight="15" x14ac:dyDescent="0.25"/>
  <cols>
    <col min="1" max="1" width="27.7109375" customWidth="1"/>
    <col min="2" max="2" width="1.28515625" customWidth="1"/>
    <col min="3" max="3" width="16" customWidth="1"/>
    <col min="4" max="4" width="18.28515625" customWidth="1"/>
    <col min="5" max="5" width="16.5703125" customWidth="1"/>
    <col min="6" max="6" width="1.28515625" customWidth="1"/>
    <col min="9" max="9" width="16.42578125" customWidth="1"/>
    <col min="10" max="10" width="1.28515625" customWidth="1"/>
    <col min="12" max="12" width="1.28515625" customWidth="1"/>
    <col min="17" max="17" width="1" customWidth="1"/>
    <col min="18" max="18" width="13.140625" customWidth="1"/>
    <col min="19" max="19" width="11.85546875" customWidth="1"/>
  </cols>
  <sheetData>
    <row r="1" spans="1:19" x14ac:dyDescent="0.25">
      <c r="A1" s="5" t="s">
        <v>173</v>
      </c>
      <c r="B1" s="228"/>
      <c r="C1" s="314" t="s">
        <v>20</v>
      </c>
      <c r="D1" s="314"/>
      <c r="E1" s="314"/>
      <c r="F1" s="228"/>
      <c r="G1" s="112" t="s">
        <v>123</v>
      </c>
      <c r="H1" s="112" t="s">
        <v>123</v>
      </c>
      <c r="I1" s="112" t="s">
        <v>123</v>
      </c>
      <c r="J1" s="228"/>
      <c r="K1" s="112" t="s">
        <v>20</v>
      </c>
      <c r="L1" s="228"/>
      <c r="M1" s="113" t="s">
        <v>123</v>
      </c>
      <c r="P1" s="229"/>
      <c r="R1" s="313"/>
      <c r="S1" s="313"/>
    </row>
    <row r="2" spans="1:19" ht="30" x14ac:dyDescent="0.25">
      <c r="A2" s="193"/>
      <c r="B2" s="194"/>
      <c r="C2" s="154" t="s">
        <v>121</v>
      </c>
      <c r="D2" s="154" t="s">
        <v>122</v>
      </c>
      <c r="E2" s="281" t="s">
        <v>210</v>
      </c>
      <c r="F2" s="194"/>
      <c r="G2" s="154" t="s">
        <v>121</v>
      </c>
      <c r="H2" s="154" t="s">
        <v>122</v>
      </c>
      <c r="I2" s="281" t="s">
        <v>210</v>
      </c>
      <c r="J2" s="194"/>
      <c r="K2" s="154" t="s">
        <v>21</v>
      </c>
      <c r="L2" s="194"/>
      <c r="M2" s="155" t="s">
        <v>21</v>
      </c>
      <c r="P2" s="229"/>
      <c r="R2" s="203"/>
      <c r="S2" s="203"/>
    </row>
    <row r="3" spans="1:19" x14ac:dyDescent="0.25">
      <c r="A3" s="10"/>
      <c r="B3" s="230"/>
      <c r="C3" s="11"/>
      <c r="D3" s="11"/>
      <c r="E3" s="11"/>
      <c r="F3" s="230"/>
      <c r="G3" s="11"/>
      <c r="H3" s="11"/>
      <c r="I3" s="11"/>
      <c r="J3" s="230"/>
      <c r="K3" s="11"/>
      <c r="L3" s="230"/>
      <c r="M3" s="12"/>
      <c r="P3" s="203"/>
      <c r="R3" s="203"/>
    </row>
    <row r="4" spans="1:19" s="4" customFormat="1" x14ac:dyDescent="0.25">
      <c r="A4" s="13"/>
      <c r="B4" s="231"/>
      <c r="C4" s="14"/>
      <c r="D4" s="14"/>
      <c r="E4" s="14"/>
      <c r="F4" s="231"/>
      <c r="G4" s="14"/>
      <c r="H4" s="14"/>
      <c r="I4" s="14"/>
      <c r="J4" s="231"/>
      <c r="K4" s="15"/>
      <c r="L4" s="231"/>
      <c r="M4" s="24"/>
      <c r="P4" s="203"/>
      <c r="R4" s="203"/>
      <c r="S4"/>
    </row>
    <row r="5" spans="1:19" s="4" customFormat="1" x14ac:dyDescent="0.25">
      <c r="A5" s="232"/>
      <c r="B5" s="231"/>
      <c r="C5" s="232"/>
      <c r="D5" s="232"/>
      <c r="E5" s="232"/>
      <c r="F5" s="231"/>
      <c r="G5" s="232"/>
      <c r="H5" s="232"/>
      <c r="I5" s="232"/>
      <c r="J5" s="231"/>
      <c r="K5" s="233"/>
      <c r="L5" s="231"/>
      <c r="M5" s="232"/>
      <c r="P5" s="203"/>
      <c r="R5" s="203"/>
      <c r="S5"/>
    </row>
    <row r="6" spans="1:19" s="4" customFormat="1" x14ac:dyDescent="0.25">
      <c r="A6" s="5" t="s">
        <v>174</v>
      </c>
      <c r="B6" s="231"/>
      <c r="C6" s="232"/>
      <c r="D6" s="232"/>
      <c r="E6" s="232"/>
      <c r="F6" s="231"/>
      <c r="G6" s="232"/>
      <c r="H6" s="232"/>
      <c r="I6" s="232"/>
      <c r="J6" s="231"/>
      <c r="K6" s="233"/>
      <c r="L6" s="231"/>
      <c r="M6" s="232"/>
      <c r="P6" s="203"/>
      <c r="R6" s="203"/>
      <c r="S6"/>
    </row>
    <row r="7" spans="1:19" x14ac:dyDescent="0.25">
      <c r="A7" t="s">
        <v>175</v>
      </c>
      <c r="C7" s="94">
        <v>0</v>
      </c>
      <c r="D7" s="94">
        <v>0</v>
      </c>
      <c r="E7" s="94">
        <f>SUM(C7:D7)</f>
        <v>0</v>
      </c>
      <c r="G7" s="94">
        <v>0</v>
      </c>
      <c r="H7" s="94">
        <v>0</v>
      </c>
      <c r="I7" s="94">
        <f>SUM(G7:H7)</f>
        <v>0</v>
      </c>
      <c r="K7" s="94">
        <v>0</v>
      </c>
      <c r="M7" s="94">
        <v>0</v>
      </c>
      <c r="N7" s="235">
        <f>E7+I7+K7+M7</f>
        <v>0</v>
      </c>
      <c r="O7" s="17">
        <v>0</v>
      </c>
      <c r="P7" s="203"/>
      <c r="R7" s="203"/>
    </row>
    <row r="8" spans="1:19" x14ac:dyDescent="0.25">
      <c r="A8" s="5" t="s">
        <v>176</v>
      </c>
      <c r="P8" s="203"/>
      <c r="R8" s="203"/>
    </row>
    <row r="9" spans="1:19" x14ac:dyDescent="0.25">
      <c r="A9" s="234" t="s">
        <v>135</v>
      </c>
      <c r="B9" s="94">
        <v>1</v>
      </c>
      <c r="C9" s="94">
        <f>-INDEX('SRR Res NEMO'!$D$27:$O$27,1,$B9)</f>
        <v>7595.5299999999897</v>
      </c>
      <c r="D9" s="94">
        <f>-INDEX('SRR Res WEMO'!$D$27:$O$27,1,$B9)</f>
        <v>1322.5699999999995</v>
      </c>
      <c r="E9" s="94">
        <f t="shared" ref="E9:E20" si="0">SUM(C9:D9)</f>
        <v>8918.0999999999894</v>
      </c>
      <c r="F9" s="94"/>
      <c r="G9" s="94">
        <f>-INDEX('SRR SGS NEMO'!$D$27:$O$27,1,$B9)</f>
        <v>891.05999999999949</v>
      </c>
      <c r="H9" s="94">
        <f>-INDEX(' SRR SGS WEMO'!$D$27:$O$27,1,$B9)</f>
        <v>163.31</v>
      </c>
      <c r="I9" s="94">
        <f t="shared" ref="I9:I20" si="1">SUM(G9:H9)</f>
        <v>1054.3699999999994</v>
      </c>
      <c r="J9" s="94"/>
      <c r="K9" s="94">
        <f>-INDEX('SRR Res SEMO'!$D$27:$O$27,1,$B9)</f>
        <v>1411.7899999995518</v>
      </c>
      <c r="L9" s="94"/>
      <c r="M9" s="94">
        <f>-INDEX('SRR SGS SEMO'!$D$27:$O$27,1,$B9)</f>
        <v>111.66000000000145</v>
      </c>
      <c r="O9" s="144"/>
      <c r="P9" s="203"/>
      <c r="R9" s="203"/>
    </row>
    <row r="10" spans="1:19" x14ac:dyDescent="0.25">
      <c r="A10" s="234" t="s">
        <v>136</v>
      </c>
      <c r="B10" s="94">
        <f>B9+1</f>
        <v>2</v>
      </c>
      <c r="C10" s="3">
        <f>-INDEX('SRR Res NEMO'!$D$27:$O$27,1,$B10)</f>
        <v>4652.9315152347963</v>
      </c>
      <c r="D10" s="3">
        <f>-INDEX('SRR Res WEMO'!$D$27:$O$27,1,$B10)</f>
        <v>779.4524640364001</v>
      </c>
      <c r="E10" s="3">
        <f t="shared" si="0"/>
        <v>5432.383979271196</v>
      </c>
      <c r="F10" s="94"/>
      <c r="G10" s="3">
        <f>-INDEX('SRR SGS NEMO'!$D$27:$O$27,1,$B10)</f>
        <v>526.55290723320024</v>
      </c>
      <c r="H10" s="3">
        <f>-INDEX(' SRR SGS WEMO'!$D$27:$O$27,1,$B10)</f>
        <v>88.362535184999999</v>
      </c>
      <c r="I10" s="3">
        <f t="shared" si="1"/>
        <v>614.9154424182002</v>
      </c>
      <c r="J10" s="94"/>
      <c r="K10" s="3">
        <f>-INDEX('SRR Res SEMO'!$D$27:$O$27,1,$B10)</f>
        <v>621.49001902199996</v>
      </c>
      <c r="L10" s="94"/>
      <c r="M10" s="3">
        <f>-INDEX('SRR SGS SEMO'!$D$27:$O$27,1,$B10)</f>
        <v>51.583518997999967</v>
      </c>
      <c r="O10" s="144"/>
      <c r="P10" s="203"/>
      <c r="R10" s="203"/>
    </row>
    <row r="11" spans="1:19" x14ac:dyDescent="0.25">
      <c r="A11" s="234" t="s">
        <v>137</v>
      </c>
      <c r="B11" s="94">
        <f t="shared" ref="B11:B20" si="2">B10+1</f>
        <v>3</v>
      </c>
      <c r="C11" s="3">
        <f>-INDEX('SRR Res NEMO'!$D$27:$O$27,1,$B11)</f>
        <v>1729.9463206185919</v>
      </c>
      <c r="D11" s="3">
        <f>-INDEX('SRR Res WEMO'!$D$27:$O$27,1,$B11)</f>
        <v>358.02808790349997</v>
      </c>
      <c r="E11" s="3">
        <f t="shared" si="0"/>
        <v>2087.9744085220918</v>
      </c>
      <c r="F11" s="94"/>
      <c r="G11" s="3">
        <f>-INDEX('SRR SGS NEMO'!$D$27:$O$27,1,$B11)</f>
        <v>276.05994689369987</v>
      </c>
      <c r="H11" s="3">
        <f>-INDEX(' SRR SGS WEMO'!$D$27:$O$27,1,$B11)</f>
        <v>58.430966921999996</v>
      </c>
      <c r="I11" s="3">
        <f t="shared" si="1"/>
        <v>334.49091381569986</v>
      </c>
      <c r="J11" s="94"/>
      <c r="K11" s="3">
        <f>-INDEX('SRR Res SEMO'!$D$27:$O$27,1,$B11)</f>
        <v>399.59136460350004</v>
      </c>
      <c r="L11" s="94"/>
      <c r="M11" s="3">
        <f>-INDEX('SRR SGS SEMO'!$D$27:$O$27,1,$B11)</f>
        <v>38.359508280500009</v>
      </c>
      <c r="O11" s="144"/>
      <c r="P11" s="203"/>
      <c r="R11" s="203"/>
    </row>
    <row r="12" spans="1:19" x14ac:dyDescent="0.25">
      <c r="A12" s="234" t="s">
        <v>183</v>
      </c>
      <c r="B12" s="94">
        <f t="shared" si="2"/>
        <v>4</v>
      </c>
      <c r="C12" s="3">
        <f>-INDEX('SRR Res NEMO'!$D$27:$O$27,1,$B12)</f>
        <v>1665.7163029596938</v>
      </c>
      <c r="D12" s="3">
        <f>-INDEX('SRR Res WEMO'!$D$27:$O$27,1,$B12)</f>
        <v>303.255542478</v>
      </c>
      <c r="E12" s="3">
        <f t="shared" si="0"/>
        <v>1968.9718454376939</v>
      </c>
      <c r="F12" s="94"/>
      <c r="G12" s="3">
        <f>-INDEX('SRR SGS NEMO'!$D$27:$O$27,1,$B12)</f>
        <v>309.7259135985999</v>
      </c>
      <c r="H12" s="3">
        <f>-INDEX(' SRR SGS WEMO'!$D$27:$O$27,1,$B12)</f>
        <v>57.208315415000001</v>
      </c>
      <c r="I12" s="3">
        <f t="shared" si="1"/>
        <v>366.93422901359992</v>
      </c>
      <c r="J12" s="94"/>
      <c r="K12" s="3">
        <f>-INDEX('SRR Res SEMO'!$D$27:$O$27,1,$B12)</f>
        <v>433.01447834549987</v>
      </c>
      <c r="L12" s="94"/>
      <c r="M12" s="3">
        <f>-INDEX('SRR SGS SEMO'!$D$27:$O$27,1,$B12)</f>
        <v>46.1635535375</v>
      </c>
      <c r="O12" s="144"/>
      <c r="P12" s="203"/>
      <c r="R12" s="203"/>
    </row>
    <row r="13" spans="1:19" x14ac:dyDescent="0.25">
      <c r="A13" s="234" t="s">
        <v>214</v>
      </c>
      <c r="B13" s="94">
        <f t="shared" si="2"/>
        <v>5</v>
      </c>
      <c r="C13" s="3">
        <f>-INDEX('SRR Res NEMO'!$D$27:$O$27,1,$B13)</f>
        <v>1938.6021499161939</v>
      </c>
      <c r="D13" s="3">
        <f>-INDEX('SRR Res WEMO'!$D$27:$O$27,1,$B13)</f>
        <v>291.66190526899999</v>
      </c>
      <c r="E13" s="3">
        <f t="shared" si="0"/>
        <v>2230.2640551851937</v>
      </c>
      <c r="F13" s="94"/>
      <c r="G13" s="3">
        <f>-INDEX('SRR SGS NEMO'!$D$27:$O$27,1,$B13)</f>
        <v>274.82012481289985</v>
      </c>
      <c r="H13" s="3">
        <f>-INDEX(' SRR SGS WEMO'!$D$27:$O$27,1,$B13)</f>
        <v>42.557528096999995</v>
      </c>
      <c r="I13" s="3">
        <f t="shared" si="1"/>
        <v>317.37765290989984</v>
      </c>
      <c r="J13" s="94"/>
      <c r="K13" s="3">
        <f>-INDEX('SRR Res SEMO'!$D$27:$O$27,1,$B13)</f>
        <v>335.90007972699999</v>
      </c>
      <c r="L13" s="94"/>
      <c r="M13" s="3">
        <f>-INDEX('SRR SGS SEMO'!$D$27:$O$27,1,$B13)</f>
        <v>36.622240916499997</v>
      </c>
      <c r="O13" s="144"/>
      <c r="P13" s="203"/>
      <c r="R13" s="203"/>
    </row>
    <row r="14" spans="1:19" x14ac:dyDescent="0.25">
      <c r="A14" s="234" t="s">
        <v>215</v>
      </c>
      <c r="B14" s="94">
        <f t="shared" si="2"/>
        <v>6</v>
      </c>
      <c r="C14" s="3">
        <f>-INDEX('SRR Res NEMO'!$D$27:$O$27,1,$B14)</f>
        <v>2820.168767761696</v>
      </c>
      <c r="D14" s="3">
        <f>-INDEX('SRR Res WEMO'!$D$27:$O$27,1,$B14)</f>
        <v>288.32329297870007</v>
      </c>
      <c r="E14" s="3">
        <f t="shared" si="0"/>
        <v>3108.492060740396</v>
      </c>
      <c r="F14" s="94"/>
      <c r="G14" s="3">
        <f>-INDEX('SRR SGS NEMO'!$D$27:$O$27,1,$B14)</f>
        <v>440.55484199699998</v>
      </c>
      <c r="H14" s="3">
        <f>-INDEX(' SRR SGS WEMO'!$D$27:$O$27,1,$B14)</f>
        <v>73.279451168500003</v>
      </c>
      <c r="I14" s="3">
        <f t="shared" si="1"/>
        <v>513.83429316549996</v>
      </c>
      <c r="J14" s="94"/>
      <c r="K14" s="3">
        <f>-INDEX('SRR Res SEMO'!$D$27:$O$27,1,$B14)</f>
        <v>212.57230893950015</v>
      </c>
      <c r="L14" s="94"/>
      <c r="M14" s="3">
        <f>-INDEX('SRR SGS SEMO'!$D$27:$O$27,1,$B14)</f>
        <v>27.086563428999995</v>
      </c>
      <c r="O14" s="144"/>
      <c r="P14" s="203"/>
      <c r="R14" s="203"/>
    </row>
    <row r="15" spans="1:19" x14ac:dyDescent="0.25">
      <c r="A15" s="234" t="s">
        <v>216</v>
      </c>
      <c r="B15" s="94">
        <f t="shared" si="2"/>
        <v>7</v>
      </c>
      <c r="C15" s="3">
        <f>-INDEX('SRR Res NEMO'!$D$27:$O$27,1,$B15)</f>
        <v>1475.3199999999786</v>
      </c>
      <c r="D15" s="3">
        <f>-INDEX('SRR Res WEMO'!$D$27:$O$27,1,$B15)</f>
        <v>289.46000000000032</v>
      </c>
      <c r="E15" s="3">
        <f t="shared" si="0"/>
        <v>1764.7799999999788</v>
      </c>
      <c r="F15" s="3"/>
      <c r="G15" s="3">
        <f>-INDEX('SRR SGS NEMO'!$D$27:$O$27,1,$B15)</f>
        <v>244.02000000000027</v>
      </c>
      <c r="H15" s="3">
        <f>-INDEX(' SRR SGS WEMO'!$D$27:$O$27,1,$B15)</f>
        <v>51.100000000000072</v>
      </c>
      <c r="I15" s="3">
        <f t="shared" si="1"/>
        <v>295.12000000000035</v>
      </c>
      <c r="J15" s="3"/>
      <c r="K15" s="3">
        <f>-INDEX('SRR Res SEMO'!$D$27:$O$27,1,$B15)</f>
        <v>389.30999999991309</v>
      </c>
      <c r="L15" s="3"/>
      <c r="M15" s="3">
        <f>-INDEX('SRR SGS SEMO'!$D$27:$O$27,1,$B15)</f>
        <v>38.440000000000133</v>
      </c>
      <c r="O15" s="3"/>
      <c r="P15" s="203"/>
      <c r="R15" s="203"/>
    </row>
    <row r="16" spans="1:19" x14ac:dyDescent="0.25">
      <c r="A16" s="234" t="s">
        <v>217</v>
      </c>
      <c r="B16" s="94">
        <f t="shared" si="2"/>
        <v>8</v>
      </c>
      <c r="C16" s="3">
        <f>-INDEX('SRR Res NEMO'!$D$27:$O$27,1,$B16)</f>
        <v>16273.573600481413</v>
      </c>
      <c r="D16" s="3">
        <f>-INDEX('SRR Res WEMO'!$D$27:$O$27,1,$B16)</f>
        <v>3464.1385786875007</v>
      </c>
      <c r="E16" s="3">
        <f t="shared" si="0"/>
        <v>19737.712179168913</v>
      </c>
      <c r="F16" s="3"/>
      <c r="G16" s="3">
        <f>-INDEX('SRR SGS NEMO'!$D$27:$O$27,1,$B16)</f>
        <v>2023.4640086464999</v>
      </c>
      <c r="H16" s="3">
        <f>-INDEX(' SRR SGS WEMO'!$D$27:$O$27,1,$B16)</f>
        <v>476.74357028550003</v>
      </c>
      <c r="I16" s="3">
        <f t="shared" si="1"/>
        <v>2500.2075789319997</v>
      </c>
      <c r="J16" s="3"/>
      <c r="K16" s="3">
        <f>-INDEX('SRR Res SEMO'!$D$27:$O$27,1,$B16)</f>
        <v>3427.3088947065021</v>
      </c>
      <c r="L16" s="3"/>
      <c r="M16" s="3">
        <f>-INDEX('SRR SGS SEMO'!$D$27:$O$27,1,$B16)</f>
        <v>308.04984567499997</v>
      </c>
      <c r="O16" s="3"/>
      <c r="P16" s="3"/>
      <c r="R16" s="203"/>
    </row>
    <row r="17" spans="1:18" x14ac:dyDescent="0.25">
      <c r="A17" s="234" t="s">
        <v>218</v>
      </c>
      <c r="B17" s="94">
        <f t="shared" si="2"/>
        <v>9</v>
      </c>
      <c r="C17" s="3">
        <f>-INDEX('SRR Res NEMO'!$D$27:$O$27,1,$B17)</f>
        <v>20211.029999999933</v>
      </c>
      <c r="D17" s="3">
        <f>-INDEX('SRR Res WEMO'!$D$27:$O$27,1,$B17)</f>
        <v>4172.8299999999972</v>
      </c>
      <c r="E17" s="3">
        <f t="shared" si="0"/>
        <v>24383.859999999931</v>
      </c>
      <c r="F17" s="3"/>
      <c r="G17" s="3">
        <f>-INDEX('SRR SGS NEMO'!$D$27:$O$27,1,$B17)</f>
        <v>2559.9100000000017</v>
      </c>
      <c r="H17" s="3">
        <f>-INDEX(' SRR SGS WEMO'!$D$27:$O$27,1,$B17)</f>
        <v>609.76999999999919</v>
      </c>
      <c r="I17" s="3">
        <f t="shared" si="1"/>
        <v>3169.6800000000007</v>
      </c>
      <c r="J17" s="3"/>
      <c r="K17" s="3">
        <f>-INDEX('SRR Res SEMO'!$D$27:$O$27,1,$B17)</f>
        <v>4091.6500000000292</v>
      </c>
      <c r="L17" s="3"/>
      <c r="M17" s="3">
        <f>-INDEX('SRR SGS SEMO'!$D$27:$O$27,1,$B17)</f>
        <v>382.84999999999911</v>
      </c>
      <c r="O17" s="3"/>
      <c r="P17" s="3"/>
      <c r="R17" s="203"/>
    </row>
    <row r="18" spans="1:18" x14ac:dyDescent="0.25">
      <c r="A18" s="234" t="s">
        <v>219</v>
      </c>
      <c r="B18" s="94">
        <f t="shared" si="2"/>
        <v>10</v>
      </c>
      <c r="C18" s="3">
        <f>-INDEX('SRR Res NEMO'!$D$27:$O$27,1,$B18)</f>
        <v>28360</v>
      </c>
      <c r="D18" s="3">
        <f>-INDEX('SRR Res WEMO'!$D$27:$O$27,1,$B18)</f>
        <v>5495</v>
      </c>
      <c r="E18" s="3">
        <f t="shared" si="0"/>
        <v>33855</v>
      </c>
      <c r="F18" s="3"/>
      <c r="G18" s="3">
        <f>-INDEX('SRR SGS NEMO'!$D$27:$O$27,1,$B18)</f>
        <v>4039</v>
      </c>
      <c r="H18" s="3">
        <f>-INDEX(' SRR SGS WEMO'!$D$27:$O$27,1,$B18)</f>
        <v>834</v>
      </c>
      <c r="I18" s="3">
        <f t="shared" si="1"/>
        <v>4873</v>
      </c>
      <c r="J18" s="3"/>
      <c r="K18" s="3">
        <f>-INDEX('SRR Res SEMO'!$D$27:$O$27,1,$B18)</f>
        <v>5465</v>
      </c>
      <c r="L18" s="3"/>
      <c r="M18" s="3">
        <f>-INDEX('SRR SGS SEMO'!$D$27:$O$27,1,$B18)</f>
        <v>563</v>
      </c>
      <c r="O18" s="3"/>
      <c r="P18" s="3"/>
      <c r="R18" s="203"/>
    </row>
    <row r="19" spans="1:18" x14ac:dyDescent="0.25">
      <c r="A19" s="234" t="s">
        <v>226</v>
      </c>
      <c r="B19" s="94">
        <f t="shared" si="2"/>
        <v>11</v>
      </c>
      <c r="C19" s="3">
        <f>-INDEX('SRR Res NEMO'!$D$27:$O$27,1,$B19)</f>
        <v>9542</v>
      </c>
      <c r="D19" s="3">
        <f>-INDEX('SRR Res WEMO'!$D$27:$O$27,1,$B19)</f>
        <v>4629</v>
      </c>
      <c r="E19" s="3">
        <f t="shared" si="0"/>
        <v>14171</v>
      </c>
      <c r="F19" s="3"/>
      <c r="G19" s="3">
        <f>-INDEX('SRR SGS NEMO'!$D$27:$O$27,1,$B19)</f>
        <v>3323</v>
      </c>
      <c r="H19" s="3">
        <f>-INDEX(' SRR SGS WEMO'!$D$27:$O$27,1,$B19)</f>
        <v>723</v>
      </c>
      <c r="I19" s="3">
        <f t="shared" si="1"/>
        <v>4046</v>
      </c>
      <c r="J19" s="3"/>
      <c r="K19" s="3">
        <f>-INDEX('SRR Res SEMO'!$D$27:$O$27,1,$B19)</f>
        <v>4587</v>
      </c>
      <c r="L19" s="3"/>
      <c r="M19" s="3">
        <f>-INDEX('SRR SGS SEMO'!$D$27:$O$27,1,$B19)</f>
        <v>456</v>
      </c>
      <c r="O19" s="3"/>
      <c r="P19" s="3"/>
      <c r="R19" s="203"/>
    </row>
    <row r="20" spans="1:18" x14ac:dyDescent="0.25">
      <c r="A20" s="234" t="s">
        <v>227</v>
      </c>
      <c r="B20" s="94">
        <f t="shared" si="2"/>
        <v>12</v>
      </c>
      <c r="C20" s="3">
        <f>-INDEX('SRR Res NEMO'!$D$27:$O$27,1,$B20)</f>
        <v>5495</v>
      </c>
      <c r="D20" s="3">
        <f>-INDEX('SRR Res WEMO'!$D$27:$O$27,1,$B20)</f>
        <v>3666</v>
      </c>
      <c r="E20" s="3">
        <f t="shared" si="0"/>
        <v>9161</v>
      </c>
      <c r="F20" s="3"/>
      <c r="G20" s="3">
        <f>-INDEX('SRR SGS NEMO'!$D$27:$O$27,1,$B20)</f>
        <v>2442</v>
      </c>
      <c r="H20" s="3">
        <f>-INDEX(' SRR SGS WEMO'!$D$27:$O$27,1,$B20)</f>
        <v>548</v>
      </c>
      <c r="I20" s="3">
        <f t="shared" si="1"/>
        <v>2990</v>
      </c>
      <c r="J20" s="3"/>
      <c r="K20" s="3">
        <f>-INDEX('SRR Res SEMO'!$D$27:$O$27,1,$B20)</f>
        <v>3607</v>
      </c>
      <c r="L20" s="3"/>
      <c r="M20" s="3">
        <f>-INDEX('SRR SGS SEMO'!$D$27:$O$27,1,$B20)</f>
        <v>340</v>
      </c>
      <c r="O20" s="3"/>
      <c r="P20" s="3"/>
      <c r="R20" s="203"/>
    </row>
    <row r="21" spans="1:18" ht="6.75" customHeight="1" x14ac:dyDescent="0.25">
      <c r="R21" s="203"/>
    </row>
    <row r="22" spans="1:18" x14ac:dyDescent="0.25">
      <c r="A22" s="189" t="s">
        <v>177</v>
      </c>
      <c r="B22" s="94"/>
      <c r="C22" s="191">
        <f>SUM(C9:C21)</f>
        <v>101759.81865697229</v>
      </c>
      <c r="D22" s="191">
        <f>SUM(D9:D21)</f>
        <v>25059.719871353096</v>
      </c>
      <c r="E22" s="191">
        <f>SUM(E9:E21)</f>
        <v>126819.53852832539</v>
      </c>
      <c r="F22" s="191"/>
      <c r="G22" s="191">
        <f>SUM(G9:G21)</f>
        <v>17350.167743181901</v>
      </c>
      <c r="H22" s="191">
        <f>SUM(H9:H21)</f>
        <v>3725.762367072999</v>
      </c>
      <c r="I22" s="191">
        <f>SUM(I9:I21)</f>
        <v>21075.9301102549</v>
      </c>
      <c r="J22" s="191"/>
      <c r="K22" s="191">
        <f>SUM(K9:K21)</f>
        <v>24981.627145343497</v>
      </c>
      <c r="L22" s="191"/>
      <c r="M22" s="191">
        <f>SUM(M9:M21)</f>
        <v>2399.8152308365006</v>
      </c>
      <c r="R22" s="203"/>
    </row>
    <row r="23" spans="1:18" ht="6" customHeight="1" x14ac:dyDescent="0.25">
      <c r="A23" s="225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R23" s="203"/>
    </row>
    <row r="24" spans="1:18" ht="6.75" customHeight="1" x14ac:dyDescent="0.25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R24" s="203"/>
    </row>
    <row r="25" spans="1:18" ht="14.25" customHeight="1" x14ac:dyDescent="0.25">
      <c r="A25" t="s">
        <v>178</v>
      </c>
      <c r="B25" s="94"/>
      <c r="C25" s="94">
        <f>C7+C22</f>
        <v>101759.81865697229</v>
      </c>
      <c r="D25" s="94">
        <f>D7+D22</f>
        <v>25059.719871353096</v>
      </c>
      <c r="E25" s="94">
        <f>SUM(C25:D25)</f>
        <v>126819.53852832539</v>
      </c>
      <c r="F25" s="94"/>
      <c r="G25" s="94">
        <f>G7+G22</f>
        <v>17350.167743181901</v>
      </c>
      <c r="H25" s="94">
        <f>H7+H22</f>
        <v>3725.762367072999</v>
      </c>
      <c r="I25" s="94">
        <f>SUM(G25:H25)</f>
        <v>21075.9301102549</v>
      </c>
      <c r="J25" s="94"/>
      <c r="K25" s="94">
        <f>K7+K22</f>
        <v>24981.627145343497</v>
      </c>
      <c r="L25" s="94"/>
      <c r="M25" s="94">
        <f>M7+M22</f>
        <v>2399.8152308365006</v>
      </c>
      <c r="R25" s="203"/>
    </row>
    <row r="26" spans="1:18" ht="14.25" customHeight="1" x14ac:dyDescent="0.25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R26" s="203"/>
    </row>
    <row r="27" spans="1:18" x14ac:dyDescent="0.25">
      <c r="A27" s="5" t="s">
        <v>179</v>
      </c>
      <c r="P27" s="203"/>
      <c r="R27" s="203"/>
    </row>
    <row r="28" spans="1:18" x14ac:dyDescent="0.25">
      <c r="A28" t="s">
        <v>175</v>
      </c>
      <c r="C28" s="94">
        <v>0</v>
      </c>
      <c r="D28" s="94">
        <v>0</v>
      </c>
      <c r="E28" s="235">
        <f>SUM(C28:D28)</f>
        <v>0</v>
      </c>
      <c r="G28" s="94">
        <v>0</v>
      </c>
      <c r="H28" s="94">
        <v>0</v>
      </c>
      <c r="I28" s="235">
        <f>SUM(G28:H28)</f>
        <v>0</v>
      </c>
      <c r="K28" s="94">
        <v>0</v>
      </c>
      <c r="M28" s="94">
        <v>0</v>
      </c>
      <c r="N28" s="235">
        <f>E28+I28+K28+M28</f>
        <v>0</v>
      </c>
      <c r="O28" s="17">
        <v>0</v>
      </c>
      <c r="P28" s="255" t="str">
        <f>IF(N28-O28=0,"","ERROR")</f>
        <v/>
      </c>
      <c r="R28" s="203"/>
    </row>
    <row r="29" spans="1:18" x14ac:dyDescent="0.25">
      <c r="A29" s="225"/>
      <c r="P29" s="203"/>
      <c r="R29" s="203"/>
    </row>
    <row r="30" spans="1:18" x14ac:dyDescent="0.25">
      <c r="A30" s="234" t="str">
        <f>A9</f>
        <v>April 2019</v>
      </c>
      <c r="B30" s="94">
        <v>1</v>
      </c>
      <c r="C30" s="94">
        <f>-INDEX('SRR Res NEMO'!$D$28:$O$28,1,$B30)</f>
        <v>0</v>
      </c>
      <c r="D30" s="94">
        <f>-INDEX('SRR Res WEMO'!$D$28:$O$28,1,$B30)</f>
        <v>0</v>
      </c>
      <c r="E30" s="94">
        <f>SUM(C30:D30)</f>
        <v>0</v>
      </c>
      <c r="F30" s="94"/>
      <c r="G30" s="94">
        <f>-INDEX('SRR SGS NEMO'!$D$28:$O$28,1,$B30)</f>
        <v>0</v>
      </c>
      <c r="H30" s="94">
        <f>-INDEX(' SRR SGS WEMO'!$D$28:$O$28,1,$B30)</f>
        <v>0</v>
      </c>
      <c r="I30" s="94">
        <f>SUM(G30:H30)</f>
        <v>0</v>
      </c>
      <c r="J30" s="94"/>
      <c r="K30" s="94">
        <f>-INDEX('SRR Res SEMO'!$D$28:$O$28,1,$B30)</f>
        <v>0</v>
      </c>
      <c r="L30" s="94"/>
      <c r="M30" s="94">
        <f>-INDEX('SRR SGS SEMO'!$D$28:$O$28,1,$B30)</f>
        <v>0</v>
      </c>
      <c r="O30" s="144"/>
      <c r="P30" s="203"/>
      <c r="R30" s="203"/>
    </row>
    <row r="31" spans="1:18" x14ac:dyDescent="0.25">
      <c r="A31" s="234" t="str">
        <f t="shared" ref="A31:A41" si="3">A10</f>
        <v>May 2019</v>
      </c>
      <c r="B31" s="94">
        <f>B30+1</f>
        <v>2</v>
      </c>
      <c r="C31" s="3">
        <f>-INDEX('SRR Res NEMO'!$D$28:$O$28,1,$B31)</f>
        <v>0</v>
      </c>
      <c r="D31" s="3">
        <f>-INDEX('SRR Res WEMO'!$D$28:$O$28,1,$B31)</f>
        <v>0</v>
      </c>
      <c r="E31" s="94">
        <f t="shared" ref="E31:E41" si="4">SUM(C31:D31)</f>
        <v>0</v>
      </c>
      <c r="F31" s="94"/>
      <c r="G31" s="3">
        <f>-INDEX('SRR SGS NEMO'!$D$28:$O$28,1,$B31)</f>
        <v>0</v>
      </c>
      <c r="H31" s="3">
        <f>-INDEX(' SRR SGS WEMO'!$D$28:$O$28,1,$B31)</f>
        <v>0</v>
      </c>
      <c r="I31" s="3">
        <f t="shared" ref="I31:I41" si="5">SUM(G31:H31)</f>
        <v>0</v>
      </c>
      <c r="J31" s="94"/>
      <c r="K31" s="3">
        <f>-INDEX('SRR Res SEMO'!$D$28:$O$28,1,$B31)</f>
        <v>0</v>
      </c>
      <c r="L31" s="94"/>
      <c r="M31" s="3">
        <f>-INDEX('SRR SGS SEMO'!$D$28:$O$28,1,$B31)</f>
        <v>0</v>
      </c>
      <c r="O31" s="144"/>
      <c r="P31" s="203"/>
      <c r="R31" s="203"/>
    </row>
    <row r="32" spans="1:18" x14ac:dyDescent="0.25">
      <c r="A32" s="234" t="str">
        <f t="shared" si="3"/>
        <v>June 2019</v>
      </c>
      <c r="B32" s="94">
        <f t="shared" ref="B32:B41" si="6">B31+1</f>
        <v>3</v>
      </c>
      <c r="C32" s="3">
        <f>-INDEX('SRR Res NEMO'!$D$28:$O$28,1,$B32)</f>
        <v>0</v>
      </c>
      <c r="D32" s="3">
        <f>-INDEX('SRR Res WEMO'!$D$28:$O$28,1,$B32)</f>
        <v>0</v>
      </c>
      <c r="E32" s="94">
        <f t="shared" si="4"/>
        <v>0</v>
      </c>
      <c r="F32" s="94"/>
      <c r="G32" s="3">
        <f>-INDEX('SRR SGS NEMO'!$D$28:$O$28,1,$B32)</f>
        <v>0</v>
      </c>
      <c r="H32" s="3">
        <f>-INDEX(' SRR SGS WEMO'!$D$28:$O$28,1,$B32)</f>
        <v>0</v>
      </c>
      <c r="I32" s="3">
        <f t="shared" si="5"/>
        <v>0</v>
      </c>
      <c r="J32" s="94"/>
      <c r="K32" s="3">
        <f>-INDEX('SRR Res SEMO'!$D$28:$O$28,1,$B32)</f>
        <v>0</v>
      </c>
      <c r="L32" s="94"/>
      <c r="M32" s="3">
        <f>-INDEX('SRR SGS SEMO'!$D$28:$O$28,1,$B32)</f>
        <v>0</v>
      </c>
      <c r="O32" s="144"/>
      <c r="P32" s="203"/>
      <c r="R32" s="203"/>
    </row>
    <row r="33" spans="1:18" x14ac:dyDescent="0.25">
      <c r="A33" s="234" t="str">
        <f t="shared" si="3"/>
        <v>July 2019</v>
      </c>
      <c r="B33" s="94">
        <f t="shared" si="6"/>
        <v>4</v>
      </c>
      <c r="C33" s="3">
        <f>-INDEX('SRR Res NEMO'!$D$28:$O$28,1,$B33)</f>
        <v>0</v>
      </c>
      <c r="D33" s="3">
        <f>-INDEX('SRR Res WEMO'!$D$28:$O$28,1,$B33)</f>
        <v>0</v>
      </c>
      <c r="E33" s="94">
        <f t="shared" si="4"/>
        <v>0</v>
      </c>
      <c r="F33" s="94"/>
      <c r="G33" s="3">
        <f>-INDEX('SRR SGS NEMO'!$D$28:$O$28,1,$B33)</f>
        <v>0</v>
      </c>
      <c r="H33" s="3">
        <f>-INDEX(' SRR SGS WEMO'!$D$28:$O$28,1,$B33)</f>
        <v>0</v>
      </c>
      <c r="I33" s="3">
        <f t="shared" si="5"/>
        <v>0</v>
      </c>
      <c r="J33" s="94"/>
      <c r="K33" s="3">
        <f>-INDEX('SRR Res SEMO'!$D$28:$O$28,1,$B33)</f>
        <v>0</v>
      </c>
      <c r="L33" s="94"/>
      <c r="M33" s="3">
        <f>-INDEX('SRR SGS SEMO'!$D$28:$O$28,1,$B33)</f>
        <v>0</v>
      </c>
      <c r="O33" s="144"/>
      <c r="P33" s="203"/>
      <c r="R33" s="203"/>
    </row>
    <row r="34" spans="1:18" x14ac:dyDescent="0.25">
      <c r="A34" s="234" t="str">
        <f t="shared" si="3"/>
        <v>August 2019</v>
      </c>
      <c r="B34" s="94">
        <f t="shared" si="6"/>
        <v>5</v>
      </c>
      <c r="C34" s="3">
        <f>-INDEX('SRR Res NEMO'!$D$28:$O$28,1,$B34)</f>
        <v>0</v>
      </c>
      <c r="D34" s="3">
        <f>-INDEX('SRR Res WEMO'!$D$28:$O$28,1,$B34)</f>
        <v>0</v>
      </c>
      <c r="E34" s="94">
        <f t="shared" si="4"/>
        <v>0</v>
      </c>
      <c r="F34" s="94"/>
      <c r="G34" s="3">
        <f>-INDEX('SRR SGS NEMO'!$D$28:$O$28,1,$B34)</f>
        <v>0</v>
      </c>
      <c r="H34" s="3">
        <f>-INDEX(' SRR SGS WEMO'!$D$28:$O$28,1,$B34)</f>
        <v>0</v>
      </c>
      <c r="I34" s="3">
        <f t="shared" si="5"/>
        <v>0</v>
      </c>
      <c r="J34" s="94"/>
      <c r="K34" s="3">
        <f>-INDEX('SRR Res SEMO'!$D$28:$O$28,1,$B34)</f>
        <v>0</v>
      </c>
      <c r="L34" s="94"/>
      <c r="M34" s="3">
        <f>-INDEX('SRR SGS SEMO'!$D$28:$O$28,1,$B34)</f>
        <v>0</v>
      </c>
      <c r="O34" s="144"/>
      <c r="P34" s="203"/>
      <c r="R34" s="203"/>
    </row>
    <row r="35" spans="1:18" x14ac:dyDescent="0.25">
      <c r="A35" s="234" t="str">
        <f t="shared" si="3"/>
        <v>September 2019</v>
      </c>
      <c r="B35" s="94">
        <f t="shared" si="6"/>
        <v>6</v>
      </c>
      <c r="C35" s="3">
        <f>-INDEX('SRR Res NEMO'!$D$28:$O$28,1,$B35)</f>
        <v>0</v>
      </c>
      <c r="D35" s="3">
        <f>-INDEX('SRR Res WEMO'!$D$28:$O$28,1,$B35)</f>
        <v>0</v>
      </c>
      <c r="E35" s="94">
        <f t="shared" si="4"/>
        <v>0</v>
      </c>
      <c r="F35" s="94"/>
      <c r="G35" s="3">
        <f>-INDEX('SRR SGS NEMO'!$D$28:$O$28,1,$B35)</f>
        <v>0</v>
      </c>
      <c r="H35" s="3">
        <f>-INDEX(' SRR SGS WEMO'!$D$28:$O$28,1,$B35)</f>
        <v>0</v>
      </c>
      <c r="I35" s="3">
        <f t="shared" si="5"/>
        <v>0</v>
      </c>
      <c r="J35" s="94"/>
      <c r="K35" s="3">
        <f>-INDEX('SRR Res SEMO'!$D$28:$O$28,1,$B35)</f>
        <v>0</v>
      </c>
      <c r="L35" s="94"/>
      <c r="M35" s="3">
        <f>-INDEX('SRR SGS SEMO'!$D$28:$O$28,1,$B35)</f>
        <v>0</v>
      </c>
      <c r="O35" s="144"/>
      <c r="P35" s="203"/>
      <c r="R35" s="203"/>
    </row>
    <row r="36" spans="1:18" x14ac:dyDescent="0.25">
      <c r="A36" s="234" t="str">
        <f t="shared" si="3"/>
        <v>October 2019</v>
      </c>
      <c r="B36" s="94">
        <f t="shared" si="6"/>
        <v>7</v>
      </c>
      <c r="C36" s="3">
        <f>-INDEX('SRR Res NEMO'!$D$28:$O$28,1,$B36)</f>
        <v>0</v>
      </c>
      <c r="D36" s="3">
        <f>-INDEX('SRR Res WEMO'!$D$28:$O$28,1,$B36)</f>
        <v>0</v>
      </c>
      <c r="E36" s="94">
        <f t="shared" si="4"/>
        <v>0</v>
      </c>
      <c r="F36" s="3"/>
      <c r="G36" s="3">
        <f>-INDEX('SRR SGS NEMO'!$D$28:$O$28,1,$B36)</f>
        <v>0</v>
      </c>
      <c r="H36" s="3">
        <f>-INDEX(' SRR SGS WEMO'!$D$28:$O$28,1,$B36)</f>
        <v>0</v>
      </c>
      <c r="I36" s="3">
        <f t="shared" si="5"/>
        <v>0</v>
      </c>
      <c r="J36" s="3"/>
      <c r="K36" s="3">
        <f>-INDEX('SRR Res SEMO'!$D$28:$O$28,1,$B36)</f>
        <v>0</v>
      </c>
      <c r="L36" s="3"/>
      <c r="M36" s="3">
        <f>-INDEX('SRR SGS SEMO'!$D$28:$O$28,1,$B36)</f>
        <v>0</v>
      </c>
      <c r="O36" s="3"/>
      <c r="P36" s="203"/>
      <c r="R36" s="203"/>
    </row>
    <row r="37" spans="1:18" x14ac:dyDescent="0.25">
      <c r="A37" s="234" t="str">
        <f t="shared" si="3"/>
        <v>November 2019</v>
      </c>
      <c r="B37" s="94">
        <f t="shared" si="6"/>
        <v>8</v>
      </c>
      <c r="C37" s="3">
        <f>-INDEX('SRR Res NEMO'!$D$28:$O$28,1,$B37)</f>
        <v>0</v>
      </c>
      <c r="D37" s="3">
        <f>-INDEX('SRR Res WEMO'!$D$28:$O$28,1,$B37)</f>
        <v>0</v>
      </c>
      <c r="E37" s="94">
        <f t="shared" si="4"/>
        <v>0</v>
      </c>
      <c r="F37" s="3"/>
      <c r="G37" s="3">
        <f>-INDEX('SRR SGS NEMO'!$D$28:$O$28,1,$B37)</f>
        <v>0</v>
      </c>
      <c r="H37" s="3">
        <f>-INDEX(' SRR SGS WEMO'!$D$28:$O$28,1,$B37)</f>
        <v>0</v>
      </c>
      <c r="I37" s="3">
        <f t="shared" si="5"/>
        <v>0</v>
      </c>
      <c r="J37" s="3"/>
      <c r="K37" s="3">
        <f>-INDEX('SRR Res SEMO'!$D$28:$O$28,1,$B37)</f>
        <v>0</v>
      </c>
      <c r="L37" s="3"/>
      <c r="M37" s="3">
        <f>-INDEX('SRR SGS SEMO'!$D$28:$O$28,1,$B37)</f>
        <v>0</v>
      </c>
      <c r="O37" s="3"/>
      <c r="P37" s="3"/>
      <c r="R37" s="203"/>
    </row>
    <row r="38" spans="1:18" x14ac:dyDescent="0.25">
      <c r="A38" s="234" t="str">
        <f t="shared" si="3"/>
        <v>December 2019</v>
      </c>
      <c r="B38" s="94">
        <f t="shared" si="6"/>
        <v>9</v>
      </c>
      <c r="C38" s="3">
        <f>-INDEX('SRR Res NEMO'!$D$28:$O$28,1,$B38)</f>
        <v>0</v>
      </c>
      <c r="D38" s="3">
        <f>-INDEX('SRR Res WEMO'!$D$28:$O$28,1,$B38)</f>
        <v>0</v>
      </c>
      <c r="E38" s="94">
        <f t="shared" si="4"/>
        <v>0</v>
      </c>
      <c r="F38" s="3"/>
      <c r="G38" s="3">
        <f>-INDEX('SRR SGS NEMO'!$D$28:$O$28,1,$B38)</f>
        <v>0</v>
      </c>
      <c r="H38" s="3">
        <f>-INDEX(' SRR SGS WEMO'!$D$28:$O$28,1,$B38)</f>
        <v>0</v>
      </c>
      <c r="I38" s="3">
        <f t="shared" si="5"/>
        <v>0</v>
      </c>
      <c r="J38" s="3"/>
      <c r="K38" s="3">
        <f>-INDEX('SRR Res SEMO'!$D$28:$O$28,1,$B38)</f>
        <v>0</v>
      </c>
      <c r="L38" s="3"/>
      <c r="M38" s="3">
        <f>-INDEX('SRR SGS SEMO'!$D$28:$O$28,1,$B38)</f>
        <v>0</v>
      </c>
      <c r="O38" s="3"/>
      <c r="P38" s="3"/>
      <c r="R38" s="203"/>
    </row>
    <row r="39" spans="1:18" x14ac:dyDescent="0.25">
      <c r="A39" s="234" t="str">
        <f t="shared" si="3"/>
        <v>January 2020</v>
      </c>
      <c r="B39" s="94">
        <f t="shared" si="6"/>
        <v>10</v>
      </c>
      <c r="C39" s="3">
        <f>-INDEX('SRR Res NEMO'!$D$28:$O$28,1,$B39)</f>
        <v>0</v>
      </c>
      <c r="D39" s="3">
        <f>-INDEX('SRR Res WEMO'!$D$28:$O$28,1,$B39)</f>
        <v>0</v>
      </c>
      <c r="E39" s="94">
        <f t="shared" si="4"/>
        <v>0</v>
      </c>
      <c r="F39" s="3"/>
      <c r="G39" s="3">
        <f>-INDEX('SRR SGS NEMO'!$D$28:$O$28,1,$B39)</f>
        <v>0</v>
      </c>
      <c r="H39" s="3">
        <f>-INDEX(' SRR SGS WEMO'!$D$28:$O$28,1,$B39)</f>
        <v>0</v>
      </c>
      <c r="I39" s="3">
        <f t="shared" si="5"/>
        <v>0</v>
      </c>
      <c r="J39" s="3"/>
      <c r="K39" s="3">
        <f>-INDEX('SRR Res SEMO'!$D$28:$O$28,1,$B39)</f>
        <v>0</v>
      </c>
      <c r="L39" s="3"/>
      <c r="M39" s="3">
        <f>-INDEX('SRR SGS SEMO'!$D$28:$O$28,1,$B39)</f>
        <v>0</v>
      </c>
      <c r="O39" s="3"/>
      <c r="P39" s="3"/>
      <c r="R39" s="203"/>
    </row>
    <row r="40" spans="1:18" x14ac:dyDescent="0.25">
      <c r="A40" s="234" t="str">
        <f t="shared" si="3"/>
        <v>February 2020</v>
      </c>
      <c r="B40" s="94">
        <f t="shared" si="6"/>
        <v>11</v>
      </c>
      <c r="C40" s="3">
        <f>-INDEX('SRR Res NEMO'!$D$28:$O$28,1,$B40)</f>
        <v>0</v>
      </c>
      <c r="D40" s="3">
        <f>-INDEX('SRR Res WEMO'!$D$28:$O$28,1,$B40)</f>
        <v>0</v>
      </c>
      <c r="E40" s="94">
        <f t="shared" si="4"/>
        <v>0</v>
      </c>
      <c r="F40" s="3"/>
      <c r="G40" s="3">
        <f>-INDEX('SRR SGS NEMO'!$D$28:$O$28,1,$B40)</f>
        <v>0</v>
      </c>
      <c r="H40" s="3">
        <f>-INDEX(' SRR SGS WEMO'!$D$28:$O$28,1,$B40)</f>
        <v>0</v>
      </c>
      <c r="I40" s="3">
        <f t="shared" si="5"/>
        <v>0</v>
      </c>
      <c r="J40" s="3"/>
      <c r="K40" s="3">
        <f>-INDEX('SRR Res SEMO'!$D$28:$O$28,1,$B40)</f>
        <v>0</v>
      </c>
      <c r="L40" s="3"/>
      <c r="M40" s="3">
        <f>-INDEX('SRR SGS SEMO'!$D$28:$O$28,1,$B40)</f>
        <v>0</v>
      </c>
      <c r="O40" s="3"/>
      <c r="P40" s="3"/>
      <c r="R40" s="203"/>
    </row>
    <row r="41" spans="1:18" x14ac:dyDescent="0.25">
      <c r="A41" s="234" t="str">
        <f t="shared" si="3"/>
        <v>March 2020</v>
      </c>
      <c r="B41" s="94">
        <f t="shared" si="6"/>
        <v>12</v>
      </c>
      <c r="C41" s="3">
        <f>-INDEX('SRR Res NEMO'!$D$28:$O$28,1,$B41)</f>
        <v>0</v>
      </c>
      <c r="D41" s="3">
        <f>-INDEX('SRR Res WEMO'!$D$28:$O$28,1,$B41)</f>
        <v>0</v>
      </c>
      <c r="E41" s="94">
        <f t="shared" si="4"/>
        <v>0</v>
      </c>
      <c r="F41" s="3"/>
      <c r="G41" s="3">
        <f>-INDEX('SRR SGS NEMO'!$D$28:$O$28,1,$B41)</f>
        <v>0</v>
      </c>
      <c r="H41" s="3">
        <f>-INDEX(' SRR SGS WEMO'!$D$28:$O$28,1,$B41)</f>
        <v>0</v>
      </c>
      <c r="I41" s="3">
        <f t="shared" si="5"/>
        <v>0</v>
      </c>
      <c r="J41" s="3"/>
      <c r="K41" s="3">
        <f>-INDEX('SRR Res SEMO'!$D$28:$O$28,1,$B41)</f>
        <v>0</v>
      </c>
      <c r="L41" s="3"/>
      <c r="M41" s="3">
        <f>-INDEX('SRR SGS SEMO'!$D$28:$O$28,1,$B41)</f>
        <v>0</v>
      </c>
      <c r="O41" s="3"/>
      <c r="P41" s="3"/>
      <c r="R41" s="203"/>
    </row>
    <row r="42" spans="1:18" ht="6.75" customHeight="1" x14ac:dyDescent="0.25">
      <c r="R42" s="203"/>
    </row>
    <row r="43" spans="1:18" x14ac:dyDescent="0.25">
      <c r="A43" s="189" t="s">
        <v>177</v>
      </c>
      <c r="B43" s="94"/>
      <c r="C43" s="191">
        <f>SUM(C30:C42)</f>
        <v>0</v>
      </c>
      <c r="D43" s="191">
        <f>SUM(D30:D42)</f>
        <v>0</v>
      </c>
      <c r="E43" s="191">
        <f>SUM(E30:E42)</f>
        <v>0</v>
      </c>
      <c r="F43" s="191"/>
      <c r="G43" s="191">
        <f>SUM(G30:G42)</f>
        <v>0</v>
      </c>
      <c r="H43" s="191">
        <f>SUM(H30:H42)</f>
        <v>0</v>
      </c>
      <c r="I43" s="191">
        <f>SUM(I30:I42)</f>
        <v>0</v>
      </c>
      <c r="J43" s="191"/>
      <c r="K43" s="191">
        <f>SUM(K30:K42)</f>
        <v>0</v>
      </c>
      <c r="L43" s="191"/>
      <c r="M43" s="191">
        <f>SUM(M30:M42)</f>
        <v>0</v>
      </c>
      <c r="R43" s="203"/>
    </row>
    <row r="44" spans="1:18" ht="5.25" customHeight="1" x14ac:dyDescent="0.25">
      <c r="A44" s="22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R44" s="203"/>
    </row>
    <row r="45" spans="1:18" x14ac:dyDescent="0.25">
      <c r="A45" t="s">
        <v>180</v>
      </c>
      <c r="B45" s="94"/>
      <c r="C45" s="94">
        <f>C28+C43</f>
        <v>0</v>
      </c>
      <c r="D45" s="94">
        <f>D28+D43</f>
        <v>0</v>
      </c>
      <c r="E45" s="94">
        <f>SUM(B45:D45)</f>
        <v>0</v>
      </c>
      <c r="G45" s="94">
        <f>G28+G43</f>
        <v>0</v>
      </c>
      <c r="H45" s="94">
        <f>H28+H43</f>
        <v>0</v>
      </c>
      <c r="I45" s="94">
        <f>SUM(F45:H45)</f>
        <v>0</v>
      </c>
      <c r="K45" s="94">
        <f>K28+K43</f>
        <v>0</v>
      </c>
      <c r="M45" s="94">
        <f>M28+M43</f>
        <v>0</v>
      </c>
    </row>
    <row r="46" spans="1:18" ht="12" customHeight="1" x14ac:dyDescent="0.25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R46" s="203"/>
    </row>
    <row r="47" spans="1:18" ht="12" customHeight="1" x14ac:dyDescent="0.25">
      <c r="A47" t="s">
        <v>181</v>
      </c>
      <c r="C47" s="235">
        <f>C25+C45</f>
        <v>101759.81865697229</v>
      </c>
      <c r="D47" s="235">
        <f>D25+D45</f>
        <v>25059.719871353096</v>
      </c>
      <c r="E47" s="94">
        <f>SUM(B47:D47)</f>
        <v>126819.53852832539</v>
      </c>
      <c r="F47" s="94"/>
      <c r="G47" s="235">
        <f>G25+G45</f>
        <v>17350.167743181901</v>
      </c>
      <c r="H47" s="235">
        <f>H25+H45</f>
        <v>3725.762367072999</v>
      </c>
      <c r="I47" s="94">
        <f>SUM(F47:H47)</f>
        <v>21075.9301102549</v>
      </c>
      <c r="J47" s="94"/>
      <c r="K47" s="235">
        <f>K25+K45</f>
        <v>24981.627145343497</v>
      </c>
      <c r="L47" s="94"/>
      <c r="M47" s="235">
        <f>M25+M45</f>
        <v>2399.8152308365006</v>
      </c>
      <c r="R47" s="203"/>
    </row>
    <row r="48" spans="1:18" ht="12" customHeight="1" x14ac:dyDescent="0.25">
      <c r="A48" t="s">
        <v>150</v>
      </c>
      <c r="B48" s="94"/>
      <c r="C48" s="3">
        <f>'SRR Res NEMO'!P40</f>
        <v>1054</v>
      </c>
      <c r="D48" s="3">
        <f>'SRR Res WEMO'!P40</f>
        <v>210</v>
      </c>
      <c r="E48" s="3">
        <f>SUM(B48:D48)</f>
        <v>1264</v>
      </c>
      <c r="F48" s="3"/>
      <c r="G48" s="3">
        <f>'SRR SGS NEMO'!P40</f>
        <v>147</v>
      </c>
      <c r="H48" s="3">
        <f>' SRR SGS WEMO'!P40</f>
        <v>30</v>
      </c>
      <c r="I48" s="3">
        <f>SUM(F48:H48)</f>
        <v>177</v>
      </c>
      <c r="J48" s="94"/>
      <c r="K48" s="3">
        <f>'SRR Res SEMO'!P40</f>
        <v>210</v>
      </c>
      <c r="L48" s="94"/>
      <c r="M48" s="3">
        <f>'SRR SGS SEMO'!P40</f>
        <v>20</v>
      </c>
      <c r="R48" s="203"/>
    </row>
    <row r="49" spans="1:22" x14ac:dyDescent="0.25">
      <c r="A49" t="s">
        <v>182</v>
      </c>
      <c r="B49" s="94"/>
      <c r="C49" s="191">
        <f>C47+C48</f>
        <v>102813.81865697229</v>
      </c>
      <c r="D49" s="191">
        <f>D47+D48</f>
        <v>25269.719871353096</v>
      </c>
      <c r="E49" s="191">
        <f>SUM(B49:D49)</f>
        <v>128083.53852832539</v>
      </c>
      <c r="F49" s="94"/>
      <c r="G49" s="191">
        <f>G47+G48</f>
        <v>17497.167743181901</v>
      </c>
      <c r="H49" s="191">
        <f>H47+H48</f>
        <v>3755.762367072999</v>
      </c>
      <c r="I49" s="191">
        <f>SUM(F49:H49)</f>
        <v>21252.9301102549</v>
      </c>
      <c r="J49" s="94"/>
      <c r="K49" s="191">
        <f>K47+K48</f>
        <v>25191.627145343497</v>
      </c>
      <c r="L49" s="94"/>
      <c r="M49" s="191">
        <f>M47+M48</f>
        <v>2419.8152308365006</v>
      </c>
      <c r="R49" s="203"/>
    </row>
    <row r="50" spans="1:22" ht="6.75" customHeight="1" x14ac:dyDescent="0.25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R50" s="203"/>
    </row>
    <row r="51" spans="1:22" x14ac:dyDescent="0.25">
      <c r="A51" t="s">
        <v>25</v>
      </c>
      <c r="B51" s="23"/>
      <c r="C51" s="3">
        <f>Assumptions!B20</f>
        <v>11089284.458101537</v>
      </c>
      <c r="D51" s="3">
        <f>Assumptions!D20</f>
        <v>2140376.9890333959</v>
      </c>
      <c r="E51" s="3">
        <f>SUM(C51:D51)</f>
        <v>13229661.447134933</v>
      </c>
      <c r="F51" s="23"/>
      <c r="G51" s="3">
        <f>Assumptions!C20</f>
        <v>3249867.6799999997</v>
      </c>
      <c r="H51" s="23">
        <f>Assumptions!E20</f>
        <v>700365.64440726885</v>
      </c>
      <c r="I51" s="3">
        <f>SUM(G51:H51)</f>
        <v>3950233.3244072683</v>
      </c>
      <c r="J51" s="23"/>
      <c r="K51" s="3">
        <f>Assumptions!F20</f>
        <v>15300894.639401933</v>
      </c>
      <c r="L51" s="23"/>
      <c r="M51" s="3">
        <f>Assumptions!G20</f>
        <v>3908443.5557121718</v>
      </c>
      <c r="N51" s="3"/>
      <c r="O51" s="3"/>
      <c r="P51" s="255" t="str">
        <f>IF(N51-O51=0,"","ERROR")</f>
        <v/>
      </c>
      <c r="S51" s="17"/>
      <c r="V51" s="17"/>
    </row>
    <row r="52" spans="1:22" ht="15.75" thickBot="1" x14ac:dyDescent="0.3">
      <c r="S52" s="17"/>
      <c r="V52" s="17"/>
    </row>
    <row r="53" spans="1:22" ht="15.75" thickBot="1" x14ac:dyDescent="0.3">
      <c r="A53" s="189" t="s">
        <v>221</v>
      </c>
      <c r="B53" s="236"/>
      <c r="C53" s="134"/>
      <c r="D53" s="134"/>
      <c r="E53" s="134">
        <f>ROUND(E49/E51,5)</f>
        <v>9.6799999999999994E-3</v>
      </c>
      <c r="F53" s="236"/>
      <c r="G53" s="134"/>
      <c r="H53" s="134"/>
      <c r="I53" s="134">
        <f>ROUND(I49/I51,5)</f>
        <v>5.3800000000000002E-3</v>
      </c>
      <c r="J53" s="236"/>
      <c r="K53" s="134">
        <f>ROUND(K49/K51,5)</f>
        <v>1.65E-3</v>
      </c>
      <c r="L53" s="236"/>
      <c r="M53" s="134">
        <f>ROUND(M49/M51,5)</f>
        <v>6.2E-4</v>
      </c>
      <c r="S53" s="17"/>
      <c r="V53" s="17"/>
    </row>
    <row r="55" spans="1:22" x14ac:dyDescent="0.25">
      <c r="A55" s="299" t="s">
        <v>222</v>
      </c>
      <c r="C55" s="300"/>
      <c r="D55" s="300"/>
      <c r="E55" s="301">
        <f>E68</f>
        <v>9.6799999999999994E-3</v>
      </c>
      <c r="G55" s="300"/>
      <c r="H55" s="300"/>
      <c r="I55" s="301">
        <f>I68</f>
        <v>5.3800000000000002E-3</v>
      </c>
      <c r="K55" s="301">
        <f>K68</f>
        <v>-3.2399999999999929E-3</v>
      </c>
      <c r="M55" s="301">
        <f>M68</f>
        <v>6.2E-4</v>
      </c>
    </row>
    <row r="56" spans="1:22" x14ac:dyDescent="0.25">
      <c r="B56" s="3"/>
      <c r="C56" s="3"/>
      <c r="D56" s="3"/>
      <c r="E56" s="3"/>
      <c r="F56" s="3"/>
      <c r="G56" s="3"/>
      <c r="H56" s="3"/>
      <c r="I56" s="3"/>
      <c r="J56" s="3"/>
      <c r="L56" s="3"/>
      <c r="M56" s="3"/>
      <c r="O56" s="3"/>
      <c r="P56" s="21"/>
      <c r="Q56" s="21"/>
    </row>
    <row r="57" spans="1:22" x14ac:dyDescent="0.25">
      <c r="A57" s="307" t="s">
        <v>228</v>
      </c>
      <c r="C57" s="308" t="s">
        <v>224</v>
      </c>
      <c r="D57" s="308" t="s">
        <v>11</v>
      </c>
      <c r="M57" s="21"/>
      <c r="N57" s="3"/>
    </row>
    <row r="58" spans="1:22" x14ac:dyDescent="0.25">
      <c r="C58" s="92">
        <v>43556</v>
      </c>
      <c r="D58" s="21" t="s">
        <v>146</v>
      </c>
      <c r="E58" s="302">
        <v>-1.1270000000000001E-2</v>
      </c>
      <c r="I58" s="302">
        <v>-4.7699999999999999E-3</v>
      </c>
      <c r="K58" s="302">
        <v>-1.5900000000000001E-3</v>
      </c>
      <c r="M58" s="302">
        <v>-5.5000000000000003E-4</v>
      </c>
      <c r="N58" s="3"/>
    </row>
    <row r="59" spans="1:22" x14ac:dyDescent="0.25">
      <c r="C59" s="92">
        <v>43739</v>
      </c>
      <c r="D59" s="21" t="s">
        <v>146</v>
      </c>
      <c r="E59" s="302">
        <v>-2.0449999999999999E-2</v>
      </c>
      <c r="I59" s="302">
        <v>-8.5599999999999999E-3</v>
      </c>
      <c r="K59" s="302">
        <v>2.3700000000000001E-3</v>
      </c>
      <c r="M59" s="302">
        <v>8.0000000000000004E-4</v>
      </c>
      <c r="N59" s="3"/>
    </row>
    <row r="60" spans="1:22" x14ac:dyDescent="0.25">
      <c r="C60" s="92">
        <v>43556</v>
      </c>
      <c r="D60" s="21" t="s">
        <v>125</v>
      </c>
      <c r="E60" s="302">
        <v>0</v>
      </c>
      <c r="I60" s="302">
        <v>0</v>
      </c>
      <c r="K60" s="302">
        <v>0</v>
      </c>
      <c r="M60" s="302">
        <v>0</v>
      </c>
      <c r="N60" s="3"/>
    </row>
    <row r="61" spans="1:22" x14ac:dyDescent="0.25">
      <c r="C61" s="92">
        <v>43739</v>
      </c>
      <c r="D61" s="21" t="s">
        <v>125</v>
      </c>
      <c r="E61" s="302">
        <v>0</v>
      </c>
      <c r="I61" s="302">
        <v>0</v>
      </c>
      <c r="K61" s="302">
        <v>0</v>
      </c>
      <c r="M61" s="302">
        <v>0</v>
      </c>
      <c r="N61" s="3"/>
    </row>
    <row r="62" spans="1:22" x14ac:dyDescent="0.25">
      <c r="C62" s="92"/>
      <c r="D62" s="21"/>
      <c r="E62" s="306">
        <f>SUM(E58:E61)</f>
        <v>-3.1719999999999998E-2</v>
      </c>
      <c r="I62" s="306">
        <f>SUM(I58:I61)</f>
        <v>-1.333E-2</v>
      </c>
      <c r="K62" s="306">
        <f>SUM(K58:K61)</f>
        <v>7.8000000000000009E-4</v>
      </c>
      <c r="M62" s="306">
        <f>SUM(M58:M61)</f>
        <v>2.5000000000000001E-4</v>
      </c>
      <c r="N62" s="3"/>
    </row>
    <row r="63" spans="1:22" x14ac:dyDescent="0.25">
      <c r="C63" s="92"/>
      <c r="D63" s="21"/>
      <c r="E63" s="303"/>
      <c r="I63" s="303"/>
      <c r="K63" s="303"/>
      <c r="M63" s="303"/>
      <c r="N63" s="3"/>
    </row>
    <row r="64" spans="1:22" x14ac:dyDescent="0.25">
      <c r="C64" s="92"/>
      <c r="D64" s="21"/>
      <c r="E64" s="303"/>
      <c r="I64" s="303"/>
      <c r="K64" s="303"/>
      <c r="M64" s="303"/>
      <c r="N64" s="3"/>
    </row>
    <row r="65" spans="1:15" x14ac:dyDescent="0.25">
      <c r="A65" t="s">
        <v>220</v>
      </c>
      <c r="C65" s="92">
        <v>43739</v>
      </c>
      <c r="D65" s="21" t="s">
        <v>146</v>
      </c>
      <c r="E65" s="303">
        <v>-2.0449999999999999E-2</v>
      </c>
      <c r="I65" s="303">
        <v>-8.5599999999999999E-3</v>
      </c>
      <c r="K65" s="303">
        <v>2.3700000000000001E-3</v>
      </c>
      <c r="M65" s="303">
        <v>8.0000000000000004E-4</v>
      </c>
      <c r="N65" s="3"/>
    </row>
    <row r="66" spans="1:15" x14ac:dyDescent="0.25">
      <c r="C66" s="92">
        <v>43922</v>
      </c>
      <c r="D66" s="21" t="s">
        <v>146</v>
      </c>
      <c r="E66" s="303">
        <v>1.8239999999999999E-2</v>
      </c>
      <c r="I66" s="303">
        <v>7.7999999999999996E-3</v>
      </c>
      <c r="K66" s="303">
        <v>5.1650000000000001E-2</v>
      </c>
      <c r="M66" s="303">
        <v>1.7590000000000001E-2</v>
      </c>
      <c r="N66" s="3"/>
    </row>
    <row r="67" spans="1:15" x14ac:dyDescent="0.25">
      <c r="C67" s="92">
        <v>43739</v>
      </c>
      <c r="D67" t="s">
        <v>125</v>
      </c>
      <c r="E67" s="304">
        <v>0</v>
      </c>
      <c r="G67" s="302"/>
      <c r="H67" s="302"/>
      <c r="I67" s="304">
        <v>0</v>
      </c>
      <c r="K67" s="304">
        <v>0</v>
      </c>
      <c r="M67" s="305">
        <v>0</v>
      </c>
      <c r="N67" s="302"/>
      <c r="O67" s="302"/>
    </row>
    <row r="68" spans="1:15" x14ac:dyDescent="0.25">
      <c r="C68" s="92">
        <v>43922</v>
      </c>
      <c r="D68" s="97" t="s">
        <v>225</v>
      </c>
      <c r="E68" s="305">
        <v>9.6799999999999994E-3</v>
      </c>
      <c r="I68" s="305">
        <v>5.3800000000000002E-3</v>
      </c>
      <c r="K68" s="305">
        <v>-3.2399999999999929E-3</v>
      </c>
      <c r="M68" s="305">
        <v>6.2E-4</v>
      </c>
    </row>
    <row r="69" spans="1:15" x14ac:dyDescent="0.25">
      <c r="E69" s="306">
        <f>SUM(E65:E68)</f>
        <v>7.4699999999999992E-3</v>
      </c>
      <c r="I69" s="306">
        <f>SUM(I65:I68)</f>
        <v>4.62E-3</v>
      </c>
      <c r="K69" s="306">
        <f>SUM(K65:K68)</f>
        <v>5.0780000000000006E-2</v>
      </c>
      <c r="M69" s="306">
        <f>SUM(M65:M68)</f>
        <v>1.9009999999999999E-2</v>
      </c>
    </row>
    <row r="70" spans="1:15" x14ac:dyDescent="0.25">
      <c r="E70" s="303"/>
      <c r="I70" s="303"/>
      <c r="K70" s="303"/>
      <c r="M70" s="303"/>
    </row>
    <row r="71" spans="1:15" x14ac:dyDescent="0.25">
      <c r="A71" t="s">
        <v>223</v>
      </c>
      <c r="E71" s="302">
        <f>E69-E62</f>
        <v>3.9189999999999996E-2</v>
      </c>
      <c r="I71" s="302">
        <f>I69-I62</f>
        <v>1.7950000000000001E-2</v>
      </c>
      <c r="K71" s="302">
        <f>K69-K62</f>
        <v>0.05</v>
      </c>
      <c r="M71" s="302">
        <f>M69-M62</f>
        <v>1.8759999999999999E-2</v>
      </c>
    </row>
    <row r="75" spans="1:15" x14ac:dyDescent="0.25">
      <c r="K75" s="302"/>
    </row>
    <row r="76" spans="1:15" x14ac:dyDescent="0.25">
      <c r="K76" s="302"/>
    </row>
  </sheetData>
  <mergeCells count="2">
    <mergeCell ref="R1:S1"/>
    <mergeCell ref="C1:E1"/>
  </mergeCells>
  <pageMargins left="0.45" right="0.45" top="0.75" bottom="0.5" header="0.3" footer="0.3"/>
  <pageSetup scale="69" orientation="landscape" horizontalDpi="72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37</vt:i4>
      </vt:variant>
    </vt:vector>
  </HeadingPairs>
  <TitlesOfParts>
    <vt:vector size="64" baseType="lpstr">
      <vt:lpstr>CSWNA Summary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SRR Summary</vt:lpstr>
      <vt:lpstr>SRR Res NEMO</vt:lpstr>
      <vt:lpstr>SRR Res WEMO</vt:lpstr>
      <vt:lpstr>SRR SGS NEMO</vt:lpstr>
      <vt:lpstr> SRR SGS WEMO</vt:lpstr>
      <vt:lpstr>SRR Res SEMO</vt:lpstr>
      <vt:lpstr>SRR SGS SEMO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 Ranked NHDD</vt:lpstr>
      <vt:lpstr>Actual_Kirk_HDD</vt:lpstr>
      <vt:lpstr>Actual_CGI_HDD</vt:lpstr>
      <vt:lpstr>Meter Reading_NEMO</vt:lpstr>
      <vt:lpstr>Meter Reading_WEMO</vt:lpstr>
      <vt:lpstr>Meter Reading_SEMO</vt:lpstr>
      <vt:lpstr>' SRR SGS WEMO'!Print_Area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'CSWNA Summary'!Print_Area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'SRR Res NEMO'!Print_Area</vt:lpstr>
      <vt:lpstr>'SRR Res SEMO'!Print_Area</vt:lpstr>
      <vt:lpstr>'SRR Res WEMO'!Print_Area</vt:lpstr>
      <vt:lpstr>'SRR SGS NEMO'!Print_Area</vt:lpstr>
      <vt:lpstr>'SRR SGS SEMO'!Print_Area</vt:lpstr>
      <vt:lpstr>'SRR Summary'!Print_Area</vt:lpstr>
      <vt:lpstr>'Staff Ranked NHDD'!Print_Area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'Staff Ranked NHDD'!Print_Titles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John Cogan</cp:lastModifiedBy>
  <cp:lastPrinted>2020-02-19T15:43:50Z</cp:lastPrinted>
  <dcterms:created xsi:type="dcterms:W3CDTF">2018-08-13T13:34:05Z</dcterms:created>
  <dcterms:modified xsi:type="dcterms:W3CDTF">2020-02-27T16:51:38Z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