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X:\John Cogan\MO WNAR\MO WNAR Oct-2020 Filing\Workpapers\"/>
    </mc:Choice>
  </mc:AlternateContent>
  <bookViews>
    <workbookView xWindow="-120" yWindow="-120" windowWidth="24240" windowHeight="13140" tabRatio="718"/>
  </bookViews>
  <sheets>
    <sheet name="CSWNA Summary" sheetId="4" r:id="rId1"/>
    <sheet name="CSWNA Res NEMO" sheetId="1" r:id="rId2"/>
    <sheet name="CSWNA SGS NEMO" sheetId="3" r:id="rId3"/>
    <sheet name="CSWNA Res WEMO" sheetId="28" r:id="rId4"/>
    <sheet name="CSWNA SGS WEMO" sheetId="29" r:id="rId5"/>
    <sheet name="CSWNA Res SEMO" sheetId="5" r:id="rId6"/>
    <sheet name="CSWNA SGS SEMO" sheetId="6" r:id="rId7"/>
    <sheet name="Assumptions" sheetId="59" r:id="rId8"/>
    <sheet name="SRR Summary" sheetId="58" r:id="rId9"/>
    <sheet name="SRR Res NEMO" sheetId="52" r:id="rId10"/>
    <sheet name="SRR Res WEMO" sheetId="53" r:id="rId11"/>
    <sheet name="SRR SGS NEMO" sheetId="54" r:id="rId12"/>
    <sheet name=" SRR SGS WEMO" sheetId="55" r:id="rId13"/>
    <sheet name="SRR Res SEMO" sheetId="56" r:id="rId14"/>
    <sheet name="SRR SGS SEMO" sheetId="57" r:id="rId15"/>
    <sheet name="Input WS&gt;&gt;&gt;" sheetId="7" r:id="rId16"/>
    <sheet name="Input_NEMO" sheetId="12" r:id="rId17"/>
    <sheet name="Input_WEMO" sheetId="30" r:id="rId18"/>
    <sheet name="Input_SEMO" sheetId="25" r:id="rId19"/>
    <sheet name="HDD_Summary" sheetId="21" r:id="rId20"/>
    <sheet name="Customer Count by Cycle" sheetId="26" r:id="rId21"/>
    <sheet name="Staff Ranked NHDD" sheetId="60" r:id="rId22"/>
    <sheet name="Actual_Kirk_HDD" sheetId="24" r:id="rId23"/>
    <sheet name="Actual_CGI_HDD" sheetId="23" r:id="rId24"/>
    <sheet name="Meter Reading_NEMO" sheetId="31" r:id="rId25"/>
    <sheet name="Meter Reading_WEMO" sheetId="32" r:id="rId26"/>
    <sheet name="Meter Reading_SEMO" sheetId="16" r:id="rId27"/>
    <sheet name="Acctg Recon" sheetId="62" r:id="rId28"/>
  </sheets>
  <externalReferences>
    <externalReference r:id="rId29"/>
    <externalReference r:id="rId30"/>
    <externalReference r:id="rId31"/>
    <externalReference r:id="rId32"/>
    <externalReference r:id="rId33"/>
  </externalReferences>
  <definedNames>
    <definedName name="\I" localSheetId="24">#REF!</definedName>
    <definedName name="\I" localSheetId="25">#REF!</definedName>
    <definedName name="\I">#REF!</definedName>
    <definedName name="\P" localSheetId="24">#REF!</definedName>
    <definedName name="\P" localSheetId="25">#REF!</definedName>
    <definedName name="\P">#REF!</definedName>
    <definedName name="__123Graph_A" localSheetId="24" hidden="1">[1]pwcc!#REF!</definedName>
    <definedName name="__123Graph_A" localSheetId="25" hidden="1">[1]pwcc!#REF!</definedName>
    <definedName name="__123Graph_A" hidden="1">[1]pwcc!#REF!</definedName>
    <definedName name="_20_2_WEIGHTS" localSheetId="24">[2]NE:SE!$Y$13:$AC$264</definedName>
    <definedName name="_20_2_WEIGHTS" localSheetId="26">[2]NE:SE!$Y$13:$AC$264</definedName>
    <definedName name="_20_2_WEIGHTS" localSheetId="25">[2]NE:SE!$Y$13:$AC$264</definedName>
    <definedName name="_20_2_WEIGHTS">[3]NE:SE!$Y$13:$AC$264</definedName>
    <definedName name="_xlnm._FilterDatabase" localSheetId="23" hidden="1">Actual_CGI_HDD!$A$8:$D$8</definedName>
    <definedName name="_xlnm._FilterDatabase" localSheetId="22" hidden="1">Actual_Kirk_HDD!$A$8:$E$8</definedName>
    <definedName name="_Order1" hidden="1">255</definedName>
    <definedName name="a" localSheetId="24" hidden="1">[1]pwcc!#REF!</definedName>
    <definedName name="a" localSheetId="25" hidden="1">[1]pwcc!#REF!</definedName>
    <definedName name="a" hidden="1">[1]pwcc!#REF!</definedName>
    <definedName name="ant" localSheetId="24" hidden="1">[1]pwcc!#REF!</definedName>
    <definedName name="ant" localSheetId="25" hidden="1">[1]pwcc!#REF!</definedName>
    <definedName name="ant" hidden="1">[1]pwcc!#REF!</definedName>
    <definedName name="AS2DocOpenMode" hidden="1">"AS2DocumentEdit"</definedName>
    <definedName name="ASD" localSheetId="24">#REF!</definedName>
    <definedName name="ASD" localSheetId="25">#REF!</definedName>
    <definedName name="ASD">#REF!</definedName>
    <definedName name="CGACTDD" localSheetId="24">INDIRECT("ACT_WX!" &amp; ADDRESS(4,34)&amp;":"&amp;ADDRESS(COUNTA([2]ACT_WX!$D$4:$D$65536)+3,34))</definedName>
    <definedName name="CGACTDD" localSheetId="26">INDIRECT("ACT_WX!" &amp; ADDRESS(4,34)&amp;":"&amp;ADDRESS(COUNTA([2]ACT_WX!$D$4:$D$65536)+3,34))</definedName>
    <definedName name="CGACTDD" localSheetId="25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24">INDIRECT("ACT_WX!" &amp; ADDRESS(4,38)&amp;":"&amp;ADDRESS(COUNTA([2]ACT_WX!$H$4:$H$65536)+3,38))</definedName>
    <definedName name="CGACTHDD" localSheetId="26">INDIRECT("ACT_WX!" &amp; ADDRESS(4,38)&amp;":"&amp;ADDRESS(COUNTA([2]ACT_WX!$H$4:$H$65536)+3,38))</definedName>
    <definedName name="CGACTHDD" localSheetId="25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24">INDIRECT("ACT_WX!" &amp; ADDRESS(4,33)&amp;":"&amp;ADDRESS(COUNTA([2]ACT_WX!$C$4:$C$65536)+3,33))</definedName>
    <definedName name="CGACTMM" localSheetId="26">INDIRECT("ACT_WX!" &amp; ADDRESS(4,33)&amp;":"&amp;ADDRESS(COUNTA([2]ACT_WX!$C$4:$C$65536)+3,33))</definedName>
    <definedName name="CGACTMM" localSheetId="25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24">INDIRECT("ACT_WX!" &amp; ADDRESS(4,32)&amp;":"&amp;ADDRESS(COUNTA([2]ACT_WX!$B$4:$B$65536)+3,32))</definedName>
    <definedName name="CGACTYYYY" localSheetId="26">INDIRECT("ACT_WX!" &amp; ADDRESS(4,32)&amp;":"&amp;ADDRESS(COUNTA([2]ACT_WX!$B$4:$B$65536)+3,32))</definedName>
    <definedName name="CGACTYYYY" localSheetId="25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8">INDIRECT("NORM_WX!" &amp; ADDRESS(4,34)&amp;":"&amp;ADDRESS(COUNTA(#REF!)+3,34))</definedName>
    <definedName name="CGNORMDD" localSheetId="24">INDIRECT("NORM_WX!" &amp; ADDRESS(4,34)&amp;":"&amp;ADDRESS(COUNTA([2]NORM_WX!$D$4:$D$65536)+3,34))</definedName>
    <definedName name="CGNORMDD" localSheetId="26">INDIRECT("NORM_WX!" &amp; ADDRESS(4,34)&amp;":"&amp;ADDRESS(COUNTA([2]NORM_WX!$D$4:$D$65536)+3,34))</definedName>
    <definedName name="CGNORMDD" localSheetId="25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8">INDIRECT("NORM_WX!" &amp; ADDRESS(4,38)&amp;":"&amp;ADDRESS(COUNTA(#REF!)+3,38))</definedName>
    <definedName name="CGNORMHDD" localSheetId="24">INDIRECT("NORM_WX!" &amp; ADDRESS(4,38)&amp;":"&amp;ADDRESS(COUNTA([2]NORM_WX!$H$4:$H$65536)+3,38))</definedName>
    <definedName name="CGNORMHDD" localSheetId="26">INDIRECT("NORM_WX!" &amp; ADDRESS(4,38)&amp;":"&amp;ADDRESS(COUNTA([2]NORM_WX!$H$4:$H$65536)+3,38))</definedName>
    <definedName name="CGNORMHDD" localSheetId="25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8">INDIRECT("NORM_WX!" &amp; ADDRESS(4,33)&amp;":"&amp;ADDRESS(COUNTA(#REF!)+3,33))</definedName>
    <definedName name="CGNORMMM" localSheetId="24">INDIRECT("NORM_WX!" &amp; ADDRESS(4,33)&amp;":"&amp;ADDRESS(COUNTA([2]NORM_WX!$C$4:$C$65536)+3,33))</definedName>
    <definedName name="CGNORMMM" localSheetId="26">INDIRECT("NORM_WX!" &amp; ADDRESS(4,33)&amp;":"&amp;ADDRESS(COUNTA([2]NORM_WX!$C$4:$C$65536)+3,33))</definedName>
    <definedName name="CGNORMMM" localSheetId="25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8">INDIRECT("NORM_WX!" &amp; ADDRESS(4,32)&amp;":"&amp;ADDRESS(COUNTA(#REF!)+3,32))</definedName>
    <definedName name="CGNORMYYYY" localSheetId="24">INDIRECT("NORM_WX!" &amp; ADDRESS(4,32)&amp;":"&amp;ADDRESS(COUNTA([2]NORM_WX!$B$4:$B$65536)+3,32))</definedName>
    <definedName name="CGNORMYYYY" localSheetId="26">INDIRECT("NORM_WX!" &amp; ADDRESS(4,32)&amp;":"&amp;ADDRESS(COUNTA([2]NORM_WX!$B$4:$B$65536)+3,32))</definedName>
    <definedName name="CGNORMYYYY" localSheetId="25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24">#REF!</definedName>
    <definedName name="Clarity.Template.ExpandCollapse.ColIndicator" localSheetId="25">#REF!</definedName>
    <definedName name="Clarity.Template.ExpandCollapse.ColIndicator">#REF!</definedName>
    <definedName name="Clarity.Template.ExpandCollapse.RowIndicator" localSheetId="24">#REF!</definedName>
    <definedName name="Clarity.Template.ExpandCollapse.RowIndicator" localSheetId="25">#REF!</definedName>
    <definedName name="Clarity.Template.ExpandCollapse.RowIndicator">#REF!</definedName>
    <definedName name="Clarity.Template.ExpandCollapse.Rows.Range_0" localSheetId="24">#REF!</definedName>
    <definedName name="Clarity.Template.ExpandCollapse.Rows.Range_0" localSheetId="25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24">#REF!</definedName>
    <definedName name="Clarity.Template.ExpandCollapse.Rows.Range_1" localSheetId="25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24">#REF!</definedName>
    <definedName name="Clarity.Template.ExpandCollapse.Rows.Range_10" localSheetId="25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24">#REF!</definedName>
    <definedName name="Clarity.Template.ExpandCollapse.Rows.Range_11" localSheetId="25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24">#REF!</definedName>
    <definedName name="Clarity.Template.ExpandCollapse.Rows.Range_12" localSheetId="25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24">#REF!</definedName>
    <definedName name="Clarity.Template.ExpandCollapse.Rows.Range_13" localSheetId="25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24">#REF!</definedName>
    <definedName name="Clarity.Template.ExpandCollapse.Rows.Range_14" localSheetId="25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24">#REF!</definedName>
    <definedName name="Clarity.Template.ExpandCollapse.Rows.Range_15" localSheetId="25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24">#REF!</definedName>
    <definedName name="Clarity.Template.ExpandCollapse.Rows.Range_16" localSheetId="25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24">#REF!</definedName>
    <definedName name="Clarity.Template.ExpandCollapse.Rows.Range_17" localSheetId="25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24">#REF!</definedName>
    <definedName name="Clarity.Template.ExpandCollapse.Rows.Range_18" localSheetId="25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24">#REF!</definedName>
    <definedName name="Clarity.Template.ExpandCollapse.Rows.Range_19" localSheetId="25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24">#REF!</definedName>
    <definedName name="Clarity.Template.ExpandCollapse.Rows.Range_2" localSheetId="25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24">#REF!</definedName>
    <definedName name="Clarity.Template.ExpandCollapse.Rows.Range_20" localSheetId="25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24">#REF!</definedName>
    <definedName name="Clarity.Template.ExpandCollapse.Rows.Range_21" localSheetId="25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24">#REF!</definedName>
    <definedName name="Clarity.Template.ExpandCollapse.Rows.Range_22" localSheetId="25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24">#REF!</definedName>
    <definedName name="Clarity.Template.ExpandCollapse.Rows.Range_23" localSheetId="25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24">#REF!</definedName>
    <definedName name="Clarity.Template.ExpandCollapse.Rows.Range_24" localSheetId="25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24">#REF!</definedName>
    <definedName name="Clarity.Template.ExpandCollapse.Rows.Range_25" localSheetId="25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24">#REF!</definedName>
    <definedName name="Clarity.Template.ExpandCollapse.Rows.Range_26" localSheetId="25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24">#REF!</definedName>
    <definedName name="Clarity.Template.ExpandCollapse.Rows.Range_27" localSheetId="25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24">#REF!</definedName>
    <definedName name="Clarity.Template.ExpandCollapse.Rows.Range_28" localSheetId="25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24">#REF!</definedName>
    <definedName name="Clarity.Template.ExpandCollapse.Rows.Range_29" localSheetId="25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24">#REF!</definedName>
    <definedName name="Clarity.Template.ExpandCollapse.Rows.Range_3" localSheetId="25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24">#REF!</definedName>
    <definedName name="Clarity.Template.ExpandCollapse.Rows.Range_30" localSheetId="25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24">#REF!</definedName>
    <definedName name="Clarity.Template.ExpandCollapse.Rows.Range_31" localSheetId="25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24">#REF!</definedName>
    <definedName name="Clarity.Template.ExpandCollapse.Rows.Range_4" localSheetId="25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24">#REF!</definedName>
    <definedName name="Clarity.Template.ExpandCollapse.Rows.Range_5" localSheetId="25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24">#REF!</definedName>
    <definedName name="Clarity.Template.ExpandCollapse.Rows.Range_6" localSheetId="25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24">#REF!</definedName>
    <definedName name="Clarity.Template.ExpandCollapse.Rows.Range_7" localSheetId="25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24">#REF!</definedName>
    <definedName name="Clarity.Template.ExpandCollapse.Rows.Range_8" localSheetId="25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24">#REF!</definedName>
    <definedName name="Clarity.Template.ExpandCollapse.Rows.Range_9" localSheetId="25">#REF!</definedName>
    <definedName name="Clarity.Template.ExpandCollapse.Rows.Range_9">#REF!</definedName>
    <definedName name="Clarity.Template.ExpandCollapse.Rows.Range_9.Expanded">TRUE</definedName>
    <definedName name="ColumnRanges.Column_BegBal" localSheetId="24">#REF!</definedName>
    <definedName name="ColumnRanges.Column_BegBal" localSheetId="25">#REF!</definedName>
    <definedName name="ColumnRanges.Column_BegBal">#REF!</definedName>
    <definedName name="ColumnRanges.Column_CurYrActual" localSheetId="24">#REF!</definedName>
    <definedName name="ColumnRanges.Column_CurYrActual" localSheetId="25">#REF!</definedName>
    <definedName name="ColumnRanges.Column_CurYrActual">#REF!</definedName>
    <definedName name="ColumnRanges.Column_CurYrActualYTD" localSheetId="24">#REF!</definedName>
    <definedName name="ColumnRanges.Column_CurYrActualYTD" localSheetId="25">#REF!</definedName>
    <definedName name="ColumnRanges.Column_CurYrActualYTD">#REF!</definedName>
    <definedName name="ColumnRanges.Column_CurYrBudget" localSheetId="24">#REF!</definedName>
    <definedName name="ColumnRanges.Column_CurYrBudget" localSheetId="25">#REF!</definedName>
    <definedName name="ColumnRanges.Column_CurYrBudget">#REF!</definedName>
    <definedName name="ColumnRanges.Column_CurYrBudgetYTD" localSheetId="24">#REF!</definedName>
    <definedName name="ColumnRanges.Column_CurYrBudgetYTD" localSheetId="25">#REF!</definedName>
    <definedName name="ColumnRanges.Column_CurYrBudgetYTD">#REF!</definedName>
    <definedName name="ColumnRanges.Column_Data" localSheetId="24">#REF!</definedName>
    <definedName name="ColumnRanges.Column_Data" localSheetId="25">#REF!</definedName>
    <definedName name="ColumnRanges.Column_Data">#REF!</definedName>
    <definedName name="ColumnRanges.Column_PrYr" localSheetId="24">#REF!</definedName>
    <definedName name="ColumnRanges.Column_PrYr" localSheetId="25">#REF!</definedName>
    <definedName name="ColumnRanges.Column_PrYr">#REF!</definedName>
    <definedName name="ColumnRanges.Column_PrYrYTD" localSheetId="24">#REF!</definedName>
    <definedName name="ColumnRanges.Column_PrYrYTD" localSheetId="25">#REF!</definedName>
    <definedName name="ColumnRanges.Column_PrYrYTD">#REF!</definedName>
    <definedName name="ColumnRanges.ColumnMeta" localSheetId="24">#REF!</definedName>
    <definedName name="ColumnRanges.ColumnMeta" localSheetId="25">#REF!</definedName>
    <definedName name="ColumnRanges.ColumnMeta">#REF!</definedName>
    <definedName name="ColumnRanges.ColumnPageFilter" localSheetId="24">#REF!</definedName>
    <definedName name="ColumnRanges.ColumnPageFilter" localSheetId="25">#REF!</definedName>
    <definedName name="ColumnRanges.ColumnPageFilter">#REF!</definedName>
    <definedName name="CYCLEZ" localSheetId="24">INDIRECT("'Meter Reading Schedule'!" &amp; ADDRESS(10,1)&amp;":"&amp;ADDRESS(COUNTA('Meter Reading_NEMO'!$A$10:$A$65506)+9,1))</definedName>
    <definedName name="CYCLEZ" localSheetId="26">INDIRECT("'Meter Reading Schedule'!" &amp; ADDRESS(10,1)&amp;":"&amp;ADDRESS(COUNTA('Meter Reading_SEMO'!$A$10:$A$65518)+9,1))</definedName>
    <definedName name="CYCLEZ" localSheetId="25">INDIRECT("'Meter Reading Schedule'!" &amp; ADDRESS(10,1)&amp;":"&amp;ADDRESS(COUNTA('Meter Reading_WEMO'!$A$10:$A$65518)+9,1))</definedName>
    <definedName name="CYCLEZ">INDIRECT("'Meter Reading Schedule'!" &amp; ADDRESS(10,1)&amp;":"&amp;ADDRESS(COUNTA('[3]Meter Reading Schedule'!$A$10:$A$65536)+9,1))</definedName>
    <definedName name="d" localSheetId="24">#REF!</definedName>
    <definedName name="d" localSheetId="25">#REF!</definedName>
    <definedName name="d">#REF!</definedName>
    <definedName name="DATAZ" localSheetId="24">INDIRECT("'Meter Reading Schedule'!" &amp; ADDRESS(10,2)&amp;":"&amp;ADDRESS(COUNTA('Meter Reading_NEMO'!$A$10:$A$65506)+9,COUNTA('Meter Reading_NEMO'!$10:$10)))</definedName>
    <definedName name="DATAZ" localSheetId="26">INDIRECT("'Meter Reading Schedule'!" &amp; ADDRESS(10,2)&amp;":"&amp;ADDRESS(COUNTA('Meter Reading_SEMO'!$A$10:$A$65518)+9,COUNTA('Meter Reading_SEMO'!$10:$10)))</definedName>
    <definedName name="DATAZ" localSheetId="25">INDIRECT("'Meter Reading Schedule'!" &amp; ADDRESS(10,2)&amp;":"&amp;ADDRESS(COUNTA('Meter Reading_WEMO'!$A$10:$A$65518)+9,COUNTA('Meter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24">INDIRECT("'Meter Reading Schedule'!" &amp; ADDRESS(4,2)&amp;":"&amp;ADDRESS(4,COUNTA('Meter Reading_NEMO'!$10:$10)))</definedName>
    <definedName name="Datez" localSheetId="26">INDIRECT("'Meter Reading Schedule'!" &amp; ADDRESS(4,2)&amp;":"&amp;ADDRESS(4,COUNTA('Meter Reading_SEMO'!$10:$10)))</definedName>
    <definedName name="Datez" localSheetId="25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24">INDIRECT("ACT_WX!" &amp; ADDRESS(4,4)&amp;":"&amp;ADDRESS(COUNTA([2]ACT_WX!$D$4:$D$65536)+3,4))</definedName>
    <definedName name="KCACTDD" localSheetId="26">INDIRECT("ACT_WX!" &amp; ADDRESS(4,4)&amp;":"&amp;ADDRESS(COUNTA([2]ACT_WX!$D$4:$D$65536)+3,4))</definedName>
    <definedName name="KCACTDD" localSheetId="25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24">INDIRECT("ACT_WX!" &amp; ADDRESS(4,8)&amp;":"&amp;ADDRESS(COUNTA([2]ACT_WX!$H$4:$H$65536)+3,8))</definedName>
    <definedName name="KCACTHDD" localSheetId="26">INDIRECT("ACT_WX!" &amp; ADDRESS(4,8)&amp;":"&amp;ADDRESS(COUNTA([2]ACT_WX!$H$4:$H$65536)+3,8))</definedName>
    <definedName name="KCACTHDD" localSheetId="25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24">INDIRECT("ACT_WX!" &amp; ADDRESS(4,3)&amp;":"&amp;ADDRESS(COUNTA([2]ACT_WX!$C$4:$C$65536)+3,3))</definedName>
    <definedName name="KCACTMM" localSheetId="26">INDIRECT("ACT_WX!" &amp; ADDRESS(4,3)&amp;":"&amp;ADDRESS(COUNTA([2]ACT_WX!$C$4:$C$65536)+3,3))</definedName>
    <definedName name="KCACTMM" localSheetId="25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24">INDIRECT("ACT_WX!" &amp; ADDRESS(4,2)&amp;":"&amp;ADDRESS(COUNTA([2]ACT_WX!$B$4:$B$65536)+3,2))</definedName>
    <definedName name="KCACTYYYY" localSheetId="26">INDIRECT("ACT_WX!" &amp; ADDRESS(4,2)&amp;":"&amp;ADDRESS(COUNTA([2]ACT_WX!$B$4:$B$65536)+3,2))</definedName>
    <definedName name="KCACTYYYY" localSheetId="25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8">INDIRECT("NORM_WX!" &amp; ADDRESS(4,4)&amp;":"&amp;ADDRESS(COUNTA(#REF!)+3,4))</definedName>
    <definedName name="KCINORMDD" localSheetId="24">INDIRECT("NORM_WX!" &amp; ADDRESS(4,4)&amp;":"&amp;ADDRESS(COUNTA([2]NORM_WX!$D$4:$D$65536)+3,4))</definedName>
    <definedName name="KCINORMDD" localSheetId="26">INDIRECT("NORM_WX!" &amp; ADDRESS(4,4)&amp;":"&amp;ADDRESS(COUNTA([2]NORM_WX!$D$4:$D$65536)+3,4))</definedName>
    <definedName name="KCINORMDD" localSheetId="25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8">INDIRECT("NORM_WX!" &amp; ADDRESS(4,4)&amp;":"&amp;ADDRESS(COUNTA(#REF!)+3,4))</definedName>
    <definedName name="KCNORMDD" localSheetId="24">INDIRECT("NORM_WX!" &amp; ADDRESS(4,4)&amp;":"&amp;ADDRESS(COUNTA([2]NORM_WX!$D$4:$D$65536)+3,4))</definedName>
    <definedName name="KCNORMDD" localSheetId="26">INDIRECT("NORM_WX!" &amp; ADDRESS(4,4)&amp;":"&amp;ADDRESS(COUNTA([2]NORM_WX!$D$4:$D$65536)+3,4))</definedName>
    <definedName name="KCNORMDD" localSheetId="25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8">INDIRECT("NORM_WX!" &amp; ADDRESS(4,8)&amp;":"&amp;ADDRESS(COUNTA(#REF!)+3,8))</definedName>
    <definedName name="KCNORMHDD" localSheetId="24">INDIRECT("NORM_WX!" &amp; ADDRESS(4,8)&amp;":"&amp;ADDRESS(COUNTA([2]NORM_WX!$H$4:$H$65536)+3,8))</definedName>
    <definedName name="KCNORMHDD" localSheetId="26">INDIRECT("NORM_WX!" &amp; ADDRESS(4,8)&amp;":"&amp;ADDRESS(COUNTA([2]NORM_WX!$H$4:$H$65536)+3,8))</definedName>
    <definedName name="KCNORMHDD" localSheetId="25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8">INDIRECT("NORM_WX!" &amp; ADDRESS(4,3)&amp;":"&amp;ADDRESS(COUNTA(#REF!)+3,3))</definedName>
    <definedName name="KCNORMMM" localSheetId="24">INDIRECT("NORM_WX!" &amp; ADDRESS(4,3)&amp;":"&amp;ADDRESS(COUNTA([2]NORM_WX!$C$4:$C$65536)+3,3))</definedName>
    <definedName name="KCNORMMM" localSheetId="26">INDIRECT("NORM_WX!" &amp; ADDRESS(4,3)&amp;":"&amp;ADDRESS(COUNTA([2]NORM_WX!$C$4:$C$65536)+3,3))</definedName>
    <definedName name="KCNORMMM" localSheetId="25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8">INDIRECT("NORM_WX!" &amp; ADDRESS(4,2)&amp;":"&amp;ADDRESS(COUNTA(#REF!)+3,2))</definedName>
    <definedName name="KCNORMYYYY" localSheetId="24">INDIRECT("NORM_WX!" &amp; ADDRESS(4,2)&amp;":"&amp;ADDRESS(COUNTA([2]NORM_WX!$B$4:$B$65536)+3,2))</definedName>
    <definedName name="KCNORMYYYY" localSheetId="26">INDIRECT("NORM_WX!" &amp; ADDRESS(4,2)&amp;":"&amp;ADDRESS(COUNTA([2]NORM_WX!$B$4:$B$65536)+3,2))</definedName>
    <definedName name="KCNORMYYYY" localSheetId="25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24">INDIRECT("ACT_WX!" &amp; ADDRESS(4,19)&amp;":"&amp;ADDRESS(COUNTA([2]ACT_WX!$D$4:$D$65536)+3,19))</definedName>
    <definedName name="KVACTDD" localSheetId="26">INDIRECT("ACT_WX!" &amp; ADDRESS(4,19)&amp;":"&amp;ADDRESS(COUNTA([2]ACT_WX!$D$4:$D$65536)+3,19))</definedName>
    <definedName name="KVACTDD" localSheetId="25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24">INDIRECT("ACT_WX!" &amp; ADDRESS(4,23)&amp;":"&amp;ADDRESS(COUNTA([2]ACT_WX!$H$4:$H$65536)+3,23))</definedName>
    <definedName name="KVACTHDD" localSheetId="26">INDIRECT("ACT_WX!" &amp; ADDRESS(4,23)&amp;":"&amp;ADDRESS(COUNTA([2]ACT_WX!$H$4:$H$65536)+3,23))</definedName>
    <definedName name="KVACTHDD" localSheetId="25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24">INDIRECT("ACT_WX!" &amp; ADDRESS(4,18)&amp;":"&amp;ADDRESS(COUNTA([2]ACT_WX!$C$4:$C$65536)+3,18))</definedName>
    <definedName name="KVACTMM" localSheetId="26">INDIRECT("ACT_WX!" &amp; ADDRESS(4,18)&amp;":"&amp;ADDRESS(COUNTA([2]ACT_WX!$C$4:$C$65536)+3,18))</definedName>
    <definedName name="KVACTMM" localSheetId="25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24">INDIRECT("ACT_WX!" &amp; ADDRESS(4,17)&amp;":"&amp;ADDRESS(COUNTA([2]ACT_WX!$B$4:$B$65536)+3,17))</definedName>
    <definedName name="KVACTYYYY" localSheetId="26">INDIRECT("ACT_WX!" &amp; ADDRESS(4,17)&amp;":"&amp;ADDRESS(COUNTA([2]ACT_WX!$B$4:$B$65536)+3,17))</definedName>
    <definedName name="KVACTYYYY" localSheetId="25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8">INDIRECT("NORM_WX!" &amp; ADDRESS(4,19)&amp;":"&amp;ADDRESS(COUNTA(#REF!)+3,19))</definedName>
    <definedName name="KVNORMDD" localSheetId="24">INDIRECT("NORM_WX!" &amp; ADDRESS(4,19)&amp;":"&amp;ADDRESS(COUNTA([2]NORM_WX!$D$4:$D$65536)+3,19))</definedName>
    <definedName name="KVNORMDD" localSheetId="26">INDIRECT("NORM_WX!" &amp; ADDRESS(4,19)&amp;":"&amp;ADDRESS(COUNTA([2]NORM_WX!$D$4:$D$65536)+3,19))</definedName>
    <definedName name="KVNORMDD" localSheetId="25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8">INDIRECT("NORM_WX!" &amp; ADDRESS(4,23)&amp;":"&amp;ADDRESS(COUNTA(#REF!)+3,23))</definedName>
    <definedName name="KVNORMHDD" localSheetId="24">INDIRECT("NORM_WX!" &amp; ADDRESS(4,23)&amp;":"&amp;ADDRESS(COUNTA([2]NORM_WX!$H$4:$H$65536)+3,23))</definedName>
    <definedName name="KVNORMHDD" localSheetId="26">INDIRECT("NORM_WX!" &amp; ADDRESS(4,23)&amp;":"&amp;ADDRESS(COUNTA([2]NORM_WX!$H$4:$H$65536)+3,23))</definedName>
    <definedName name="KVNORMHDD" localSheetId="25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8">INDIRECT("NORM_WX!" &amp; ADDRESS(4,18)&amp;":"&amp;ADDRESS(COUNTA(#REF!)+3,18))</definedName>
    <definedName name="KVNORMMM" localSheetId="24">INDIRECT("NORM_WX!" &amp; ADDRESS(4,18)&amp;":"&amp;ADDRESS(COUNTA([2]NORM_WX!$C$4:$C$65536)+3,18))</definedName>
    <definedName name="KVNORMMM" localSheetId="26">INDIRECT("NORM_WX!" &amp; ADDRESS(4,18)&amp;":"&amp;ADDRESS(COUNTA([2]NORM_WX!$C$4:$C$65536)+3,18))</definedName>
    <definedName name="KVNORMMM" localSheetId="25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8">INDIRECT("NORM_WX!" &amp; ADDRESS(4,17)&amp;":"&amp;ADDRESS(COUNTA(#REF!)+3,17))</definedName>
    <definedName name="KVNORMYYYY" localSheetId="24">INDIRECT("NORM_WX!" &amp; ADDRESS(4,17)&amp;":"&amp;ADDRESS(COUNTA([2]NORM_WX!$B$4:$B$65536)+3,17))</definedName>
    <definedName name="KVNORMYYYY" localSheetId="26">INDIRECT("NORM_WX!" &amp; ADDRESS(4,17)&amp;":"&amp;ADDRESS(COUNTA([2]NORM_WX!$B$4:$B$65536)+3,17))</definedName>
    <definedName name="KVNORMYYYY" localSheetId="25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24">#REF!</definedName>
    <definedName name="Maps.OlapDataMap.OlapDataMap1.Columns.0.Caption" localSheetId="25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24">#REF!</definedName>
    <definedName name="Maps.OlapDataMap.OlapDataMap1.Columns.0.Key" localSheetId="25">#REF!</definedName>
    <definedName name="Maps.OlapDataMap.OlapDataMap1.Columns.0.Key">#REF!</definedName>
    <definedName name="Maps.OlapDataMap.OlapDataMap1.Columns.1.Caption" localSheetId="24">#REF!</definedName>
    <definedName name="Maps.OlapDataMap.OlapDataMap1.Columns.1.Caption" localSheetId="25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24">#REF!</definedName>
    <definedName name="Maps.OlapDataMap.OlapDataMap1.Columns.1.Key" localSheetId="25">#REF!</definedName>
    <definedName name="Maps.OlapDataMap.OlapDataMap1.Columns.1.Key">#REF!</definedName>
    <definedName name="Maps.OlapDataMap.OlapDataMap1.Columns.2.Caption" localSheetId="24">#REF!</definedName>
    <definedName name="Maps.OlapDataMap.OlapDataMap1.Columns.2.Caption" localSheetId="25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24">#REF!</definedName>
    <definedName name="Maps.OlapDataMap.OlapDataMap1.Columns.2.Key" localSheetId="25">#REF!</definedName>
    <definedName name="Maps.OlapDataMap.OlapDataMap1.Columns.2.Key">#REF!</definedName>
    <definedName name="Maps.OlapDataMap.OlapDataMap1.Columns.3.Caption" localSheetId="24">#REF!</definedName>
    <definedName name="Maps.OlapDataMap.OlapDataMap1.Columns.3.Caption" localSheetId="25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24">#REF!</definedName>
    <definedName name="Maps.OlapDataMap.OlapDataMap1.Columns.3.Key" localSheetId="25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24">#REF!</definedName>
    <definedName name="Maps.OlapDataMap.OlapDataMap1.Pages.0.Key" localSheetId="25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24">#REF!</definedName>
    <definedName name="Maps.OlapDataMap.OlapDataMap1.Pages.1.Key" localSheetId="25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24">#REF!</definedName>
    <definedName name="Maps.OlapDataMap.OlapDataMap1.Pages.2.Key" localSheetId="25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24">#REF!</definedName>
    <definedName name="Maps.OlapDataMap.OlapDataMap1.Pages.3.Key" localSheetId="25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24">#REF!</definedName>
    <definedName name="Maps.OlapDataMap.OlapDataMap1.Pages.4.Key" localSheetId="25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24">#REF!</definedName>
    <definedName name="Maps.OlapDataMap.OlapDataMap1.Pages.5.Key" localSheetId="25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24">#REF!</definedName>
    <definedName name="Maps.OlapDataMap.OlapDataMap1.Pages.6.Key" localSheetId="25">#REF!</definedName>
    <definedName name="Maps.OlapDataMap.OlapDataMap1.Pages.6.Key">#REF!</definedName>
    <definedName name="Maps.OlapDataMap.OlapDataMap1.Rows.0.Caption" localSheetId="24">#REF!</definedName>
    <definedName name="Maps.OlapDataMap.OlapDataMap1.Rows.0.Caption" localSheetId="25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24">#REF!</definedName>
    <definedName name="Maps.OlapDataMap.OlapDataMap1.Rows.0.Key" localSheetId="25">#REF!</definedName>
    <definedName name="Maps.OlapDataMap.OlapDataMap1.Rows.0.Key">#REF!</definedName>
    <definedName name="Maps.OlapDataMap.OlapDataMap1.Rows.1.Caption" localSheetId="24">#REF!</definedName>
    <definedName name="Maps.OlapDataMap.OlapDataMap1.Rows.1.Caption" localSheetId="25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24">#REF!</definedName>
    <definedName name="Maps.OlapDataMap.OlapDataMap1.Rows.1.Key" localSheetId="25">#REF!</definedName>
    <definedName name="Maps.OlapDataMap.OlapDataMap1.Rows.1.Key">#REF!</definedName>
    <definedName name="MenuItem.Caption">"PL Act vs Bud - With GL details (Region View)"</definedName>
    <definedName name="NUMODAYZ" localSheetId="24">INDIRECT("'Meter Reading Schedule'!" &amp; ADDRESS(5,2)&amp;":"&amp;ADDRESS(5,COUNTA('Meter Reading_NEMO'!$10:$10)))</definedName>
    <definedName name="NUMODAYZ" localSheetId="26">INDIRECT("'Meter Reading Schedule'!" &amp; ADDRESS(5,2)&amp;":"&amp;ADDRESS(5,COUNTA('Meter Reading_SEMO'!$10:$10)))</definedName>
    <definedName name="NUMODAYZ" localSheetId="25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2">' SRR SGS WEMO'!$A$1:$O$28</definedName>
    <definedName name="_xlnm.Print_Area" localSheetId="27">'Acctg Recon'!$A$1:$P$100</definedName>
    <definedName name="_xlnm.Print_Area" localSheetId="23">Actual_CGI_HDD!$A$1:$G$222</definedName>
    <definedName name="_xlnm.Print_Area" localSheetId="22">Actual_Kirk_HDD!$A$1:$I$376</definedName>
    <definedName name="_xlnm.Print_Area" localSheetId="7">Assumptions!$A$1:$G$22</definedName>
    <definedName name="_xlnm.Print_Area" localSheetId="1">'CSWNA Res NEMO'!$A$1:$I$82</definedName>
    <definedName name="_xlnm.Print_Area" localSheetId="5">'CSWNA Res SEMO'!$A$1:$I$82</definedName>
    <definedName name="_xlnm.Print_Area" localSheetId="3">'CSWNA Res WEMO'!$A$1:$I$82</definedName>
    <definedName name="_xlnm.Print_Area" localSheetId="2">'CSWNA SGS NEMO'!$A$1:$I$82</definedName>
    <definedName name="_xlnm.Print_Area" localSheetId="6">'CSWNA SGS SEMO'!$A$1:$I$82</definedName>
    <definedName name="_xlnm.Print_Area" localSheetId="4">'CSWNA SGS WEMO'!$A$1:$I$82</definedName>
    <definedName name="_xlnm.Print_Area" localSheetId="0">'CSWNA Summary'!#REF!</definedName>
    <definedName name="_xlnm.Print_Area" localSheetId="20">'Customer Count by Cycle'!$A$1:$K$115</definedName>
    <definedName name="_xlnm.Print_Area" localSheetId="19">HDD_Summary!$A$2:$K$369</definedName>
    <definedName name="_xlnm.Print_Area" localSheetId="16">Input_NEMO!$A$1:$J$22</definedName>
    <definedName name="_xlnm.Print_Area" localSheetId="18">Input_SEMO!$A$1:$J$22</definedName>
    <definedName name="_xlnm.Print_Area" localSheetId="17">Input_WEMO!$A$1:$J$48</definedName>
    <definedName name="_xlnm.Print_Area" localSheetId="24">'Meter Reading_NEMO'!$A$1:$Z$10</definedName>
    <definedName name="_xlnm.Print_Area" localSheetId="26">'Meter Reading_SEMO'!$A$1:$X$10</definedName>
    <definedName name="_xlnm.Print_Area" localSheetId="25">'Meter Reading_WEMO'!$A$1:$X$10</definedName>
    <definedName name="_xlnm.Print_Area" localSheetId="9">'SRR Res NEMO'!$A$1:$O$29</definedName>
    <definedName name="_xlnm.Print_Area" localSheetId="13">'SRR Res SEMO'!$A$1:$O$28</definedName>
    <definedName name="_xlnm.Print_Area" localSheetId="10">'SRR Res WEMO'!$A$1:$O$28</definedName>
    <definedName name="_xlnm.Print_Area" localSheetId="11">'SRR SGS NEMO'!$A$1:$O$28</definedName>
    <definedName name="_xlnm.Print_Area" localSheetId="14">'SRR SGS SEMO'!$A$1:$O$28</definedName>
    <definedName name="_xlnm.Print_Area" localSheetId="8">'SRR Summary'!$A$1:$M$66</definedName>
    <definedName name="_xlnm.Print_Area" localSheetId="21">'Staff Ranked NHDD'!$A$1:$F$374</definedName>
    <definedName name="Print_Area_MI" localSheetId="24">#REF!</definedName>
    <definedName name="Print_Area_MI" localSheetId="25">#REF!</definedName>
    <definedName name="Print_Area_MI">#REF!</definedName>
    <definedName name="_xlnm.Print_Titles" localSheetId="27">'Acctg Recon'!$1:$11</definedName>
    <definedName name="_xlnm.Print_Titles" localSheetId="23">Actual_CGI_HDD!$1:$8</definedName>
    <definedName name="_xlnm.Print_Titles" localSheetId="22">Actual_Kirk_HDD!$1:$8</definedName>
    <definedName name="_xlnm.Print_Titles" localSheetId="1">'CSWNA Res NEMO'!$1:$6</definedName>
    <definedName name="_xlnm.Print_Titles" localSheetId="5">'CSWNA Res SEMO'!$1:$6</definedName>
    <definedName name="_xlnm.Print_Titles" localSheetId="3">'CSWNA Res WEMO'!$1:$6</definedName>
    <definedName name="_xlnm.Print_Titles" localSheetId="2">'CSWNA SGS NEMO'!$1:$6</definedName>
    <definedName name="_xlnm.Print_Titles" localSheetId="6">'CSWNA SGS SEMO'!$1:$6</definedName>
    <definedName name="_xlnm.Print_Titles" localSheetId="4">'CSWNA SGS WEMO'!$1:$6</definedName>
    <definedName name="_xlnm.Print_Titles" localSheetId="20">'Customer Count by Cycle'!$1:$5</definedName>
    <definedName name="_xlnm.Print_Titles" localSheetId="19">HDD_Summary!$1:$3</definedName>
    <definedName name="_xlnm.Print_Titles" localSheetId="21">'Staff Ranked NHDD'!$1:$7</definedName>
    <definedName name="_xlnm.Print_Titles">#N/A</definedName>
    <definedName name="RefVarPriorYear" localSheetId="24">#REF!</definedName>
    <definedName name="RefVarPriorYear" localSheetId="25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24">#REF!</definedName>
    <definedName name="RowRanges.RowAcquisitionCost" localSheetId="25">#REF!</definedName>
    <definedName name="RowRanges.RowAcquisitionCost">#REF!</definedName>
    <definedName name="RowRanges.RowAcquisitionCosts" localSheetId="24">#REF!</definedName>
    <definedName name="RowRanges.RowAcquisitionCosts" localSheetId="25">#REF!</definedName>
    <definedName name="RowRanges.RowAcquisitionCosts">#REF!</definedName>
    <definedName name="RowRanges.RowAFUDC" localSheetId="24">#REF!</definedName>
    <definedName name="RowRanges.RowAFUDC" localSheetId="25">#REF!</definedName>
    <definedName name="RowRanges.RowAFUDC">#REF!</definedName>
    <definedName name="RowRanges.RowCheck" localSheetId="24">#REF!</definedName>
    <definedName name="RowRanges.RowCheck" localSheetId="25">#REF!</definedName>
    <definedName name="RowRanges.RowCheck">#REF!</definedName>
    <definedName name="RowRanges.RowCorpAdmin" localSheetId="24">#REF!</definedName>
    <definedName name="RowRanges.RowCorpAdmin" localSheetId="25">#REF!</definedName>
    <definedName name="RowRanges.RowCorpAdmin">#REF!</definedName>
    <definedName name="RowRanges.RowCorpServAdmin" localSheetId="24">#REF!</definedName>
    <definedName name="RowRanges.RowCorpServAdmin" localSheetId="25">#REF!</definedName>
    <definedName name="RowRanges.RowCorpServAdmin">#REF!</definedName>
    <definedName name="RowRanges.RowCustomers" localSheetId="24">#REF!</definedName>
    <definedName name="RowRanges.RowCustomers" localSheetId="25">#REF!</definedName>
    <definedName name="RowRanges.RowCustomers">#REF!</definedName>
    <definedName name="RowRanges.RowDepAmortDetail" localSheetId="24">#REF!</definedName>
    <definedName name="RowRanges.RowDepAmortDetail" localSheetId="25">#REF!</definedName>
    <definedName name="RowRanges.RowDepAmortDetail">#REF!</definedName>
    <definedName name="RowRanges.RowEnergyCostDetail" localSheetId="24">#REF!</definedName>
    <definedName name="RowRanges.RowEnergyCostDetail" localSheetId="25">#REF!</definedName>
    <definedName name="RowRanges.RowEnergyCostDetail">#REF!</definedName>
    <definedName name="RowRanges.RowEnergyCostTotal" localSheetId="24">#REF!</definedName>
    <definedName name="RowRanges.RowEnergyCostTotal" localSheetId="25">#REF!</definedName>
    <definedName name="RowRanges.RowEnergyCostTotal">#REF!</definedName>
    <definedName name="RowRanges.RowExecAdmin" localSheetId="24">#REF!</definedName>
    <definedName name="RowRanges.RowExecAdmin" localSheetId="25">#REF!</definedName>
    <definedName name="RowRanges.RowExecAdmin">#REF!</definedName>
    <definedName name="RowRanges.RowGainLossDerivativeInstruments" localSheetId="24">#REF!</definedName>
    <definedName name="RowRanges.RowGainLossDerivativeInstruments" localSheetId="25">#REF!</definedName>
    <definedName name="RowRanges.RowGainLossDerivativeInstruments">#REF!</definedName>
    <definedName name="RowRanges.RowGainLossFixedAssetDisposal" localSheetId="24">#REF!</definedName>
    <definedName name="RowRanges.RowGainLossFixedAssetDisposal" localSheetId="25">#REF!</definedName>
    <definedName name="RowRanges.RowGainLossFixedAssetDisposal">#REF!</definedName>
    <definedName name="RowRanges.RowGainLossForeignExchange" localSheetId="24">#REF!</definedName>
    <definedName name="RowRanges.RowGainLossForeignExchange" localSheetId="25">#REF!</definedName>
    <definedName name="RowRanges.RowGainLossForeignExchange">#REF!</definedName>
    <definedName name="RowRanges.RowInterestExpense" localSheetId="24">#REF!</definedName>
    <definedName name="RowRanges.RowInterestExpense" localSheetId="25">#REF!</definedName>
    <definedName name="RowRanges.RowInterestExpense">#REF!</definedName>
    <definedName name="RowRanges.RowInterestSubtotal" localSheetId="24">#REF!</definedName>
    <definedName name="RowRanges.RowInterestSubtotal" localSheetId="25">#REF!</definedName>
    <definedName name="RowRanges.RowInterestSubtotal">#REF!</definedName>
    <definedName name="RowRanges.RowMeta" localSheetId="24">#REF!</definedName>
    <definedName name="RowRanges.RowMeta" localSheetId="25">#REF!</definedName>
    <definedName name="RowRanges.RowMeta">#REF!</definedName>
    <definedName name="RowRanges.RowMinInt" localSheetId="24">#REF!</definedName>
    <definedName name="RowRanges.RowMinInt" localSheetId="25">#REF!</definedName>
    <definedName name="RowRanges.RowMinInt">#REF!</definedName>
    <definedName name="RowRanges.RowOtherEBITDADetail" localSheetId="24">#REF!</definedName>
    <definedName name="RowRanges.RowOtherEBITDADetail" localSheetId="25">#REF!</definedName>
    <definedName name="RowRanges.RowOtherEBITDADetail">#REF!</definedName>
    <definedName name="RowRanges.RowPageFilter" localSheetId="24">#REF!</definedName>
    <definedName name="RowRanges.RowPageFilter" localSheetId="25">#REF!</definedName>
    <definedName name="RowRanges.RowPageFilter">#REF!</definedName>
    <definedName name="RowRanges.RowRangeAdminLabour" localSheetId="24">#REF!</definedName>
    <definedName name="RowRanges.RowRangeAdminLabour" localSheetId="25">#REF!</definedName>
    <definedName name="RowRanges.RowRangeAdminLabour">#REF!</definedName>
    <definedName name="RowRanges.RowRangeAdminNonLabour" localSheetId="24">#REF!</definedName>
    <definedName name="RowRanges.RowRangeAdminNonLabour" localSheetId="25">#REF!</definedName>
    <definedName name="RowRanges.RowRangeAdminNonLabour">#REF!</definedName>
    <definedName name="RowRanges.RowRangeCustCareLabour" localSheetId="24">#REF!</definedName>
    <definedName name="RowRanges.RowRangeCustCareLabour" localSheetId="25">#REF!</definedName>
    <definedName name="RowRanges.RowRangeCustCareLabour">#REF!</definedName>
    <definedName name="RowRanges.RowRangeCustCareNonLabour" localSheetId="24">#REF!</definedName>
    <definedName name="RowRanges.RowRangeCustCareNonLabour" localSheetId="25">#REF!</definedName>
    <definedName name="RowRanges.RowRangeCustCareNonLabour">#REF!</definedName>
    <definedName name="RowRanges.RowRangeDivIncomeTotal" localSheetId="24">#REF!</definedName>
    <definedName name="RowRanges.RowRangeDivIncomeTotal" localSheetId="25">#REF!</definedName>
    <definedName name="RowRanges.RowRangeDivIncomeTotal">#REF!</definedName>
    <definedName name="RowRanges.RowRangeEnergySales" localSheetId="24">#REF!</definedName>
    <definedName name="RowRanges.RowRangeEnergySales" localSheetId="25">#REF!</definedName>
    <definedName name="RowRanges.RowRangeEnergySales">#REF!</definedName>
    <definedName name="RowRanges.RowRangeEnergySalesTotal" localSheetId="24">#REF!</definedName>
    <definedName name="RowRanges.RowRangeEnergySalesTotal" localSheetId="25">#REF!</definedName>
    <definedName name="RowRanges.RowRangeEnergySalesTotal">#REF!</definedName>
    <definedName name="RowRanges.RowRangeIncTaxTotal" localSheetId="24">#REF!</definedName>
    <definedName name="RowRanges.RowRangeIncTaxTotal" localSheetId="25">#REF!</definedName>
    <definedName name="RowRanges.RowRangeIncTaxTotal">#REF!</definedName>
    <definedName name="RowRanges.RowRangeLABSAllocation" localSheetId="24">#REF!</definedName>
    <definedName name="RowRanges.RowRangeLABSAllocation" localSheetId="25">#REF!</definedName>
    <definedName name="RowRanges.RowRangeLABSAllocation">#REF!</definedName>
    <definedName name="RowRanges.RowRangeLUAllocation" localSheetId="24">#REF!</definedName>
    <definedName name="RowRanges.RowRangeLUAllocation" localSheetId="25">#REF!</definedName>
    <definedName name="RowRanges.RowRangeLUAllocation">#REF!</definedName>
    <definedName name="RowRanges.RowRangeOpsLabour" localSheetId="24">#REF!</definedName>
    <definedName name="RowRanges.RowRangeOpsLabour" localSheetId="25">#REF!</definedName>
    <definedName name="RowRanges.RowRangeOpsLabour">#REF!</definedName>
    <definedName name="RowRanges.RowRangeOpsNonLabour" localSheetId="24">#REF!</definedName>
    <definedName name="RowRanges.RowRangeOpsNonLabour" localSheetId="25">#REF!</definedName>
    <definedName name="RowRanges.RowRangeOpsNonLabour">#REF!</definedName>
    <definedName name="RowRanges.RowRangeOtherEBITDATotal" localSheetId="24">#REF!</definedName>
    <definedName name="RowRanges.RowRangeOtherEBITDATotal" localSheetId="25">#REF!</definedName>
    <definedName name="RowRanges.RowRangeOtherEBITDATotal">#REF!</definedName>
    <definedName name="RowRanges.RowRangeOtherRevenue" localSheetId="24">#REF!</definedName>
    <definedName name="RowRanges.RowRangeOtherRevenue" localSheetId="25">#REF!</definedName>
    <definedName name="RowRanges.RowRangeOtherRevenue">#REF!</definedName>
    <definedName name="RowRanges.RowRangeOtherRevenueTotal" localSheetId="24">#REF!</definedName>
    <definedName name="RowRanges.RowRangeOtherRevenueTotal" localSheetId="25">#REF!</definedName>
    <definedName name="RowRanges.RowRangeOtherRevenueTotal">#REF!</definedName>
    <definedName name="RowRanges.RowRangeOtherTotal" localSheetId="24">#REF!</definedName>
    <definedName name="RowRanges.RowRangeOtherTotal" localSheetId="25">#REF!</definedName>
    <definedName name="RowRanges.RowRangeOtherTotal">#REF!</definedName>
    <definedName name="RowRanges.RowRangeSteamSales" localSheetId="24">#REF!</definedName>
    <definedName name="RowRanges.RowRangeSteamSales" localSheetId="25">#REF!</definedName>
    <definedName name="RowRanges.RowRangeSteamSales">#REF!</definedName>
    <definedName name="RowRanges.RowRangeSteamSalesTotal" localSheetId="24">#REF!</definedName>
    <definedName name="RowRanges.RowRangeSteamSalesTotal" localSheetId="25">#REF!</definedName>
    <definedName name="RowRanges.RowRangeSteamSalesTotal">#REF!</definedName>
    <definedName name="RowRanges.RowRangeUtilitySalesEnergy" localSheetId="24">#REF!</definedName>
    <definedName name="RowRanges.RowRangeUtilitySalesEnergy" localSheetId="25">#REF!</definedName>
    <definedName name="RowRanges.RowRangeUtilitySalesEnergy">#REF!</definedName>
    <definedName name="RowRanges.RowRangeUtilitySalesEnergyTotal" localSheetId="24">#REF!</definedName>
    <definedName name="RowRanges.RowRangeUtilitySalesEnergyTotal" localSheetId="25">#REF!</definedName>
    <definedName name="RowRanges.RowRangeUtilitySalesEnergyTotal">#REF!</definedName>
    <definedName name="RowRanges.RowRangeUtilitySalesGas" localSheetId="24">#REF!</definedName>
    <definedName name="RowRanges.RowRangeUtilitySalesGas" localSheetId="25">#REF!</definedName>
    <definedName name="RowRanges.RowRangeUtilitySalesGas">#REF!</definedName>
    <definedName name="RowRanges.RowRangeUtilitySalesGasTotal" localSheetId="24">#REF!</definedName>
    <definedName name="RowRanges.RowRangeUtilitySalesGasTotal" localSheetId="25">#REF!</definedName>
    <definedName name="RowRanges.RowRangeUtilitySalesGasTotal">#REF!</definedName>
    <definedName name="RowRanges.RowRangeUtilitySalesWater" localSheetId="24">#REF!</definedName>
    <definedName name="RowRanges.RowRangeUtilitySalesWater" localSheetId="25">#REF!</definedName>
    <definedName name="RowRanges.RowRangeUtilitySalesWater">#REF!</definedName>
    <definedName name="RowRanges.RowRangeUtilitySalesWaterTotal" localSheetId="24">#REF!</definedName>
    <definedName name="RowRanges.RowRangeUtilitySalesWaterTotal" localSheetId="25">#REF!</definedName>
    <definedName name="RowRanges.RowRangeUtilitySalesWaterTotal">#REF!</definedName>
    <definedName name="RowRanges.RowRangeWasteDisposalFees" localSheetId="24">#REF!</definedName>
    <definedName name="RowRanges.RowRangeWasteDisposalFees" localSheetId="25">#REF!</definedName>
    <definedName name="RowRanges.RowRangeWasteDisposalFees">#REF!</definedName>
    <definedName name="RowRanges.RowRangeWasteDisposalFeesTotal" localSheetId="24">#REF!</definedName>
    <definedName name="RowRanges.RowRangeWasteDisposalFeesTotal" localSheetId="25">#REF!</definedName>
    <definedName name="RowRanges.RowRangeWasteDisposalFeesTotal">#REF!</definedName>
    <definedName name="RowRanges.RowTaxDetail" localSheetId="24">#REF!</definedName>
    <definedName name="RowRanges.RowTaxDetail" localSheetId="25">#REF!</definedName>
    <definedName name="RowRanges.RowTaxDetail">#REF!</definedName>
    <definedName name="RowRanges.RowVol_Energy" localSheetId="24">#REF!</definedName>
    <definedName name="RowRanges.RowVol_Energy" localSheetId="25">#REF!</definedName>
    <definedName name="RowRanges.RowVol_Energy">#REF!</definedName>
    <definedName name="RowRanges.RowVol_Gas" localSheetId="24">#REF!</definedName>
    <definedName name="RowRanges.RowVol_Gas" localSheetId="25">#REF!</definedName>
    <definedName name="RowRanges.RowVol_Gas">#REF!</definedName>
    <definedName name="RowRanges.RowVol_Sewer" localSheetId="24">#REF!</definedName>
    <definedName name="RowRanges.RowVol_Sewer" localSheetId="25">#REF!</definedName>
    <definedName name="RowRanges.RowVol_Sewer">#REF!</definedName>
    <definedName name="RowRanges.RowVol_Water" localSheetId="24">#REF!</definedName>
    <definedName name="RowRanges.RowVol_Water" localSheetId="25">#REF!</definedName>
    <definedName name="RowRanges.RowVol_Water">#REF!</definedName>
    <definedName name="SPRACTDD" localSheetId="24">INDIRECT("ACT_WX!" &amp; ADDRESS(4,19)&amp;":"&amp;ADDRESS(COUNTA([2]ACT_WX!$S:$S)+3,19))</definedName>
    <definedName name="SPRACTDD" localSheetId="26">INDIRECT("ACT_WX!" &amp; ADDRESS(4,19)&amp;":"&amp;ADDRESS(COUNTA([2]ACT_WX!$S:$S)+3,19))</definedName>
    <definedName name="SPRACTDD" localSheetId="25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24">INDIRECT("ACT_WX!" &amp; ADDRESS(4,23)&amp;":"&amp;ADDRESS(COUNTA([2]ACT_WX!$W:$W)+3,23))</definedName>
    <definedName name="SPRACTHDD" localSheetId="26">INDIRECT("ACT_WX!" &amp; ADDRESS(4,23)&amp;":"&amp;ADDRESS(COUNTA([2]ACT_WX!$W:$W)+3,23))</definedName>
    <definedName name="SPRACTHDD" localSheetId="25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24">INDIRECT("ACT_WX!" &amp; ADDRESS(4,18)&amp;":"&amp;ADDRESS(COUNTA([2]ACT_WX!$R:$R)+3,18))</definedName>
    <definedName name="SPRACTMM" localSheetId="26">INDIRECT("ACT_WX!" &amp; ADDRESS(4,18)&amp;":"&amp;ADDRESS(COUNTA([2]ACT_WX!$R:$R)+3,18))</definedName>
    <definedName name="SPRACTMM" localSheetId="25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24">INDIRECT("ACT_WX!" &amp; ADDRESS(4,17)&amp;":"&amp;ADDRESS(COUNTA([2]ACT_WX!$Q:$Q)+3,17))</definedName>
    <definedName name="SPRACTYYYY" localSheetId="26">INDIRECT("ACT_WX!" &amp; ADDRESS(4,17)&amp;":"&amp;ADDRESS(COUNTA([2]ACT_WX!$Q:$Q)+3,17))</definedName>
    <definedName name="SPRACTYYYY" localSheetId="25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8">INDIRECT("NORM_WX!" &amp; ADDRESS(4,19)&amp;":"&amp;ADDRESS(COUNTA(#REF!)+3,19))</definedName>
    <definedName name="SPRNORMDD" localSheetId="24">INDIRECT("NORM_WX!" &amp; ADDRESS(4,19)&amp;":"&amp;ADDRESS(COUNTA([2]NORM_WX!$S$4:$S$65261)+3,19))</definedName>
    <definedName name="SPRNORMDD" localSheetId="26">INDIRECT("NORM_WX!" &amp; ADDRESS(4,19)&amp;":"&amp;ADDRESS(COUNTA([2]NORM_WX!$S$4:$S$65261)+3,19))</definedName>
    <definedName name="SPRNORMDD" localSheetId="25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8">INDIRECT("NORM_WX!" &amp; ADDRESS(4,23)&amp;":"&amp;ADDRESS(COUNTA(#REF!)+3,23))</definedName>
    <definedName name="SPRNORMHDD" localSheetId="24">INDIRECT("NORM_WX!" &amp; ADDRESS(4,23)&amp;":"&amp;ADDRESS(COUNTA([2]NORM_WX!$W$4:$W$65261)+3,23))</definedName>
    <definedName name="SPRNORMHDD" localSheetId="26">INDIRECT("NORM_WX!" &amp; ADDRESS(4,23)&amp;":"&amp;ADDRESS(COUNTA([2]NORM_WX!$W$4:$W$65261)+3,23))</definedName>
    <definedName name="SPRNORMHDD" localSheetId="25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8">INDIRECT("NORM_WX!" &amp; ADDRESS(4,18)&amp;":"&amp;ADDRESS(COUNTA(#REF!)+3,18))</definedName>
    <definedName name="SPRNORMMM" localSheetId="24">INDIRECT("NORM_WX!" &amp; ADDRESS(4,18)&amp;":"&amp;ADDRESS(COUNTA([2]NORM_WX!$R$4:$R$65261)+3,18))</definedName>
    <definedName name="SPRNORMMM" localSheetId="26">INDIRECT("NORM_WX!" &amp; ADDRESS(4,18)&amp;":"&amp;ADDRESS(COUNTA([2]NORM_WX!$R$4:$R$65261)+3,18))</definedName>
    <definedName name="SPRNORMMM" localSheetId="25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8">INDIRECT("NORM_WX!" &amp; ADDRESS(4,17)&amp;":"&amp;ADDRESS(COUNTA(#REF!)+3,17))</definedName>
    <definedName name="SPRNORMYYYY" localSheetId="24">INDIRECT("NORM_WX!" &amp; ADDRESS(4,17)&amp;":"&amp;ADDRESS(COUNTA([2]NORM_WX!$Q$4:$Q$65261)+3,17))</definedName>
    <definedName name="SPRNORMYYYY" localSheetId="26">INDIRECT("NORM_WX!" &amp; ADDRESS(4,17)&amp;":"&amp;ADDRESS(COUNTA([2]NORM_WX!$Q$4:$Q$65261)+3,17))</definedName>
    <definedName name="SPRNORMYYYY" localSheetId="25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58" l="1"/>
  <c r="D52" i="58"/>
  <c r="H51" i="58"/>
  <c r="D51" i="58"/>
  <c r="D224" i="23" l="1"/>
  <c r="E224" i="23" s="1"/>
  <c r="D225" i="23"/>
  <c r="E225" i="23" s="1"/>
  <c r="D228" i="23"/>
  <c r="E228" i="23" s="1"/>
  <c r="D229" i="23"/>
  <c r="E229" i="23" s="1"/>
  <c r="D232" i="23"/>
  <c r="E232" i="23" s="1"/>
  <c r="D233" i="23"/>
  <c r="E233" i="23" s="1"/>
  <c r="D236" i="23"/>
  <c r="E236" i="23" s="1"/>
  <c r="D315" i="23"/>
  <c r="E315" i="23" s="1"/>
  <c r="D316" i="23"/>
  <c r="E316" i="23" s="1"/>
  <c r="D319" i="23"/>
  <c r="E319" i="23" s="1"/>
  <c r="D320" i="23"/>
  <c r="E320" i="23" s="1"/>
  <c r="D323" i="23"/>
  <c r="E323" i="23" s="1"/>
  <c r="D324" i="23"/>
  <c r="E324" i="23" s="1"/>
  <c r="D327" i="23"/>
  <c r="E327" i="23" s="1"/>
  <c r="D328" i="23"/>
  <c r="E328" i="23" s="1"/>
  <c r="D331" i="23"/>
  <c r="E331" i="23" s="1"/>
  <c r="D332" i="23"/>
  <c r="E332" i="23" s="1"/>
  <c r="D337" i="23"/>
  <c r="E337" i="23" s="1"/>
  <c r="D338" i="23"/>
  <c r="E338" i="23" s="1"/>
  <c r="D341" i="23"/>
  <c r="E341" i="23" s="1"/>
  <c r="D342" i="23"/>
  <c r="E342" i="23" s="1"/>
  <c r="D345" i="23"/>
  <c r="E345" i="23" s="1"/>
  <c r="D346" i="23"/>
  <c r="E346" i="23" s="1"/>
  <c r="D349" i="23"/>
  <c r="E349" i="23" s="1"/>
  <c r="D350" i="23"/>
  <c r="E350" i="23" s="1"/>
  <c r="D11" i="23"/>
  <c r="E11" i="23" s="1"/>
  <c r="D12" i="23"/>
  <c r="E12" i="23" s="1"/>
  <c r="D15" i="23"/>
  <c r="E15" i="23" s="1"/>
  <c r="D16" i="23"/>
  <c r="E16" i="23" s="1"/>
  <c r="D19" i="23"/>
  <c r="E19" i="23" s="1"/>
  <c r="D20" i="23"/>
  <c r="E20" i="23" s="1"/>
  <c r="D23" i="23"/>
  <c r="E23" i="23" s="1"/>
  <c r="D24" i="23"/>
  <c r="E24" i="23" s="1"/>
  <c r="D27" i="23"/>
  <c r="E27" i="23" s="1"/>
  <c r="D28" i="23"/>
  <c r="E28" i="23" s="1"/>
  <c r="D31" i="23"/>
  <c r="E31" i="23" s="1"/>
  <c r="D32" i="23"/>
  <c r="E32" i="23" s="1"/>
  <c r="D35" i="23"/>
  <c r="E35" i="23" s="1"/>
  <c r="D36" i="23"/>
  <c r="E36" i="23" s="1"/>
  <c r="D39" i="23"/>
  <c r="E39" i="23" s="1"/>
  <c r="D40" i="23"/>
  <c r="E40" i="23" s="1"/>
  <c r="D43" i="23"/>
  <c r="E43" i="23" s="1"/>
  <c r="D44" i="23"/>
  <c r="E44" i="23" s="1"/>
  <c r="D47" i="23"/>
  <c r="E47" i="23" s="1"/>
  <c r="D48" i="23"/>
  <c r="E48" i="23" s="1"/>
  <c r="D51" i="23"/>
  <c r="E51" i="23" s="1"/>
  <c r="D52" i="23"/>
  <c r="E52" i="23" s="1"/>
  <c r="D54" i="23"/>
  <c r="E54" i="23" s="1"/>
  <c r="D57" i="23"/>
  <c r="E57" i="23" s="1"/>
  <c r="D58" i="23"/>
  <c r="E58" i="23" s="1"/>
  <c r="D61" i="23"/>
  <c r="E61" i="23" s="1"/>
  <c r="D62" i="23"/>
  <c r="E62" i="23" s="1"/>
  <c r="D65" i="23"/>
  <c r="E65" i="23" s="1"/>
  <c r="D66" i="23"/>
  <c r="E66" i="23" s="1"/>
  <c r="D69" i="23"/>
  <c r="E69" i="23" s="1"/>
  <c r="D70" i="23"/>
  <c r="E70" i="23" s="1"/>
  <c r="D73" i="23"/>
  <c r="E73" i="23" s="1"/>
  <c r="D74" i="23"/>
  <c r="E74" i="23" s="1"/>
  <c r="D77" i="23"/>
  <c r="E77" i="23" s="1"/>
  <c r="D78" i="23"/>
  <c r="E78" i="23" s="1"/>
  <c r="D81" i="23"/>
  <c r="E81" i="23" s="1"/>
  <c r="D82" i="23"/>
  <c r="E82" i="23" s="1"/>
  <c r="D85" i="23"/>
  <c r="E85" i="23" s="1"/>
  <c r="D86" i="23"/>
  <c r="E86" i="23" s="1"/>
  <c r="D89" i="23"/>
  <c r="E89" i="23" s="1"/>
  <c r="D90" i="23"/>
  <c r="E90" i="23" s="1"/>
  <c r="D93" i="23"/>
  <c r="E93" i="23" s="1"/>
  <c r="D94" i="23"/>
  <c r="E94" i="23" s="1"/>
  <c r="D96" i="23"/>
  <c r="E96" i="23" s="1"/>
  <c r="D97" i="23"/>
  <c r="E97" i="23" s="1"/>
  <c r="D100" i="23"/>
  <c r="E100" i="23" s="1"/>
  <c r="D101" i="23"/>
  <c r="E101" i="23" s="1"/>
  <c r="D104" i="23"/>
  <c r="E104" i="23" s="1"/>
  <c r="D105" i="23"/>
  <c r="E105" i="23" s="1"/>
  <c r="D108" i="23"/>
  <c r="E108" i="23" s="1"/>
  <c r="D109" i="23"/>
  <c r="E109" i="23" s="1"/>
  <c r="D112" i="23"/>
  <c r="E112" i="23" s="1"/>
  <c r="D113" i="23"/>
  <c r="E113" i="23" s="1"/>
  <c r="D116" i="23"/>
  <c r="E116" i="23" s="1"/>
  <c r="D117" i="23"/>
  <c r="E117" i="23" s="1"/>
  <c r="D120" i="23"/>
  <c r="E120" i="23" s="1"/>
  <c r="D121" i="23"/>
  <c r="E121" i="23" s="1"/>
  <c r="D124" i="23"/>
  <c r="E124" i="23" s="1"/>
  <c r="D125" i="23"/>
  <c r="E125" i="23" s="1"/>
  <c r="D128" i="23"/>
  <c r="E128" i="23" s="1"/>
  <c r="D129" i="23"/>
  <c r="E129" i="23" s="1"/>
  <c r="D132" i="23"/>
  <c r="E132" i="23" s="1"/>
  <c r="D133" i="23"/>
  <c r="E133" i="23" s="1"/>
  <c r="D136" i="23"/>
  <c r="E136" i="23" s="1"/>
  <c r="D137" i="23"/>
  <c r="E137" i="23" s="1"/>
  <c r="D204" i="23"/>
  <c r="E204" i="23" s="1"/>
  <c r="D205" i="23"/>
  <c r="E205" i="23" s="1"/>
  <c r="D9" i="24"/>
  <c r="E9" i="24" s="1"/>
  <c r="F9" i="24" s="1"/>
  <c r="D375" i="24" l="1"/>
  <c r="E375" i="24" s="1"/>
  <c r="F375" i="24" s="1"/>
  <c r="D374" i="24"/>
  <c r="E374" i="24" s="1"/>
  <c r="F374" i="24" s="1"/>
  <c r="D373" i="24"/>
  <c r="E373" i="24" s="1"/>
  <c r="F373" i="24" s="1"/>
  <c r="D372" i="24"/>
  <c r="E372" i="24" s="1"/>
  <c r="F372" i="24" s="1"/>
  <c r="D371" i="24"/>
  <c r="E371" i="24" s="1"/>
  <c r="F371" i="24" s="1"/>
  <c r="D370" i="24"/>
  <c r="E370" i="24" s="1"/>
  <c r="F370" i="24" s="1"/>
  <c r="D369" i="24"/>
  <c r="E369" i="24" s="1"/>
  <c r="F369" i="24" s="1"/>
  <c r="D368" i="24"/>
  <c r="E368" i="24" s="1"/>
  <c r="F368" i="24" s="1"/>
  <c r="D367" i="24"/>
  <c r="E367" i="24" s="1"/>
  <c r="F367" i="24" s="1"/>
  <c r="D366" i="24"/>
  <c r="E366" i="24" s="1"/>
  <c r="F366" i="24" s="1"/>
  <c r="D365" i="24"/>
  <c r="E365" i="24" s="1"/>
  <c r="F365" i="24" s="1"/>
  <c r="D364" i="24"/>
  <c r="E364" i="24" s="1"/>
  <c r="F364" i="24" s="1"/>
  <c r="D363" i="24"/>
  <c r="E363" i="24" s="1"/>
  <c r="F363" i="24" s="1"/>
  <c r="D362" i="24"/>
  <c r="E362" i="24" s="1"/>
  <c r="F362" i="24" s="1"/>
  <c r="D361" i="24"/>
  <c r="E361" i="24" s="1"/>
  <c r="F361" i="24" s="1"/>
  <c r="D360" i="24"/>
  <c r="E360" i="24" s="1"/>
  <c r="F360" i="24" s="1"/>
  <c r="D359" i="24"/>
  <c r="E359" i="24" s="1"/>
  <c r="F359" i="24" s="1"/>
  <c r="D358" i="24"/>
  <c r="E358" i="24" s="1"/>
  <c r="F358" i="24" s="1"/>
  <c r="D357" i="24"/>
  <c r="E357" i="24" s="1"/>
  <c r="F357" i="24" s="1"/>
  <c r="D356" i="24"/>
  <c r="E356" i="24" s="1"/>
  <c r="F356" i="24" s="1"/>
  <c r="D355" i="24"/>
  <c r="E355" i="24" s="1"/>
  <c r="F355" i="24" s="1"/>
  <c r="D354" i="24"/>
  <c r="E354" i="24" s="1"/>
  <c r="F354" i="24" s="1"/>
  <c r="D353" i="24"/>
  <c r="E353" i="24" s="1"/>
  <c r="F353" i="24" s="1"/>
  <c r="D352" i="24"/>
  <c r="E352" i="24" s="1"/>
  <c r="F352" i="24" s="1"/>
  <c r="D351" i="24"/>
  <c r="E351" i="24" s="1"/>
  <c r="F351" i="24" s="1"/>
  <c r="D350" i="24"/>
  <c r="E350" i="24" s="1"/>
  <c r="F350" i="24" s="1"/>
  <c r="D349" i="24"/>
  <c r="E349" i="24" s="1"/>
  <c r="F349" i="24" s="1"/>
  <c r="D348" i="24"/>
  <c r="E348" i="24" s="1"/>
  <c r="F348" i="24" s="1"/>
  <c r="D347" i="24"/>
  <c r="E347" i="24" s="1"/>
  <c r="F347" i="24" s="1"/>
  <c r="D346" i="24"/>
  <c r="E346" i="24" s="1"/>
  <c r="F346" i="24" s="1"/>
  <c r="D345" i="24"/>
  <c r="E345" i="24" s="1"/>
  <c r="F345" i="24" s="1"/>
  <c r="D344" i="24"/>
  <c r="E344" i="24" s="1"/>
  <c r="F344" i="24" s="1"/>
  <c r="D343" i="24"/>
  <c r="E343" i="24" s="1"/>
  <c r="F343" i="24" s="1"/>
  <c r="D342" i="24"/>
  <c r="E342" i="24" s="1"/>
  <c r="F342" i="24" s="1"/>
  <c r="D341" i="24"/>
  <c r="E341" i="24" s="1"/>
  <c r="F341" i="24" s="1"/>
  <c r="D340" i="24"/>
  <c r="E340" i="24" s="1"/>
  <c r="F340" i="24" s="1"/>
  <c r="D339" i="24"/>
  <c r="E339" i="24" s="1"/>
  <c r="F339" i="24" s="1"/>
  <c r="D338" i="24"/>
  <c r="E338" i="24" s="1"/>
  <c r="F338" i="24" s="1"/>
  <c r="D337" i="24"/>
  <c r="E337" i="24" s="1"/>
  <c r="F337" i="24" s="1"/>
  <c r="D336" i="24"/>
  <c r="E336" i="24" s="1"/>
  <c r="F336" i="24" s="1"/>
  <c r="D335" i="24"/>
  <c r="E335" i="24" s="1"/>
  <c r="F335" i="24" s="1"/>
  <c r="D334" i="24"/>
  <c r="E334" i="24" s="1"/>
  <c r="F334" i="24" s="1"/>
  <c r="D333" i="24"/>
  <c r="E333" i="24" s="1"/>
  <c r="F333" i="24" s="1"/>
  <c r="D332" i="24"/>
  <c r="E332" i="24" s="1"/>
  <c r="F332" i="24" s="1"/>
  <c r="D331" i="24"/>
  <c r="E331" i="24" s="1"/>
  <c r="F331" i="24" s="1"/>
  <c r="D330" i="24"/>
  <c r="E330" i="24" s="1"/>
  <c r="F330" i="24" s="1"/>
  <c r="D329" i="24"/>
  <c r="E329" i="24" s="1"/>
  <c r="F329" i="24" s="1"/>
  <c r="D328" i="24"/>
  <c r="E328" i="24" s="1"/>
  <c r="F328" i="24" s="1"/>
  <c r="D327" i="24"/>
  <c r="E327" i="24" s="1"/>
  <c r="F327" i="24" s="1"/>
  <c r="D326" i="24"/>
  <c r="E326" i="24" s="1"/>
  <c r="F326" i="24" s="1"/>
  <c r="D325" i="24"/>
  <c r="E325" i="24" s="1"/>
  <c r="F325" i="24" s="1"/>
  <c r="D324" i="24"/>
  <c r="E324" i="24" s="1"/>
  <c r="F324" i="24" s="1"/>
  <c r="D323" i="24"/>
  <c r="E323" i="24" s="1"/>
  <c r="F323" i="24" s="1"/>
  <c r="D322" i="24"/>
  <c r="E322" i="24" s="1"/>
  <c r="F322" i="24" s="1"/>
  <c r="D321" i="24"/>
  <c r="E321" i="24" s="1"/>
  <c r="F321" i="24" s="1"/>
  <c r="D320" i="24"/>
  <c r="E320" i="24" s="1"/>
  <c r="F320" i="24" s="1"/>
  <c r="D319" i="24"/>
  <c r="E319" i="24" s="1"/>
  <c r="F319" i="24" s="1"/>
  <c r="D318" i="24"/>
  <c r="E318" i="24" s="1"/>
  <c r="F318" i="24" s="1"/>
  <c r="D317" i="24"/>
  <c r="E317" i="24" s="1"/>
  <c r="F317" i="24" s="1"/>
  <c r="D316" i="24"/>
  <c r="E316" i="24" s="1"/>
  <c r="F316" i="24" s="1"/>
  <c r="D315" i="24"/>
  <c r="E315" i="24" s="1"/>
  <c r="F315" i="24" s="1"/>
  <c r="D314" i="24"/>
  <c r="E314" i="24" s="1"/>
  <c r="F314" i="24" s="1"/>
  <c r="D313" i="24"/>
  <c r="E313" i="24" s="1"/>
  <c r="F313" i="24" s="1"/>
  <c r="D312" i="24"/>
  <c r="E312" i="24" s="1"/>
  <c r="F312" i="24" s="1"/>
  <c r="D311" i="24"/>
  <c r="E311" i="24" s="1"/>
  <c r="F311" i="24" s="1"/>
  <c r="D310" i="24"/>
  <c r="E310" i="24" s="1"/>
  <c r="F310" i="24" s="1"/>
  <c r="D309" i="24"/>
  <c r="E309" i="24" s="1"/>
  <c r="F309" i="24" s="1"/>
  <c r="D308" i="24"/>
  <c r="E308" i="24" s="1"/>
  <c r="F308" i="24" s="1"/>
  <c r="D307" i="24"/>
  <c r="E307" i="24" s="1"/>
  <c r="F307" i="24" s="1"/>
  <c r="D306" i="24"/>
  <c r="E306" i="24" s="1"/>
  <c r="F306" i="24" s="1"/>
  <c r="D305" i="24"/>
  <c r="E305" i="24" s="1"/>
  <c r="F305" i="24" s="1"/>
  <c r="D304" i="24"/>
  <c r="E304" i="24" s="1"/>
  <c r="F304" i="24" s="1"/>
  <c r="D303" i="24"/>
  <c r="E303" i="24" s="1"/>
  <c r="F303" i="24" s="1"/>
  <c r="D302" i="24"/>
  <c r="E302" i="24" s="1"/>
  <c r="F302" i="24" s="1"/>
  <c r="D301" i="24"/>
  <c r="E301" i="24" s="1"/>
  <c r="F301" i="24" s="1"/>
  <c r="D300" i="24"/>
  <c r="E300" i="24" s="1"/>
  <c r="F300" i="24" s="1"/>
  <c r="D299" i="24"/>
  <c r="E299" i="24" s="1"/>
  <c r="F299" i="24" s="1"/>
  <c r="D298" i="24"/>
  <c r="E298" i="24" s="1"/>
  <c r="F298" i="24" s="1"/>
  <c r="D297" i="24"/>
  <c r="E297" i="24" s="1"/>
  <c r="F297" i="24" s="1"/>
  <c r="D296" i="24"/>
  <c r="E296" i="24" s="1"/>
  <c r="F296" i="24" s="1"/>
  <c r="D295" i="24"/>
  <c r="E295" i="24" s="1"/>
  <c r="F295" i="24" s="1"/>
  <c r="D294" i="24"/>
  <c r="E294" i="24" s="1"/>
  <c r="F294" i="24" s="1"/>
  <c r="D293" i="24"/>
  <c r="E293" i="24" s="1"/>
  <c r="F293" i="24" s="1"/>
  <c r="D292" i="24"/>
  <c r="E292" i="24" s="1"/>
  <c r="F292" i="24" s="1"/>
  <c r="D291" i="24"/>
  <c r="E291" i="24" s="1"/>
  <c r="F291" i="24" s="1"/>
  <c r="D290" i="24"/>
  <c r="E290" i="24" s="1"/>
  <c r="F290" i="24" s="1"/>
  <c r="D289" i="24"/>
  <c r="E289" i="24" s="1"/>
  <c r="F289" i="24" s="1"/>
  <c r="D288" i="24"/>
  <c r="E288" i="24" s="1"/>
  <c r="F288" i="24" s="1"/>
  <c r="D287" i="24"/>
  <c r="E287" i="24" s="1"/>
  <c r="F287" i="24" s="1"/>
  <c r="D286" i="24"/>
  <c r="E286" i="24" s="1"/>
  <c r="F286" i="24" s="1"/>
  <c r="D285" i="24"/>
  <c r="E285" i="24" s="1"/>
  <c r="F285" i="24" s="1"/>
  <c r="D284" i="24"/>
  <c r="E284" i="24" s="1"/>
  <c r="F284" i="24" s="1"/>
  <c r="D283" i="24"/>
  <c r="E283" i="24" s="1"/>
  <c r="F283" i="24" s="1"/>
  <c r="D282" i="24"/>
  <c r="E282" i="24" s="1"/>
  <c r="F282" i="24" s="1"/>
  <c r="D281" i="24"/>
  <c r="E281" i="24" s="1"/>
  <c r="F281" i="24" s="1"/>
  <c r="D280" i="24"/>
  <c r="E280" i="24" s="1"/>
  <c r="F280" i="24" s="1"/>
  <c r="D279" i="24"/>
  <c r="E279" i="24" s="1"/>
  <c r="F279" i="24" s="1"/>
  <c r="D278" i="24"/>
  <c r="E278" i="24" s="1"/>
  <c r="F278" i="24" s="1"/>
  <c r="D277" i="24"/>
  <c r="E277" i="24" s="1"/>
  <c r="F277" i="24" s="1"/>
  <c r="D276" i="24"/>
  <c r="E276" i="24" s="1"/>
  <c r="F276" i="24" s="1"/>
  <c r="D275" i="24"/>
  <c r="E275" i="24" s="1"/>
  <c r="F275" i="24" s="1"/>
  <c r="D274" i="24"/>
  <c r="E274" i="24" s="1"/>
  <c r="F274" i="24" s="1"/>
  <c r="D273" i="24"/>
  <c r="E273" i="24" s="1"/>
  <c r="F273" i="24" s="1"/>
  <c r="D272" i="24"/>
  <c r="E272" i="24" s="1"/>
  <c r="F272" i="24" s="1"/>
  <c r="D271" i="24"/>
  <c r="E271" i="24" s="1"/>
  <c r="F271" i="24" s="1"/>
  <c r="D270" i="24"/>
  <c r="E270" i="24" s="1"/>
  <c r="F270" i="24" s="1"/>
  <c r="D269" i="24"/>
  <c r="E269" i="24" s="1"/>
  <c r="F269" i="24" s="1"/>
  <c r="D268" i="24"/>
  <c r="E268" i="24" s="1"/>
  <c r="F268" i="24" s="1"/>
  <c r="D267" i="24"/>
  <c r="E267" i="24" s="1"/>
  <c r="F267" i="24" s="1"/>
  <c r="D266" i="24"/>
  <c r="E266" i="24" s="1"/>
  <c r="F266" i="24" s="1"/>
  <c r="D265" i="24"/>
  <c r="E265" i="24" s="1"/>
  <c r="F265" i="24" s="1"/>
  <c r="D264" i="24"/>
  <c r="E264" i="24" s="1"/>
  <c r="F264" i="24" s="1"/>
  <c r="D263" i="24"/>
  <c r="E263" i="24" s="1"/>
  <c r="F263" i="24" s="1"/>
  <c r="D262" i="24"/>
  <c r="E262" i="24" s="1"/>
  <c r="F262" i="24" s="1"/>
  <c r="D261" i="24"/>
  <c r="E261" i="24" s="1"/>
  <c r="F261" i="24" s="1"/>
  <c r="D260" i="24"/>
  <c r="E260" i="24" s="1"/>
  <c r="F260" i="24" s="1"/>
  <c r="D259" i="24"/>
  <c r="E259" i="24" s="1"/>
  <c r="F259" i="24" s="1"/>
  <c r="D258" i="24"/>
  <c r="E258" i="24" s="1"/>
  <c r="F258" i="24" s="1"/>
  <c r="D257" i="24"/>
  <c r="E257" i="24" s="1"/>
  <c r="F257" i="24" s="1"/>
  <c r="D256" i="24"/>
  <c r="E256" i="24" s="1"/>
  <c r="F256" i="24" s="1"/>
  <c r="D255" i="24"/>
  <c r="E255" i="24" s="1"/>
  <c r="F255" i="24" s="1"/>
  <c r="D254" i="24"/>
  <c r="E254" i="24" s="1"/>
  <c r="F254" i="24" s="1"/>
  <c r="D253" i="24"/>
  <c r="E253" i="24" s="1"/>
  <c r="F253" i="24" s="1"/>
  <c r="D252" i="24"/>
  <c r="E252" i="24" s="1"/>
  <c r="F252" i="24" s="1"/>
  <c r="D251" i="24"/>
  <c r="E251" i="24" s="1"/>
  <c r="F251" i="24" s="1"/>
  <c r="D250" i="24"/>
  <c r="E250" i="24" s="1"/>
  <c r="F250" i="24" s="1"/>
  <c r="D249" i="24"/>
  <c r="E249" i="24" s="1"/>
  <c r="F249" i="24" s="1"/>
  <c r="D248" i="24"/>
  <c r="E248" i="24" s="1"/>
  <c r="F248" i="24" s="1"/>
  <c r="D247" i="24"/>
  <c r="E247" i="24" s="1"/>
  <c r="F247" i="24" s="1"/>
  <c r="D246" i="24"/>
  <c r="E246" i="24" s="1"/>
  <c r="F246" i="24" s="1"/>
  <c r="D245" i="24"/>
  <c r="E245" i="24" s="1"/>
  <c r="F245" i="24" s="1"/>
  <c r="D244" i="24"/>
  <c r="E244" i="24" s="1"/>
  <c r="F244" i="24" s="1"/>
  <c r="D243" i="24"/>
  <c r="E243" i="24" s="1"/>
  <c r="F243" i="24" s="1"/>
  <c r="D242" i="24"/>
  <c r="E242" i="24" s="1"/>
  <c r="F242" i="24" s="1"/>
  <c r="D241" i="24"/>
  <c r="E241" i="24" s="1"/>
  <c r="F241" i="24" s="1"/>
  <c r="D240" i="24"/>
  <c r="E240" i="24" s="1"/>
  <c r="F240" i="24" s="1"/>
  <c r="D239" i="24"/>
  <c r="E239" i="24" s="1"/>
  <c r="F239" i="24" s="1"/>
  <c r="D238" i="24"/>
  <c r="E238" i="24" s="1"/>
  <c r="F238" i="24" s="1"/>
  <c r="D237" i="24"/>
  <c r="E237" i="24" s="1"/>
  <c r="F237" i="24" s="1"/>
  <c r="D236" i="24"/>
  <c r="E236" i="24" s="1"/>
  <c r="F236" i="24" s="1"/>
  <c r="D235" i="24"/>
  <c r="E235" i="24" s="1"/>
  <c r="F235" i="24" s="1"/>
  <c r="D234" i="24"/>
  <c r="E234" i="24" s="1"/>
  <c r="F234" i="24" s="1"/>
  <c r="D233" i="24"/>
  <c r="E233" i="24" s="1"/>
  <c r="F233" i="24" s="1"/>
  <c r="D232" i="24"/>
  <c r="E232" i="24" s="1"/>
  <c r="F232" i="24" s="1"/>
  <c r="D231" i="24"/>
  <c r="E231" i="24" s="1"/>
  <c r="F231" i="24" s="1"/>
  <c r="D230" i="24"/>
  <c r="E230" i="24" s="1"/>
  <c r="F230" i="24" s="1"/>
  <c r="D229" i="24"/>
  <c r="E229" i="24" s="1"/>
  <c r="F229" i="24" s="1"/>
  <c r="D228" i="24"/>
  <c r="E228" i="24" s="1"/>
  <c r="F228" i="24" s="1"/>
  <c r="D227" i="24"/>
  <c r="E227" i="24" s="1"/>
  <c r="F227" i="24" s="1"/>
  <c r="D226" i="24"/>
  <c r="E226" i="24" s="1"/>
  <c r="F226" i="24" s="1"/>
  <c r="D225" i="24"/>
  <c r="E225" i="24" s="1"/>
  <c r="F225" i="24" s="1"/>
  <c r="D224" i="24"/>
  <c r="E224" i="24" s="1"/>
  <c r="F224" i="24" s="1"/>
  <c r="D223" i="24"/>
  <c r="E223" i="24" s="1"/>
  <c r="F223" i="24" s="1"/>
  <c r="D222" i="24"/>
  <c r="E222" i="24" s="1"/>
  <c r="F222" i="24" s="1"/>
  <c r="D221" i="24"/>
  <c r="E221" i="24" s="1"/>
  <c r="F221" i="24" s="1"/>
  <c r="D220" i="24"/>
  <c r="E220" i="24" s="1"/>
  <c r="F220" i="24" s="1"/>
  <c r="D219" i="24"/>
  <c r="E219" i="24" s="1"/>
  <c r="F219" i="24" s="1"/>
  <c r="D218" i="24"/>
  <c r="E218" i="24" s="1"/>
  <c r="F218" i="24" s="1"/>
  <c r="D217" i="24"/>
  <c r="E217" i="24" s="1"/>
  <c r="F217" i="24" s="1"/>
  <c r="D216" i="24"/>
  <c r="E216" i="24" s="1"/>
  <c r="F216" i="24" s="1"/>
  <c r="D215" i="24"/>
  <c r="E215" i="24" s="1"/>
  <c r="F215" i="24" s="1"/>
  <c r="D214" i="24"/>
  <c r="E214" i="24" s="1"/>
  <c r="F214" i="24" s="1"/>
  <c r="D213" i="24"/>
  <c r="E213" i="24" s="1"/>
  <c r="F213" i="24" s="1"/>
  <c r="D212" i="24"/>
  <c r="E212" i="24" s="1"/>
  <c r="F212" i="24" s="1"/>
  <c r="D211" i="24"/>
  <c r="E211" i="24" s="1"/>
  <c r="F211" i="24" s="1"/>
  <c r="D210" i="24"/>
  <c r="E210" i="24" s="1"/>
  <c r="F210" i="24" s="1"/>
  <c r="D209" i="24"/>
  <c r="E209" i="24" s="1"/>
  <c r="F209" i="24" s="1"/>
  <c r="D208" i="24"/>
  <c r="E208" i="24" s="1"/>
  <c r="F208" i="24" s="1"/>
  <c r="D207" i="24"/>
  <c r="E207" i="24" s="1"/>
  <c r="F207" i="24" s="1"/>
  <c r="D206" i="24"/>
  <c r="E206" i="24" s="1"/>
  <c r="F206" i="24" s="1"/>
  <c r="D205" i="24"/>
  <c r="E205" i="24" s="1"/>
  <c r="F205" i="24" s="1"/>
  <c r="D204" i="24"/>
  <c r="E204" i="24" s="1"/>
  <c r="F204" i="24" s="1"/>
  <c r="D203" i="24"/>
  <c r="E203" i="24" s="1"/>
  <c r="F203" i="24" s="1"/>
  <c r="D202" i="24"/>
  <c r="E202" i="24" s="1"/>
  <c r="F202" i="24" s="1"/>
  <c r="D201" i="24"/>
  <c r="E201" i="24" s="1"/>
  <c r="F201" i="24" s="1"/>
  <c r="D200" i="24"/>
  <c r="E200" i="24" s="1"/>
  <c r="F200" i="24" s="1"/>
  <c r="D199" i="24"/>
  <c r="E199" i="24" s="1"/>
  <c r="F199" i="24" s="1"/>
  <c r="D198" i="24"/>
  <c r="E198" i="24" s="1"/>
  <c r="F198" i="24" s="1"/>
  <c r="D197" i="24"/>
  <c r="E197" i="24" s="1"/>
  <c r="F197" i="24" s="1"/>
  <c r="D196" i="24"/>
  <c r="E196" i="24" s="1"/>
  <c r="F196" i="24" s="1"/>
  <c r="D195" i="24"/>
  <c r="E195" i="24" s="1"/>
  <c r="F195" i="24" s="1"/>
  <c r="D194" i="24"/>
  <c r="E194" i="24" s="1"/>
  <c r="F194" i="24" s="1"/>
  <c r="D193" i="24"/>
  <c r="E193" i="24" s="1"/>
  <c r="F193" i="24" s="1"/>
  <c r="D192" i="24"/>
  <c r="E192" i="24" s="1"/>
  <c r="F192" i="24" s="1"/>
  <c r="D191" i="24"/>
  <c r="E191" i="24" s="1"/>
  <c r="F191" i="24" s="1"/>
  <c r="D190" i="24"/>
  <c r="E190" i="24" s="1"/>
  <c r="F190" i="24" s="1"/>
  <c r="D189" i="24"/>
  <c r="E189" i="24" s="1"/>
  <c r="F189" i="24" s="1"/>
  <c r="D188" i="24"/>
  <c r="E188" i="24" s="1"/>
  <c r="F188" i="24" s="1"/>
  <c r="D187" i="24"/>
  <c r="E187" i="24" s="1"/>
  <c r="F187" i="24" s="1"/>
  <c r="D186" i="24"/>
  <c r="E186" i="24" s="1"/>
  <c r="F186" i="24" s="1"/>
  <c r="D185" i="24"/>
  <c r="E185" i="24" s="1"/>
  <c r="F185" i="24" s="1"/>
  <c r="D184" i="24"/>
  <c r="E184" i="24" s="1"/>
  <c r="F184" i="24" s="1"/>
  <c r="D183" i="24"/>
  <c r="E183" i="24" s="1"/>
  <c r="F183" i="24" s="1"/>
  <c r="D182" i="24"/>
  <c r="E182" i="24" s="1"/>
  <c r="F182" i="24" s="1"/>
  <c r="D181" i="24"/>
  <c r="E181" i="24" s="1"/>
  <c r="F181" i="24" s="1"/>
  <c r="D180" i="24"/>
  <c r="E180" i="24" s="1"/>
  <c r="F180" i="24" s="1"/>
  <c r="D179" i="24"/>
  <c r="E179" i="24" s="1"/>
  <c r="F179" i="24" s="1"/>
  <c r="D178" i="24"/>
  <c r="E178" i="24" s="1"/>
  <c r="F178" i="24" s="1"/>
  <c r="D177" i="24"/>
  <c r="E177" i="24" s="1"/>
  <c r="F177" i="24" s="1"/>
  <c r="D176" i="24"/>
  <c r="E176" i="24" s="1"/>
  <c r="F176" i="24" s="1"/>
  <c r="D175" i="24"/>
  <c r="E175" i="24" s="1"/>
  <c r="F175" i="24" s="1"/>
  <c r="D174" i="24"/>
  <c r="E174" i="24" s="1"/>
  <c r="F174" i="24" s="1"/>
  <c r="D173" i="24"/>
  <c r="E173" i="24" s="1"/>
  <c r="F173" i="24" s="1"/>
  <c r="D172" i="24"/>
  <c r="E172" i="24" s="1"/>
  <c r="F172" i="24" s="1"/>
  <c r="D171" i="24"/>
  <c r="E171" i="24" s="1"/>
  <c r="F171" i="24" s="1"/>
  <c r="D170" i="24"/>
  <c r="E170" i="24" s="1"/>
  <c r="F170" i="24" s="1"/>
  <c r="D169" i="24"/>
  <c r="E169" i="24" s="1"/>
  <c r="F169" i="24" s="1"/>
  <c r="D168" i="24"/>
  <c r="E168" i="24" s="1"/>
  <c r="F168" i="24" s="1"/>
  <c r="D167" i="24"/>
  <c r="E167" i="24" s="1"/>
  <c r="F167" i="24" s="1"/>
  <c r="D166" i="24"/>
  <c r="E166" i="24" s="1"/>
  <c r="F166" i="24" s="1"/>
  <c r="D165" i="24"/>
  <c r="E165" i="24" s="1"/>
  <c r="F165" i="24" s="1"/>
  <c r="D164" i="24"/>
  <c r="E164" i="24" s="1"/>
  <c r="F164" i="24" s="1"/>
  <c r="D163" i="24"/>
  <c r="E163" i="24" s="1"/>
  <c r="F163" i="24" s="1"/>
  <c r="D162" i="24"/>
  <c r="E162" i="24" s="1"/>
  <c r="F162" i="24" s="1"/>
  <c r="D161" i="24"/>
  <c r="E161" i="24" s="1"/>
  <c r="F161" i="24" s="1"/>
  <c r="D160" i="24"/>
  <c r="E160" i="24" s="1"/>
  <c r="F160" i="24" s="1"/>
  <c r="D159" i="24"/>
  <c r="E159" i="24" s="1"/>
  <c r="F159" i="24" s="1"/>
  <c r="D158" i="24"/>
  <c r="E158" i="24" s="1"/>
  <c r="F158" i="24" s="1"/>
  <c r="D157" i="24"/>
  <c r="E157" i="24" s="1"/>
  <c r="F157" i="24" s="1"/>
  <c r="D156" i="24"/>
  <c r="E156" i="24" s="1"/>
  <c r="F156" i="24" s="1"/>
  <c r="D155" i="24"/>
  <c r="E155" i="24" s="1"/>
  <c r="F155" i="24" s="1"/>
  <c r="D154" i="24"/>
  <c r="E154" i="24" s="1"/>
  <c r="F154" i="24" s="1"/>
  <c r="D153" i="24"/>
  <c r="E153" i="24" s="1"/>
  <c r="F153" i="24" s="1"/>
  <c r="D152" i="24"/>
  <c r="E152" i="24" s="1"/>
  <c r="F152" i="24" s="1"/>
  <c r="D151" i="24"/>
  <c r="E151" i="24" s="1"/>
  <c r="F151" i="24" s="1"/>
  <c r="D150" i="24"/>
  <c r="E150" i="24" s="1"/>
  <c r="F150" i="24" s="1"/>
  <c r="D149" i="24"/>
  <c r="E149" i="24" s="1"/>
  <c r="F149" i="24" s="1"/>
  <c r="D148" i="24"/>
  <c r="E148" i="24" s="1"/>
  <c r="F148" i="24" s="1"/>
  <c r="D147" i="24"/>
  <c r="E147" i="24" s="1"/>
  <c r="F147" i="24" s="1"/>
  <c r="D146" i="24"/>
  <c r="E146" i="24" s="1"/>
  <c r="F146" i="24" s="1"/>
  <c r="D145" i="24"/>
  <c r="E145" i="24" s="1"/>
  <c r="F145" i="24" s="1"/>
  <c r="D144" i="24"/>
  <c r="E144" i="24" s="1"/>
  <c r="F144" i="24" s="1"/>
  <c r="D143" i="24"/>
  <c r="E143" i="24" s="1"/>
  <c r="F143" i="24" s="1"/>
  <c r="D142" i="24"/>
  <c r="E142" i="24" s="1"/>
  <c r="F142" i="24" s="1"/>
  <c r="D141" i="24"/>
  <c r="E141" i="24" s="1"/>
  <c r="F141" i="24" s="1"/>
  <c r="D140" i="24"/>
  <c r="E140" i="24" s="1"/>
  <c r="F140" i="24" s="1"/>
  <c r="D139" i="24"/>
  <c r="E139" i="24" s="1"/>
  <c r="F139" i="24" s="1"/>
  <c r="D138" i="24"/>
  <c r="E138" i="24" s="1"/>
  <c r="F138" i="24" s="1"/>
  <c r="D137" i="24"/>
  <c r="E137" i="24" s="1"/>
  <c r="F137" i="24" s="1"/>
  <c r="D136" i="24"/>
  <c r="E136" i="24" s="1"/>
  <c r="F136" i="24" s="1"/>
  <c r="D135" i="24"/>
  <c r="E135" i="24" s="1"/>
  <c r="F135" i="24" s="1"/>
  <c r="D134" i="24"/>
  <c r="E134" i="24" s="1"/>
  <c r="F134" i="24" s="1"/>
  <c r="D133" i="24"/>
  <c r="E133" i="24" s="1"/>
  <c r="F133" i="24" s="1"/>
  <c r="D132" i="24"/>
  <c r="E132" i="24" s="1"/>
  <c r="F132" i="24" s="1"/>
  <c r="D131" i="24"/>
  <c r="E131" i="24" s="1"/>
  <c r="F131" i="24" s="1"/>
  <c r="D130" i="24"/>
  <c r="E130" i="24" s="1"/>
  <c r="F130" i="24" s="1"/>
  <c r="D129" i="24"/>
  <c r="E129" i="24" s="1"/>
  <c r="F129" i="24" s="1"/>
  <c r="D128" i="24"/>
  <c r="E128" i="24" s="1"/>
  <c r="F128" i="24" s="1"/>
  <c r="D127" i="24"/>
  <c r="E127" i="24" s="1"/>
  <c r="F127" i="24" s="1"/>
  <c r="D126" i="24"/>
  <c r="E126" i="24" s="1"/>
  <c r="F126" i="24" s="1"/>
  <c r="D125" i="24"/>
  <c r="E125" i="24" s="1"/>
  <c r="F125" i="24" s="1"/>
  <c r="D124" i="24"/>
  <c r="E124" i="24" s="1"/>
  <c r="F124" i="24" s="1"/>
  <c r="D123" i="24"/>
  <c r="E123" i="24" s="1"/>
  <c r="F123" i="24" s="1"/>
  <c r="D122" i="24"/>
  <c r="E122" i="24" s="1"/>
  <c r="F122" i="24" s="1"/>
  <c r="D121" i="24"/>
  <c r="E121" i="24" s="1"/>
  <c r="F121" i="24" s="1"/>
  <c r="D120" i="24"/>
  <c r="E120" i="24" s="1"/>
  <c r="F120" i="24" s="1"/>
  <c r="D119" i="24"/>
  <c r="E119" i="24" s="1"/>
  <c r="F119" i="24" s="1"/>
  <c r="D118" i="24"/>
  <c r="E118" i="24" s="1"/>
  <c r="F118" i="24" s="1"/>
  <c r="D117" i="24"/>
  <c r="E117" i="24" s="1"/>
  <c r="F117" i="24" s="1"/>
  <c r="D116" i="24"/>
  <c r="E116" i="24" s="1"/>
  <c r="F116" i="24" s="1"/>
  <c r="D115" i="24"/>
  <c r="E115" i="24" s="1"/>
  <c r="F115" i="24" s="1"/>
  <c r="D114" i="24"/>
  <c r="E114" i="24" s="1"/>
  <c r="F114" i="24" s="1"/>
  <c r="D113" i="24"/>
  <c r="E113" i="24" s="1"/>
  <c r="F113" i="24" s="1"/>
  <c r="D112" i="24"/>
  <c r="E112" i="24" s="1"/>
  <c r="F112" i="24" s="1"/>
  <c r="D111" i="24"/>
  <c r="E111" i="24" s="1"/>
  <c r="F111" i="24" s="1"/>
  <c r="D110" i="24"/>
  <c r="E110" i="24" s="1"/>
  <c r="F110" i="24" s="1"/>
  <c r="D109" i="24"/>
  <c r="E109" i="24" s="1"/>
  <c r="F109" i="24" s="1"/>
  <c r="D108" i="24"/>
  <c r="E108" i="24" s="1"/>
  <c r="F108" i="24" s="1"/>
  <c r="D107" i="24"/>
  <c r="E107" i="24" s="1"/>
  <c r="F107" i="24" s="1"/>
  <c r="D106" i="24"/>
  <c r="E106" i="24" s="1"/>
  <c r="F106" i="24" s="1"/>
  <c r="D105" i="24"/>
  <c r="E105" i="24" s="1"/>
  <c r="F105" i="24" s="1"/>
  <c r="D104" i="24"/>
  <c r="E104" i="24" s="1"/>
  <c r="F104" i="24" s="1"/>
  <c r="D103" i="24"/>
  <c r="E103" i="24" s="1"/>
  <c r="F103" i="24" s="1"/>
  <c r="D102" i="24"/>
  <c r="E102" i="24" s="1"/>
  <c r="F102" i="24" s="1"/>
  <c r="D101" i="24"/>
  <c r="E101" i="24" s="1"/>
  <c r="F101" i="24" s="1"/>
  <c r="D100" i="24"/>
  <c r="E100" i="24" s="1"/>
  <c r="F100" i="24" s="1"/>
  <c r="D99" i="24"/>
  <c r="E99" i="24" s="1"/>
  <c r="F99" i="24" s="1"/>
  <c r="D98" i="24"/>
  <c r="E98" i="24" s="1"/>
  <c r="F98" i="24" s="1"/>
  <c r="D97" i="24"/>
  <c r="E97" i="24" s="1"/>
  <c r="F97" i="24" s="1"/>
  <c r="D96" i="24"/>
  <c r="E96" i="24" s="1"/>
  <c r="F96" i="24" s="1"/>
  <c r="D95" i="24"/>
  <c r="E95" i="24" s="1"/>
  <c r="F95" i="24" s="1"/>
  <c r="D94" i="24"/>
  <c r="E94" i="24" s="1"/>
  <c r="F94" i="24" s="1"/>
  <c r="D93" i="24"/>
  <c r="E93" i="24" s="1"/>
  <c r="F93" i="24" s="1"/>
  <c r="D92" i="24"/>
  <c r="E92" i="24" s="1"/>
  <c r="F92" i="24" s="1"/>
  <c r="D91" i="24"/>
  <c r="E91" i="24" s="1"/>
  <c r="F91" i="24" s="1"/>
  <c r="D90" i="24"/>
  <c r="E90" i="24" s="1"/>
  <c r="F90" i="24" s="1"/>
  <c r="D89" i="24"/>
  <c r="E89" i="24" s="1"/>
  <c r="F89" i="24" s="1"/>
  <c r="D88" i="24"/>
  <c r="E88" i="24" s="1"/>
  <c r="F88" i="24" s="1"/>
  <c r="D87" i="24"/>
  <c r="E87" i="24" s="1"/>
  <c r="F87" i="24" s="1"/>
  <c r="D86" i="24"/>
  <c r="E86" i="24" s="1"/>
  <c r="F86" i="24" s="1"/>
  <c r="D85" i="24"/>
  <c r="E85" i="24" s="1"/>
  <c r="F85" i="24" s="1"/>
  <c r="D84" i="24"/>
  <c r="E84" i="24" s="1"/>
  <c r="F84" i="24" s="1"/>
  <c r="D83" i="24"/>
  <c r="E83" i="24" s="1"/>
  <c r="F83" i="24" s="1"/>
  <c r="D82" i="24"/>
  <c r="E82" i="24" s="1"/>
  <c r="F82" i="24" s="1"/>
  <c r="D81" i="24"/>
  <c r="E81" i="24" s="1"/>
  <c r="F81" i="24" s="1"/>
  <c r="D80" i="24"/>
  <c r="E80" i="24" s="1"/>
  <c r="F80" i="24" s="1"/>
  <c r="D79" i="24"/>
  <c r="E79" i="24" s="1"/>
  <c r="F79" i="24" s="1"/>
  <c r="D78" i="24"/>
  <c r="E78" i="24" s="1"/>
  <c r="F78" i="24" s="1"/>
  <c r="D77" i="24"/>
  <c r="E77" i="24" s="1"/>
  <c r="F77" i="24" s="1"/>
  <c r="D76" i="24"/>
  <c r="E76" i="24" s="1"/>
  <c r="F76" i="24" s="1"/>
  <c r="D75" i="24"/>
  <c r="E75" i="24" s="1"/>
  <c r="F75" i="24" s="1"/>
  <c r="D74" i="24"/>
  <c r="E74" i="24" s="1"/>
  <c r="F74" i="24" s="1"/>
  <c r="D73" i="24"/>
  <c r="E73" i="24" s="1"/>
  <c r="F73" i="24" s="1"/>
  <c r="D72" i="24"/>
  <c r="E72" i="24" s="1"/>
  <c r="F72" i="24" s="1"/>
  <c r="D71" i="24"/>
  <c r="E71" i="24" s="1"/>
  <c r="F71" i="24" s="1"/>
  <c r="D70" i="24"/>
  <c r="E70" i="24" s="1"/>
  <c r="F70" i="24" s="1"/>
  <c r="D69" i="24"/>
  <c r="E69" i="24" s="1"/>
  <c r="F69" i="24" s="1"/>
  <c r="D68" i="24"/>
  <c r="E68" i="24" s="1"/>
  <c r="F68" i="24" s="1"/>
  <c r="D67" i="24"/>
  <c r="E67" i="24" s="1"/>
  <c r="F67" i="24" s="1"/>
  <c r="D66" i="24"/>
  <c r="E66" i="24" s="1"/>
  <c r="F66" i="24" s="1"/>
  <c r="D65" i="24"/>
  <c r="E65" i="24" s="1"/>
  <c r="F65" i="24" s="1"/>
  <c r="D64" i="24"/>
  <c r="E64" i="24" s="1"/>
  <c r="F64" i="24" s="1"/>
  <c r="D63" i="24"/>
  <c r="E63" i="24" s="1"/>
  <c r="F63" i="24" s="1"/>
  <c r="D62" i="24"/>
  <c r="E62" i="24" s="1"/>
  <c r="F62" i="24" s="1"/>
  <c r="D61" i="24"/>
  <c r="E61" i="24" s="1"/>
  <c r="F61" i="24" s="1"/>
  <c r="D60" i="24"/>
  <c r="E60" i="24" s="1"/>
  <c r="F60" i="24" s="1"/>
  <c r="D59" i="24"/>
  <c r="E59" i="24" s="1"/>
  <c r="F59" i="24" s="1"/>
  <c r="D58" i="24"/>
  <c r="E58" i="24" s="1"/>
  <c r="F58" i="24" s="1"/>
  <c r="D57" i="24"/>
  <c r="E57" i="24" s="1"/>
  <c r="F57" i="24" s="1"/>
  <c r="D56" i="24"/>
  <c r="E56" i="24" s="1"/>
  <c r="F56" i="24" s="1"/>
  <c r="D55" i="24"/>
  <c r="E55" i="24" s="1"/>
  <c r="F55" i="24" s="1"/>
  <c r="D54" i="24"/>
  <c r="E54" i="24" s="1"/>
  <c r="F54" i="24" s="1"/>
  <c r="D53" i="24"/>
  <c r="E53" i="24" s="1"/>
  <c r="F53" i="24" s="1"/>
  <c r="D52" i="24"/>
  <c r="E52" i="24" s="1"/>
  <c r="F52" i="24" s="1"/>
  <c r="D51" i="24"/>
  <c r="E51" i="24" s="1"/>
  <c r="F51" i="24" s="1"/>
  <c r="D50" i="24"/>
  <c r="E50" i="24" s="1"/>
  <c r="F50" i="24" s="1"/>
  <c r="D49" i="24"/>
  <c r="E49" i="24" s="1"/>
  <c r="F49" i="24" s="1"/>
  <c r="D48" i="24"/>
  <c r="E48" i="24" s="1"/>
  <c r="F48" i="24" s="1"/>
  <c r="D47" i="24"/>
  <c r="E47" i="24" s="1"/>
  <c r="F47" i="24" s="1"/>
  <c r="D46" i="24"/>
  <c r="E46" i="24" s="1"/>
  <c r="F46" i="24" s="1"/>
  <c r="D45" i="24"/>
  <c r="E45" i="24" s="1"/>
  <c r="F45" i="24" s="1"/>
  <c r="D44" i="24"/>
  <c r="E44" i="24" s="1"/>
  <c r="F44" i="24" s="1"/>
  <c r="D43" i="24"/>
  <c r="E43" i="24" s="1"/>
  <c r="F43" i="24" s="1"/>
  <c r="D42" i="24"/>
  <c r="E42" i="24" s="1"/>
  <c r="F42" i="24" s="1"/>
  <c r="D41" i="24"/>
  <c r="E41" i="24" s="1"/>
  <c r="F41" i="24" s="1"/>
  <c r="D40" i="24"/>
  <c r="E40" i="24" s="1"/>
  <c r="F40" i="24" s="1"/>
  <c r="D39" i="24"/>
  <c r="E39" i="24" s="1"/>
  <c r="F39" i="24" s="1"/>
  <c r="D38" i="24"/>
  <c r="E38" i="24" s="1"/>
  <c r="F38" i="24" s="1"/>
  <c r="D37" i="24"/>
  <c r="E37" i="24" s="1"/>
  <c r="F37" i="24" s="1"/>
  <c r="D36" i="24"/>
  <c r="E36" i="24" s="1"/>
  <c r="F36" i="24" s="1"/>
  <c r="D35" i="24"/>
  <c r="E35" i="24" s="1"/>
  <c r="F35" i="24" s="1"/>
  <c r="D34" i="24"/>
  <c r="E34" i="24" s="1"/>
  <c r="F34" i="24" s="1"/>
  <c r="D33" i="24"/>
  <c r="E33" i="24" s="1"/>
  <c r="F33" i="24" s="1"/>
  <c r="D32" i="24"/>
  <c r="E32" i="24" s="1"/>
  <c r="F32" i="24" s="1"/>
  <c r="D31" i="24"/>
  <c r="E31" i="24" s="1"/>
  <c r="F31" i="24" s="1"/>
  <c r="D30" i="24"/>
  <c r="E30" i="24" s="1"/>
  <c r="F30" i="24" s="1"/>
  <c r="D29" i="24"/>
  <c r="E29" i="24" s="1"/>
  <c r="F29" i="24" s="1"/>
  <c r="D28" i="24"/>
  <c r="E28" i="24" s="1"/>
  <c r="F28" i="24" s="1"/>
  <c r="D27" i="24"/>
  <c r="E27" i="24" s="1"/>
  <c r="F27" i="24" s="1"/>
  <c r="D26" i="24"/>
  <c r="E26" i="24" s="1"/>
  <c r="F26" i="24" s="1"/>
  <c r="D25" i="24"/>
  <c r="E25" i="24" s="1"/>
  <c r="F25" i="24" s="1"/>
  <c r="D24" i="24"/>
  <c r="E24" i="24" s="1"/>
  <c r="F24" i="24" s="1"/>
  <c r="D23" i="24"/>
  <c r="E23" i="24" s="1"/>
  <c r="F23" i="24" s="1"/>
  <c r="D22" i="24"/>
  <c r="E22" i="24" s="1"/>
  <c r="F22" i="24" s="1"/>
  <c r="D21" i="24"/>
  <c r="E21" i="24" s="1"/>
  <c r="F21" i="24" s="1"/>
  <c r="D20" i="24"/>
  <c r="E20" i="24" s="1"/>
  <c r="F20" i="24" s="1"/>
  <c r="D19" i="24"/>
  <c r="E19" i="24" s="1"/>
  <c r="F19" i="24" s="1"/>
  <c r="D18" i="24"/>
  <c r="E18" i="24" s="1"/>
  <c r="F18" i="24" s="1"/>
  <c r="D17" i="24"/>
  <c r="E17" i="24" s="1"/>
  <c r="F17" i="24" s="1"/>
  <c r="D16" i="24"/>
  <c r="E16" i="24" s="1"/>
  <c r="F16" i="24" s="1"/>
  <c r="D15" i="24"/>
  <c r="E15" i="24" s="1"/>
  <c r="F15" i="24" s="1"/>
  <c r="D14" i="24"/>
  <c r="E14" i="24" s="1"/>
  <c r="F14" i="24" s="1"/>
  <c r="D13" i="24"/>
  <c r="E13" i="24" s="1"/>
  <c r="F13" i="24" s="1"/>
  <c r="D12" i="24"/>
  <c r="E12" i="24" s="1"/>
  <c r="F12" i="24" s="1"/>
  <c r="D11" i="24"/>
  <c r="E11" i="24" s="1"/>
  <c r="F11" i="24" s="1"/>
  <c r="D10" i="24"/>
  <c r="E10" i="24" s="1"/>
  <c r="F10" i="24" s="1"/>
  <c r="D221" i="23"/>
  <c r="E221" i="23" s="1"/>
  <c r="D220" i="23"/>
  <c r="E220" i="23" s="1"/>
  <c r="D217" i="23"/>
  <c r="E217" i="23" s="1"/>
  <c r="D216" i="23"/>
  <c r="E216" i="23" s="1"/>
  <c r="D213" i="23"/>
  <c r="E213" i="23" s="1"/>
  <c r="D212" i="23"/>
  <c r="E212" i="23" s="1"/>
  <c r="D209" i="23"/>
  <c r="E209" i="23" s="1"/>
  <c r="D208" i="23"/>
  <c r="E208" i="23" s="1"/>
  <c r="D312" i="23"/>
  <c r="E312" i="23" s="1"/>
  <c r="D311" i="23"/>
  <c r="E311" i="23" s="1"/>
  <c r="D308" i="23"/>
  <c r="E308" i="23" s="1"/>
  <c r="D305" i="23"/>
  <c r="E305" i="23" s="1"/>
  <c r="D304" i="23"/>
  <c r="E304" i="23" s="1"/>
  <c r="D301" i="23"/>
  <c r="E301" i="23" s="1"/>
  <c r="D300" i="23"/>
  <c r="E300" i="23" s="1"/>
  <c r="D297" i="23"/>
  <c r="E297" i="23" s="1"/>
  <c r="D296" i="23"/>
  <c r="E296" i="23" s="1"/>
  <c r="D293" i="23"/>
  <c r="E293" i="23" s="1"/>
  <c r="D292" i="23"/>
  <c r="E292" i="23" s="1"/>
  <c r="D289" i="23"/>
  <c r="E289" i="23" s="1"/>
  <c r="D288" i="23"/>
  <c r="E288" i="23" s="1"/>
  <c r="D285" i="23"/>
  <c r="E285" i="23" s="1"/>
  <c r="D284" i="23"/>
  <c r="E284" i="23" s="1"/>
  <c r="D281" i="23"/>
  <c r="E281" i="23" s="1"/>
  <c r="D280" i="23"/>
  <c r="E280" i="23" s="1"/>
  <c r="D277" i="23"/>
  <c r="E277" i="23" s="1"/>
  <c r="D276" i="23"/>
  <c r="E276" i="23" s="1"/>
  <c r="D273" i="23"/>
  <c r="E273" i="23" s="1"/>
  <c r="D272" i="23"/>
  <c r="E272" i="23" s="1"/>
  <c r="D269" i="23"/>
  <c r="E269" i="23" s="1"/>
  <c r="D268" i="23"/>
  <c r="E268" i="23" s="1"/>
  <c r="D265" i="23"/>
  <c r="E265" i="23" s="1"/>
  <c r="D264" i="23"/>
  <c r="E264" i="23" s="1"/>
  <c r="D261" i="23"/>
  <c r="E261" i="23" s="1"/>
  <c r="D260" i="23"/>
  <c r="E260" i="23" s="1"/>
  <c r="D257" i="23"/>
  <c r="E257" i="23" s="1"/>
  <c r="D256" i="23"/>
  <c r="E256" i="23" s="1"/>
  <c r="D253" i="23"/>
  <c r="E253" i="23" s="1"/>
  <c r="D252" i="23"/>
  <c r="E252" i="23" s="1"/>
  <c r="D249" i="23"/>
  <c r="E249" i="23" s="1"/>
  <c r="D248" i="23"/>
  <c r="E248" i="23" s="1"/>
  <c r="D245" i="23"/>
  <c r="E245" i="23" s="1"/>
  <c r="D244" i="23"/>
  <c r="E244" i="23" s="1"/>
  <c r="D241" i="23"/>
  <c r="E241" i="23" s="1"/>
  <c r="D240" i="23"/>
  <c r="E240" i="23" s="1"/>
  <c r="D237" i="23"/>
  <c r="E237" i="23" s="1"/>
  <c r="D222" i="23"/>
  <c r="E222" i="23" s="1"/>
  <c r="D219" i="23"/>
  <c r="E219" i="23" s="1"/>
  <c r="D218" i="23"/>
  <c r="E218" i="23" s="1"/>
  <c r="D215" i="23"/>
  <c r="E215" i="23" s="1"/>
  <c r="D214" i="23"/>
  <c r="E214" i="23" s="1"/>
  <c r="D211" i="23"/>
  <c r="E211" i="23" s="1"/>
  <c r="D210" i="23"/>
  <c r="E210" i="23" s="1"/>
  <c r="D207" i="23"/>
  <c r="E207" i="23" s="1"/>
  <c r="D206" i="23"/>
  <c r="E206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5" i="23"/>
  <c r="E135" i="23" s="1"/>
  <c r="D134" i="23"/>
  <c r="E134" i="23" s="1"/>
  <c r="D131" i="23"/>
  <c r="E131" i="23" s="1"/>
  <c r="D130" i="23"/>
  <c r="E130" i="23" s="1"/>
  <c r="D127" i="23"/>
  <c r="E127" i="23" s="1"/>
  <c r="D126" i="23"/>
  <c r="E126" i="23" s="1"/>
  <c r="D123" i="23"/>
  <c r="E123" i="23" s="1"/>
  <c r="D122" i="23"/>
  <c r="E122" i="23" s="1"/>
  <c r="D119" i="23"/>
  <c r="E119" i="23" s="1"/>
  <c r="D118" i="23"/>
  <c r="E118" i="23" s="1"/>
  <c r="D115" i="23"/>
  <c r="E115" i="23" s="1"/>
  <c r="D114" i="23"/>
  <c r="E114" i="23" s="1"/>
  <c r="D111" i="23"/>
  <c r="E111" i="23" s="1"/>
  <c r="D110" i="23"/>
  <c r="E110" i="23" s="1"/>
  <c r="D107" i="23"/>
  <c r="E107" i="23" s="1"/>
  <c r="D106" i="23"/>
  <c r="E106" i="23" s="1"/>
  <c r="D103" i="23"/>
  <c r="E103" i="23" s="1"/>
  <c r="D102" i="23"/>
  <c r="E102" i="23" s="1"/>
  <c r="D99" i="23"/>
  <c r="E99" i="23" s="1"/>
  <c r="D98" i="23"/>
  <c r="E98" i="23" s="1"/>
  <c r="D95" i="23"/>
  <c r="E95" i="23" s="1"/>
  <c r="D92" i="23"/>
  <c r="E92" i="23" s="1"/>
  <c r="D91" i="23"/>
  <c r="E91" i="23" s="1"/>
  <c r="D88" i="23"/>
  <c r="E88" i="23" s="1"/>
  <c r="D87" i="23"/>
  <c r="E87" i="23" s="1"/>
  <c r="D84" i="23"/>
  <c r="E84" i="23" s="1"/>
  <c r="D83" i="23"/>
  <c r="E83" i="23" s="1"/>
  <c r="D80" i="23"/>
  <c r="E80" i="23" s="1"/>
  <c r="D79" i="23"/>
  <c r="E79" i="23" s="1"/>
  <c r="D76" i="23"/>
  <c r="E76" i="23" s="1"/>
  <c r="D75" i="23"/>
  <c r="E75" i="23" s="1"/>
  <c r="D72" i="23"/>
  <c r="E72" i="23" s="1"/>
  <c r="D71" i="23"/>
  <c r="E71" i="23" s="1"/>
  <c r="D68" i="23"/>
  <c r="E68" i="23" s="1"/>
  <c r="D67" i="23"/>
  <c r="E67" i="23" s="1"/>
  <c r="D64" i="23"/>
  <c r="E64" i="23" s="1"/>
  <c r="D63" i="23"/>
  <c r="E63" i="23" s="1"/>
  <c r="D60" i="23"/>
  <c r="E60" i="23" s="1"/>
  <c r="D59" i="23"/>
  <c r="E59" i="23" s="1"/>
  <c r="D56" i="23"/>
  <c r="E56" i="23" s="1"/>
  <c r="D55" i="23"/>
  <c r="E55" i="23" s="1"/>
  <c r="D53" i="23"/>
  <c r="E53" i="23" s="1"/>
  <c r="D50" i="23"/>
  <c r="E50" i="23" s="1"/>
  <c r="D49" i="23"/>
  <c r="E49" i="23" s="1"/>
  <c r="D46" i="23"/>
  <c r="E46" i="23" s="1"/>
  <c r="D45" i="23"/>
  <c r="E45" i="23" s="1"/>
  <c r="D42" i="23"/>
  <c r="E42" i="23" s="1"/>
  <c r="D41" i="23"/>
  <c r="E41" i="23" s="1"/>
  <c r="D38" i="23"/>
  <c r="E38" i="23" s="1"/>
  <c r="D37" i="23"/>
  <c r="E37" i="23" s="1"/>
  <c r="D34" i="23"/>
  <c r="E34" i="23" s="1"/>
  <c r="D33" i="23"/>
  <c r="E33" i="23" s="1"/>
  <c r="D30" i="23"/>
  <c r="E30" i="23" s="1"/>
  <c r="D29" i="23"/>
  <c r="E29" i="23" s="1"/>
  <c r="D26" i="23"/>
  <c r="E26" i="23" s="1"/>
  <c r="D25" i="23"/>
  <c r="E25" i="23" s="1"/>
  <c r="D22" i="23"/>
  <c r="E22" i="23" s="1"/>
  <c r="D21" i="23"/>
  <c r="E21" i="23" s="1"/>
  <c r="D18" i="23"/>
  <c r="E18" i="23" s="1"/>
  <c r="D17" i="23"/>
  <c r="E17" i="23" s="1"/>
  <c r="D14" i="23"/>
  <c r="E14" i="23" s="1"/>
  <c r="D13" i="23"/>
  <c r="E13" i="23" s="1"/>
  <c r="D10" i="23"/>
  <c r="E10" i="23" s="1"/>
  <c r="D375" i="23"/>
  <c r="E375" i="23" s="1"/>
  <c r="D374" i="23"/>
  <c r="E374" i="23" s="1"/>
  <c r="D373" i="23"/>
  <c r="E373" i="23" s="1"/>
  <c r="D372" i="23"/>
  <c r="E372" i="23" s="1"/>
  <c r="D371" i="23"/>
  <c r="E371" i="23" s="1"/>
  <c r="D370" i="23"/>
  <c r="E370" i="23" s="1"/>
  <c r="D369" i="23"/>
  <c r="E369" i="23" s="1"/>
  <c r="D368" i="23"/>
  <c r="E368" i="23" s="1"/>
  <c r="D367" i="23"/>
  <c r="E367" i="23" s="1"/>
  <c r="D366" i="23"/>
  <c r="E366" i="23" s="1"/>
  <c r="D365" i="23"/>
  <c r="E365" i="23" s="1"/>
  <c r="D364" i="23"/>
  <c r="E364" i="23" s="1"/>
  <c r="D363" i="23"/>
  <c r="E363" i="23" s="1"/>
  <c r="D362" i="23"/>
  <c r="E362" i="23" s="1"/>
  <c r="D361" i="23"/>
  <c r="E361" i="23" s="1"/>
  <c r="D360" i="23"/>
  <c r="E360" i="23" s="1"/>
  <c r="D359" i="23"/>
  <c r="E359" i="23" s="1"/>
  <c r="D358" i="23"/>
  <c r="E358" i="23" s="1"/>
  <c r="D357" i="23"/>
  <c r="E357" i="23" s="1"/>
  <c r="D356" i="23"/>
  <c r="E356" i="23" s="1"/>
  <c r="D355" i="23"/>
  <c r="E355" i="23" s="1"/>
  <c r="D354" i="23"/>
  <c r="E354" i="23" s="1"/>
  <c r="D353" i="23"/>
  <c r="E353" i="23" s="1"/>
  <c r="D352" i="23"/>
  <c r="E352" i="23" s="1"/>
  <c r="D351" i="23"/>
  <c r="E351" i="23" s="1"/>
  <c r="D348" i="23"/>
  <c r="E348" i="23" s="1"/>
  <c r="D347" i="23"/>
  <c r="E347" i="23" s="1"/>
  <c r="D344" i="23"/>
  <c r="E344" i="23" s="1"/>
  <c r="D343" i="23"/>
  <c r="E343" i="23" s="1"/>
  <c r="D340" i="23"/>
  <c r="E340" i="23" s="1"/>
  <c r="D339" i="23"/>
  <c r="E339" i="23" s="1"/>
  <c r="D336" i="23"/>
  <c r="E336" i="23" s="1"/>
  <c r="D335" i="23"/>
  <c r="E335" i="23" s="1"/>
  <c r="D334" i="23"/>
  <c r="E334" i="23" s="1"/>
  <c r="D333" i="23"/>
  <c r="E333" i="23" s="1"/>
  <c r="D330" i="23"/>
  <c r="E330" i="23" s="1"/>
  <c r="D329" i="23"/>
  <c r="E329" i="23" s="1"/>
  <c r="D326" i="23"/>
  <c r="E326" i="23" s="1"/>
  <c r="D325" i="23"/>
  <c r="E325" i="23" s="1"/>
  <c r="D322" i="23"/>
  <c r="E322" i="23" s="1"/>
  <c r="D321" i="23"/>
  <c r="E321" i="23" s="1"/>
  <c r="D318" i="23"/>
  <c r="E318" i="23" s="1"/>
  <c r="D317" i="23"/>
  <c r="E317" i="23" s="1"/>
  <c r="D314" i="23"/>
  <c r="E314" i="23" s="1"/>
  <c r="D313" i="23"/>
  <c r="E313" i="23" s="1"/>
  <c r="D310" i="23"/>
  <c r="E310" i="23" s="1"/>
  <c r="D309" i="23"/>
  <c r="E309" i="23" s="1"/>
  <c r="D307" i="23"/>
  <c r="E307" i="23" s="1"/>
  <c r="D306" i="23"/>
  <c r="E306" i="23" s="1"/>
  <c r="D303" i="23"/>
  <c r="E303" i="23" s="1"/>
  <c r="D302" i="23"/>
  <c r="E302" i="23" s="1"/>
  <c r="D299" i="23"/>
  <c r="E299" i="23" s="1"/>
  <c r="D298" i="23"/>
  <c r="E298" i="23" s="1"/>
  <c r="D295" i="23"/>
  <c r="E295" i="23" s="1"/>
  <c r="D294" i="23"/>
  <c r="E294" i="23" s="1"/>
  <c r="D291" i="23"/>
  <c r="E291" i="23" s="1"/>
  <c r="D290" i="23"/>
  <c r="E290" i="23" s="1"/>
  <c r="D287" i="23"/>
  <c r="E287" i="23" s="1"/>
  <c r="D286" i="23"/>
  <c r="E286" i="23" s="1"/>
  <c r="D283" i="23"/>
  <c r="E283" i="23" s="1"/>
  <c r="D282" i="23"/>
  <c r="E282" i="23" s="1"/>
  <c r="D279" i="23"/>
  <c r="E279" i="23" s="1"/>
  <c r="D278" i="23"/>
  <c r="E278" i="23" s="1"/>
  <c r="D275" i="23"/>
  <c r="E275" i="23" s="1"/>
  <c r="D274" i="23"/>
  <c r="E274" i="23" s="1"/>
  <c r="D271" i="23"/>
  <c r="E271" i="23" s="1"/>
  <c r="D270" i="23"/>
  <c r="E270" i="23" s="1"/>
  <c r="D267" i="23"/>
  <c r="E267" i="23" s="1"/>
  <c r="D266" i="23"/>
  <c r="E266" i="23" s="1"/>
  <c r="D263" i="23"/>
  <c r="E263" i="23" s="1"/>
  <c r="D262" i="23"/>
  <c r="E262" i="23" s="1"/>
  <c r="D259" i="23"/>
  <c r="E259" i="23" s="1"/>
  <c r="D258" i="23"/>
  <c r="E258" i="23" s="1"/>
  <c r="D255" i="23"/>
  <c r="E255" i="23" s="1"/>
  <c r="D254" i="23"/>
  <c r="E254" i="23" s="1"/>
  <c r="D251" i="23"/>
  <c r="E251" i="23" s="1"/>
  <c r="D250" i="23"/>
  <c r="E250" i="23" s="1"/>
  <c r="D247" i="23"/>
  <c r="E247" i="23" s="1"/>
  <c r="D246" i="23"/>
  <c r="E246" i="23" s="1"/>
  <c r="D243" i="23"/>
  <c r="E243" i="23" s="1"/>
  <c r="D242" i="23"/>
  <c r="E242" i="23" s="1"/>
  <c r="D239" i="23"/>
  <c r="E239" i="23" s="1"/>
  <c r="D238" i="23"/>
  <c r="E238" i="23" s="1"/>
  <c r="D235" i="23"/>
  <c r="E235" i="23" s="1"/>
  <c r="D234" i="23"/>
  <c r="E234" i="23" s="1"/>
  <c r="D231" i="23"/>
  <c r="E231" i="23" s="1"/>
  <c r="D230" i="23"/>
  <c r="E230" i="23" s="1"/>
  <c r="D227" i="23"/>
  <c r="E227" i="23" s="1"/>
  <c r="D226" i="23"/>
  <c r="E226" i="23" s="1"/>
  <c r="D223" i="23"/>
  <c r="E223" i="23" s="1"/>
  <c r="J137" i="26" l="1"/>
  <c r="H137" i="26"/>
  <c r="F137" i="26"/>
  <c r="D137" i="26"/>
  <c r="C137" i="26"/>
  <c r="I137" i="26"/>
  <c r="E137" i="26"/>
  <c r="G8" i="52"/>
  <c r="I8" i="52"/>
  <c r="H8" i="53"/>
  <c r="G8" i="54"/>
  <c r="I8" i="54"/>
  <c r="H8" i="55"/>
  <c r="G8" i="56"/>
  <c r="I8" i="56"/>
  <c r="H8" i="57"/>
  <c r="H8" i="52"/>
  <c r="G8" i="53"/>
  <c r="I8" i="53"/>
  <c r="H8" i="54"/>
  <c r="G8" i="55"/>
  <c r="I8" i="55"/>
  <c r="H8" i="56"/>
  <c r="G8" i="57"/>
  <c r="I8" i="57"/>
  <c r="G137" i="26" l="1"/>
  <c r="D43" i="62"/>
  <c r="O105" i="62" l="1"/>
  <c r="N105" i="62"/>
  <c r="M105" i="62"/>
  <c r="O93" i="62"/>
  <c r="N93" i="62"/>
  <c r="M93" i="62"/>
  <c r="O80" i="62"/>
  <c r="N80" i="62"/>
  <c r="M80" i="62"/>
  <c r="O69" i="62"/>
  <c r="N69" i="62"/>
  <c r="M69" i="62"/>
  <c r="O55" i="62"/>
  <c r="N55" i="62"/>
  <c r="M55" i="62"/>
  <c r="O44" i="62"/>
  <c r="N44" i="62"/>
  <c r="M44" i="62"/>
  <c r="L43" i="62"/>
  <c r="K43" i="62"/>
  <c r="J43" i="62"/>
  <c r="I43" i="62"/>
  <c r="H43" i="62"/>
  <c r="G43" i="62"/>
  <c r="F43" i="62"/>
  <c r="E43" i="62"/>
  <c r="O32" i="62"/>
  <c r="N32" i="62"/>
  <c r="M32" i="62"/>
  <c r="O21" i="62"/>
  <c r="N21" i="62"/>
  <c r="M21" i="62"/>
  <c r="L91" i="62"/>
  <c r="F91" i="62"/>
  <c r="K68" i="62"/>
  <c r="K54" i="62"/>
  <c r="K79" i="62"/>
  <c r="K20" i="62"/>
  <c r="D91" i="62" l="1"/>
  <c r="D103" i="62" s="1"/>
  <c r="J91" i="62"/>
  <c r="J103" i="62" s="1"/>
  <c r="E68" i="62"/>
  <c r="E69" i="62" s="1"/>
  <c r="H91" i="62"/>
  <c r="H103" i="62" s="1"/>
  <c r="I68" i="62"/>
  <c r="I69" i="62" s="1"/>
  <c r="F20" i="62"/>
  <c r="F21" i="62" s="1"/>
  <c r="J20" i="62"/>
  <c r="J21" i="62" s="1"/>
  <c r="F79" i="62"/>
  <c r="F80" i="62" s="1"/>
  <c r="J79" i="62"/>
  <c r="J80" i="62" s="1"/>
  <c r="D54" i="62"/>
  <c r="D55" i="62" s="1"/>
  <c r="H54" i="62"/>
  <c r="H55" i="62" s="1"/>
  <c r="L54" i="62"/>
  <c r="D20" i="62"/>
  <c r="D21" i="62" s="1"/>
  <c r="H20" i="62"/>
  <c r="H21" i="62" s="1"/>
  <c r="L20" i="62"/>
  <c r="G68" i="62"/>
  <c r="G69" i="62" s="1"/>
  <c r="D79" i="62"/>
  <c r="D80" i="62" s="1"/>
  <c r="H79" i="62"/>
  <c r="H80" i="62" s="1"/>
  <c r="L79" i="62"/>
  <c r="L80" i="62" s="1"/>
  <c r="F54" i="62"/>
  <c r="F55" i="62" s="1"/>
  <c r="J54" i="62"/>
  <c r="J55" i="62" s="1"/>
  <c r="F103" i="62"/>
  <c r="L103" i="62"/>
  <c r="L31" i="62"/>
  <c r="L32" i="62" s="1"/>
  <c r="J31" i="62"/>
  <c r="H31" i="62"/>
  <c r="H32" i="62" s="1"/>
  <c r="F31" i="62"/>
  <c r="D31" i="62"/>
  <c r="D32" i="62" s="1"/>
  <c r="K31" i="62"/>
  <c r="K92" i="62" s="1"/>
  <c r="G31" i="62"/>
  <c r="G32" i="62" s="1"/>
  <c r="I31" i="62"/>
  <c r="I32" i="62" s="1"/>
  <c r="E31" i="62"/>
  <c r="E32" i="62" s="1"/>
  <c r="L68" i="62"/>
  <c r="L69" i="62" s="1"/>
  <c r="J68" i="62"/>
  <c r="J69" i="62" s="1"/>
  <c r="H68" i="62"/>
  <c r="H69" i="62" s="1"/>
  <c r="F68" i="62"/>
  <c r="F69" i="62" s="1"/>
  <c r="D68" i="62"/>
  <c r="D69" i="62" s="1"/>
  <c r="K80" i="62"/>
  <c r="G20" i="62"/>
  <c r="G21" i="62" s="1"/>
  <c r="E79" i="62"/>
  <c r="E80" i="62" s="1"/>
  <c r="G79" i="62"/>
  <c r="G80" i="62" s="1"/>
  <c r="I79" i="62"/>
  <c r="I80" i="62" s="1"/>
  <c r="E54" i="62"/>
  <c r="E55" i="62" s="1"/>
  <c r="G54" i="62"/>
  <c r="G55" i="62" s="1"/>
  <c r="I54" i="62"/>
  <c r="I55" i="62" s="1"/>
  <c r="E91" i="62"/>
  <c r="G91" i="62"/>
  <c r="G103" i="62" s="1"/>
  <c r="I91" i="62"/>
  <c r="K91" i="62"/>
  <c r="K103" i="62" s="1"/>
  <c r="K69" i="62"/>
  <c r="P78" i="62"/>
  <c r="K55" i="62"/>
  <c r="P67" i="62"/>
  <c r="E44" i="62"/>
  <c r="G44" i="62"/>
  <c r="I44" i="62"/>
  <c r="K44" i="62"/>
  <c r="P53" i="62"/>
  <c r="D44" i="62"/>
  <c r="F44" i="62"/>
  <c r="H44" i="62"/>
  <c r="J44" i="62"/>
  <c r="L44" i="62"/>
  <c r="P43" i="62"/>
  <c r="P42" i="62"/>
  <c r="K21" i="62"/>
  <c r="P30" i="62"/>
  <c r="L21" i="62"/>
  <c r="P19" i="62"/>
  <c r="H92" i="62" l="1"/>
  <c r="H104" i="62" s="1"/>
  <c r="H105" i="62" s="1"/>
  <c r="D92" i="62"/>
  <c r="D104" i="62" s="1"/>
  <c r="D105" i="62" s="1"/>
  <c r="P54" i="62"/>
  <c r="F92" i="62"/>
  <c r="F93" i="62" s="1"/>
  <c r="J92" i="62"/>
  <c r="J93" i="62" s="1"/>
  <c r="L92" i="62"/>
  <c r="L104" i="62" s="1"/>
  <c r="L105" i="62" s="1"/>
  <c r="I20" i="62"/>
  <c r="I21" i="62" s="1"/>
  <c r="E20" i="62"/>
  <c r="E92" i="62" s="1"/>
  <c r="E104" i="62" s="1"/>
  <c r="K32" i="62"/>
  <c r="L55" i="62"/>
  <c r="P55" i="62" s="1"/>
  <c r="P68" i="62"/>
  <c r="K104" i="62"/>
  <c r="K105" i="62" s="1"/>
  <c r="P91" i="62"/>
  <c r="P69" i="62"/>
  <c r="P31" i="62"/>
  <c r="J32" i="62"/>
  <c r="F32" i="62"/>
  <c r="P79" i="62"/>
  <c r="K93" i="62"/>
  <c r="G92" i="62"/>
  <c r="G104" i="62" s="1"/>
  <c r="G105" i="62" s="1"/>
  <c r="H93" i="62"/>
  <c r="I103" i="62"/>
  <c r="E103" i="62"/>
  <c r="P80" i="62"/>
  <c r="P44" i="62"/>
  <c r="D93" i="62" l="1"/>
  <c r="L93" i="62"/>
  <c r="F104" i="62"/>
  <c r="F105" i="62" s="1"/>
  <c r="J104" i="62"/>
  <c r="J105" i="62" s="1"/>
  <c r="I92" i="62"/>
  <c r="I104" i="62" s="1"/>
  <c r="I105" i="62" s="1"/>
  <c r="E21" i="62"/>
  <c r="P21" i="62" s="1"/>
  <c r="P20" i="62"/>
  <c r="E93" i="62"/>
  <c r="P32" i="62"/>
  <c r="G93" i="62"/>
  <c r="P92" i="62"/>
  <c r="E105" i="62"/>
  <c r="P103" i="62"/>
  <c r="P104" i="62" l="1"/>
  <c r="I93" i="62"/>
  <c r="P93" i="62" s="1"/>
  <c r="P105" i="62"/>
  <c r="C25" i="4" l="1"/>
  <c r="C27" i="4" l="1"/>
  <c r="C26" i="4"/>
  <c r="M15" i="52" l="1"/>
  <c r="N15" i="52" s="1"/>
  <c r="O15" i="52" s="1"/>
  <c r="E376" i="24" l="1"/>
  <c r="E4" i="21" l="1"/>
  <c r="F376" i="24"/>
  <c r="Y28" i="31" l="1"/>
  <c r="W28" i="31"/>
  <c r="U28" i="31"/>
  <c r="S28" i="31"/>
  <c r="Q28" i="31"/>
  <c r="O28" i="31"/>
  <c r="M28" i="31"/>
  <c r="K28" i="31"/>
  <c r="I28" i="31"/>
  <c r="G28" i="31"/>
  <c r="E28" i="31"/>
  <c r="C28" i="31"/>
  <c r="Y27" i="31"/>
  <c r="W27" i="31"/>
  <c r="U27" i="31"/>
  <c r="S27" i="31"/>
  <c r="Q27" i="31"/>
  <c r="O27" i="31"/>
  <c r="M27" i="31"/>
  <c r="K27" i="31"/>
  <c r="I27" i="31"/>
  <c r="G27" i="31"/>
  <c r="E27" i="31"/>
  <c r="C27" i="31"/>
  <c r="Y26" i="31"/>
  <c r="W26" i="31"/>
  <c r="U26" i="31"/>
  <c r="S26" i="31"/>
  <c r="Q26" i="31"/>
  <c r="O26" i="31"/>
  <c r="M26" i="31"/>
  <c r="K26" i="31"/>
  <c r="I26" i="31"/>
  <c r="G26" i="31"/>
  <c r="E26" i="31"/>
  <c r="C26" i="31"/>
  <c r="Y25" i="31"/>
  <c r="W25" i="31"/>
  <c r="U25" i="31"/>
  <c r="S25" i="31"/>
  <c r="Q25" i="31"/>
  <c r="O25" i="31"/>
  <c r="M25" i="31"/>
  <c r="K25" i="31"/>
  <c r="I25" i="31"/>
  <c r="G25" i="31"/>
  <c r="E25" i="31"/>
  <c r="C25" i="31"/>
  <c r="Y24" i="31"/>
  <c r="W24" i="31"/>
  <c r="U24" i="31"/>
  <c r="S24" i="31"/>
  <c r="Q24" i="31"/>
  <c r="O24" i="31"/>
  <c r="M24" i="31"/>
  <c r="K24" i="31"/>
  <c r="I24" i="31"/>
  <c r="G24" i="31"/>
  <c r="E24" i="31"/>
  <c r="C24" i="31"/>
  <c r="Y23" i="31"/>
  <c r="W23" i="31"/>
  <c r="U23" i="31"/>
  <c r="S23" i="31"/>
  <c r="Q23" i="31"/>
  <c r="O23" i="31"/>
  <c r="M23" i="31"/>
  <c r="K23" i="31"/>
  <c r="I23" i="31"/>
  <c r="G23" i="31"/>
  <c r="E23" i="31"/>
  <c r="C23" i="31"/>
  <c r="Y22" i="31"/>
  <c r="W22" i="31"/>
  <c r="U22" i="31"/>
  <c r="S22" i="31"/>
  <c r="Q22" i="31"/>
  <c r="O22" i="31"/>
  <c r="M22" i="31"/>
  <c r="K22" i="31"/>
  <c r="I22" i="31"/>
  <c r="G22" i="31"/>
  <c r="E22" i="31"/>
  <c r="C22" i="31"/>
  <c r="Y21" i="31"/>
  <c r="W21" i="31"/>
  <c r="U21" i="31"/>
  <c r="S21" i="31"/>
  <c r="Q21" i="31"/>
  <c r="O21" i="31"/>
  <c r="M21" i="31"/>
  <c r="K21" i="31"/>
  <c r="I21" i="31"/>
  <c r="G21" i="31"/>
  <c r="E21" i="31"/>
  <c r="C21" i="31"/>
  <c r="Y20" i="31"/>
  <c r="W20" i="31"/>
  <c r="U20" i="31"/>
  <c r="S20" i="31"/>
  <c r="Q20" i="31"/>
  <c r="O20" i="31"/>
  <c r="M20" i="31"/>
  <c r="K20" i="31"/>
  <c r="I20" i="31"/>
  <c r="G20" i="31"/>
  <c r="E20" i="31"/>
  <c r="C20" i="31"/>
  <c r="Y19" i="31"/>
  <c r="W19" i="31"/>
  <c r="U19" i="31"/>
  <c r="S19" i="31"/>
  <c r="Q19" i="31"/>
  <c r="O19" i="31"/>
  <c r="M19" i="31"/>
  <c r="K19" i="31"/>
  <c r="I19" i="31"/>
  <c r="G19" i="31"/>
  <c r="E19" i="31"/>
  <c r="C19" i="31"/>
  <c r="Y18" i="31"/>
  <c r="W18" i="31"/>
  <c r="U18" i="31"/>
  <c r="S18" i="31"/>
  <c r="Q18" i="31"/>
  <c r="O18" i="31"/>
  <c r="M18" i="31"/>
  <c r="K18" i="31"/>
  <c r="I18" i="31"/>
  <c r="G18" i="31"/>
  <c r="E18" i="31"/>
  <c r="C18" i="31"/>
  <c r="Y17" i="31"/>
  <c r="W17" i="31"/>
  <c r="U17" i="31"/>
  <c r="S17" i="31"/>
  <c r="Q17" i="31"/>
  <c r="O17" i="31"/>
  <c r="M17" i="31"/>
  <c r="K17" i="31"/>
  <c r="I17" i="31"/>
  <c r="G17" i="31"/>
  <c r="E17" i="31"/>
  <c r="C17" i="31"/>
  <c r="Y16" i="31"/>
  <c r="W16" i="31"/>
  <c r="U16" i="31"/>
  <c r="S16" i="31"/>
  <c r="Q16" i="31"/>
  <c r="O16" i="31"/>
  <c r="M16" i="31"/>
  <c r="K16" i="31"/>
  <c r="I16" i="31"/>
  <c r="G16" i="31"/>
  <c r="E16" i="31"/>
  <c r="C16" i="31"/>
  <c r="Y15" i="31"/>
  <c r="W15" i="31"/>
  <c r="U15" i="31"/>
  <c r="S15" i="31"/>
  <c r="Q15" i="31"/>
  <c r="O15" i="31"/>
  <c r="M15" i="31"/>
  <c r="K15" i="31"/>
  <c r="I15" i="31"/>
  <c r="G15" i="31"/>
  <c r="E15" i="31"/>
  <c r="C15" i="31"/>
  <c r="Y14" i="31"/>
  <c r="W14" i="31"/>
  <c r="U14" i="31"/>
  <c r="S14" i="31"/>
  <c r="Q14" i="31"/>
  <c r="O14" i="31"/>
  <c r="M14" i="31"/>
  <c r="K14" i="31"/>
  <c r="I14" i="31"/>
  <c r="G14" i="31"/>
  <c r="E14" i="31"/>
  <c r="C14" i="31"/>
  <c r="Y13" i="31"/>
  <c r="W13" i="31"/>
  <c r="U13" i="31"/>
  <c r="S13" i="31"/>
  <c r="Q13" i="31"/>
  <c r="O13" i="31"/>
  <c r="M13" i="31"/>
  <c r="K13" i="31"/>
  <c r="I13" i="31"/>
  <c r="G13" i="31"/>
  <c r="E13" i="31"/>
  <c r="C13" i="31"/>
  <c r="Y12" i="31"/>
  <c r="W12" i="31"/>
  <c r="U12" i="31"/>
  <c r="S12" i="31"/>
  <c r="Q12" i="31"/>
  <c r="O12" i="31"/>
  <c r="M12" i="31"/>
  <c r="K12" i="31"/>
  <c r="I12" i="31"/>
  <c r="G12" i="31"/>
  <c r="E12" i="31"/>
  <c r="C12" i="31"/>
  <c r="Y11" i="31"/>
  <c r="W11" i="31"/>
  <c r="U11" i="31"/>
  <c r="S11" i="31"/>
  <c r="Q11" i="31"/>
  <c r="O11" i="31"/>
  <c r="M11" i="31"/>
  <c r="K11" i="31"/>
  <c r="I11" i="31"/>
  <c r="G11" i="31"/>
  <c r="E11" i="31"/>
  <c r="C11" i="31"/>
  <c r="Y10" i="31"/>
  <c r="W10" i="31"/>
  <c r="U10" i="31"/>
  <c r="S10" i="31"/>
  <c r="Q10" i="31"/>
  <c r="O10" i="31"/>
  <c r="M10" i="31"/>
  <c r="K10" i="31"/>
  <c r="I10" i="31"/>
  <c r="G10" i="31"/>
  <c r="E10" i="31"/>
  <c r="C10" i="31"/>
  <c r="Z4" i="31"/>
  <c r="Y5" i="31" s="1"/>
  <c r="Y4" i="31"/>
  <c r="X4" i="31"/>
  <c r="W5" i="31" s="1"/>
  <c r="W4" i="31"/>
  <c r="V5" i="31" s="1"/>
  <c r="V4" i="31"/>
  <c r="U5" i="31" s="1"/>
  <c r="U4" i="31"/>
  <c r="T5" i="31" s="1"/>
  <c r="T4" i="31"/>
  <c r="S5" i="31" s="1"/>
  <c r="S4" i="31"/>
  <c r="R5" i="31" s="1"/>
  <c r="R4" i="31"/>
  <c r="Q5" i="31" s="1"/>
  <c r="Q4" i="31"/>
  <c r="P5" i="31" s="1"/>
  <c r="P4" i="31"/>
  <c r="O5" i="31" s="1"/>
  <c r="O4" i="31"/>
  <c r="N5" i="31" s="1"/>
  <c r="N4" i="31"/>
  <c r="M5" i="31" s="1"/>
  <c r="M4" i="31"/>
  <c r="L5" i="31" s="1"/>
  <c r="L4" i="31"/>
  <c r="K5" i="31" s="1"/>
  <c r="K4" i="31"/>
  <c r="J5" i="31" s="1"/>
  <c r="J4" i="31"/>
  <c r="I5" i="31" s="1"/>
  <c r="I4" i="31"/>
  <c r="H5" i="31" s="1"/>
  <c r="H4" i="31"/>
  <c r="G4" i="31"/>
  <c r="F5" i="31" s="1"/>
  <c r="F4" i="31"/>
  <c r="E5" i="31" s="1"/>
  <c r="E4" i="31"/>
  <c r="D5" i="31" s="1"/>
  <c r="D4" i="31"/>
  <c r="C5" i="31" s="1"/>
  <c r="C4" i="31"/>
  <c r="B5" i="31" s="1"/>
  <c r="B4" i="31"/>
  <c r="Y28" i="16"/>
  <c r="Y27" i="16"/>
  <c r="Y26" i="16"/>
  <c r="Y25" i="16"/>
  <c r="Y24" i="16"/>
  <c r="Y23" i="16"/>
  <c r="Y22" i="16"/>
  <c r="Y21" i="16"/>
  <c r="Y20" i="16"/>
  <c r="Y19" i="16"/>
  <c r="Y18" i="16"/>
  <c r="Y17" i="16"/>
  <c r="Y16" i="16"/>
  <c r="Y15" i="16"/>
  <c r="Y14" i="16"/>
  <c r="Y13" i="16"/>
  <c r="Y12" i="16"/>
  <c r="Y11" i="16"/>
  <c r="Y10" i="16"/>
  <c r="Y5" i="16"/>
  <c r="Z4" i="16"/>
  <c r="Y4" i="16"/>
  <c r="Y28" i="32"/>
  <c r="Y27" i="32"/>
  <c r="Y26" i="32"/>
  <c r="Y25" i="32"/>
  <c r="Y24" i="32"/>
  <c r="Y23" i="32"/>
  <c r="Y22" i="32"/>
  <c r="Y21" i="32"/>
  <c r="Y20" i="32"/>
  <c r="Y19" i="32"/>
  <c r="Y18" i="32"/>
  <c r="Y17" i="32"/>
  <c r="Y16" i="32"/>
  <c r="Y15" i="32"/>
  <c r="Y14" i="32"/>
  <c r="Y13" i="32"/>
  <c r="Y12" i="32"/>
  <c r="Y11" i="32"/>
  <c r="Y10" i="32"/>
  <c r="Z4" i="32"/>
  <c r="Y4" i="32"/>
  <c r="E6" i="12" l="1"/>
  <c r="D6" i="12"/>
  <c r="W28" i="16" l="1"/>
  <c r="U28" i="16"/>
  <c r="S28" i="16"/>
  <c r="Q28" i="16"/>
  <c r="O28" i="16"/>
  <c r="M28" i="16"/>
  <c r="K28" i="16"/>
  <c r="I28" i="16"/>
  <c r="G28" i="16"/>
  <c r="E28" i="16"/>
  <c r="C28" i="16"/>
  <c r="W27" i="16"/>
  <c r="U27" i="16"/>
  <c r="S27" i="16"/>
  <c r="Q27" i="16"/>
  <c r="O27" i="16"/>
  <c r="M27" i="16"/>
  <c r="K27" i="16"/>
  <c r="I27" i="16"/>
  <c r="G27" i="16"/>
  <c r="E27" i="16"/>
  <c r="C27" i="16"/>
  <c r="W26" i="16"/>
  <c r="U26" i="16"/>
  <c r="S26" i="16"/>
  <c r="Q26" i="16"/>
  <c r="O26" i="16"/>
  <c r="M26" i="16"/>
  <c r="K26" i="16"/>
  <c r="I26" i="16"/>
  <c r="G26" i="16"/>
  <c r="E26" i="16"/>
  <c r="C26" i="16"/>
  <c r="W25" i="16"/>
  <c r="U25" i="16"/>
  <c r="S25" i="16"/>
  <c r="Q25" i="16"/>
  <c r="O25" i="16"/>
  <c r="M25" i="16"/>
  <c r="K25" i="16"/>
  <c r="I25" i="16"/>
  <c r="G25" i="16"/>
  <c r="E25" i="16"/>
  <c r="C25" i="16"/>
  <c r="W24" i="16"/>
  <c r="U24" i="16"/>
  <c r="S24" i="16"/>
  <c r="Q24" i="16"/>
  <c r="O24" i="16"/>
  <c r="M24" i="16"/>
  <c r="K24" i="16"/>
  <c r="I24" i="16"/>
  <c r="G24" i="16"/>
  <c r="E24" i="16"/>
  <c r="C24" i="16"/>
  <c r="W23" i="16"/>
  <c r="U23" i="16"/>
  <c r="S23" i="16"/>
  <c r="Q23" i="16"/>
  <c r="O23" i="16"/>
  <c r="M23" i="16"/>
  <c r="K23" i="16"/>
  <c r="I23" i="16"/>
  <c r="G23" i="16"/>
  <c r="E23" i="16"/>
  <c r="C23" i="16"/>
  <c r="W22" i="16"/>
  <c r="U22" i="16"/>
  <c r="S22" i="16"/>
  <c r="Q22" i="16"/>
  <c r="O22" i="16"/>
  <c r="M22" i="16"/>
  <c r="K22" i="16"/>
  <c r="I22" i="16"/>
  <c r="G22" i="16"/>
  <c r="E22" i="16"/>
  <c r="C22" i="16"/>
  <c r="W21" i="16"/>
  <c r="U21" i="16"/>
  <c r="S21" i="16"/>
  <c r="Q21" i="16"/>
  <c r="O21" i="16"/>
  <c r="M21" i="16"/>
  <c r="K21" i="16"/>
  <c r="I21" i="16"/>
  <c r="G21" i="16"/>
  <c r="E21" i="16"/>
  <c r="C21" i="16"/>
  <c r="W20" i="16"/>
  <c r="U20" i="16"/>
  <c r="S20" i="16"/>
  <c r="Q20" i="16"/>
  <c r="O20" i="16"/>
  <c r="M20" i="16"/>
  <c r="K20" i="16"/>
  <c r="I20" i="16"/>
  <c r="G20" i="16"/>
  <c r="E20" i="16"/>
  <c r="C20" i="16"/>
  <c r="W19" i="16"/>
  <c r="U19" i="16"/>
  <c r="S19" i="16"/>
  <c r="Q19" i="16"/>
  <c r="O19" i="16"/>
  <c r="M19" i="16"/>
  <c r="K19" i="16"/>
  <c r="I19" i="16"/>
  <c r="G19" i="16"/>
  <c r="E19" i="16"/>
  <c r="C19" i="16"/>
  <c r="W18" i="16"/>
  <c r="U18" i="16"/>
  <c r="S18" i="16"/>
  <c r="Q18" i="16"/>
  <c r="O18" i="16"/>
  <c r="M18" i="16"/>
  <c r="K18" i="16"/>
  <c r="I18" i="16"/>
  <c r="G18" i="16"/>
  <c r="E18" i="16"/>
  <c r="C18" i="16"/>
  <c r="W17" i="16"/>
  <c r="U17" i="16"/>
  <c r="S17" i="16"/>
  <c r="Q17" i="16"/>
  <c r="O17" i="16"/>
  <c r="M17" i="16"/>
  <c r="K17" i="16"/>
  <c r="I17" i="16"/>
  <c r="G17" i="16"/>
  <c r="E17" i="16"/>
  <c r="C17" i="16"/>
  <c r="W16" i="16"/>
  <c r="U16" i="16"/>
  <c r="S16" i="16"/>
  <c r="Q16" i="16"/>
  <c r="O16" i="16"/>
  <c r="M16" i="16"/>
  <c r="K16" i="16"/>
  <c r="I16" i="16"/>
  <c r="G16" i="16"/>
  <c r="E16" i="16"/>
  <c r="C16" i="16"/>
  <c r="W15" i="16"/>
  <c r="U15" i="16"/>
  <c r="S15" i="16"/>
  <c r="Q15" i="16"/>
  <c r="O15" i="16"/>
  <c r="M15" i="16"/>
  <c r="K15" i="16"/>
  <c r="I15" i="16"/>
  <c r="G15" i="16"/>
  <c r="E15" i="16"/>
  <c r="C15" i="16"/>
  <c r="W14" i="16"/>
  <c r="U14" i="16"/>
  <c r="S14" i="16"/>
  <c r="Q14" i="16"/>
  <c r="O14" i="16"/>
  <c r="M14" i="16"/>
  <c r="K14" i="16"/>
  <c r="I14" i="16"/>
  <c r="G14" i="16"/>
  <c r="E14" i="16"/>
  <c r="C14" i="16"/>
  <c r="W13" i="16"/>
  <c r="U13" i="16"/>
  <c r="S13" i="16"/>
  <c r="Q13" i="16"/>
  <c r="O13" i="16"/>
  <c r="M13" i="16"/>
  <c r="K13" i="16"/>
  <c r="I13" i="16"/>
  <c r="G13" i="16"/>
  <c r="E13" i="16"/>
  <c r="C13" i="16"/>
  <c r="W12" i="16"/>
  <c r="U12" i="16"/>
  <c r="S12" i="16"/>
  <c r="Q12" i="16"/>
  <c r="O12" i="16"/>
  <c r="M12" i="16"/>
  <c r="K12" i="16"/>
  <c r="I12" i="16"/>
  <c r="G12" i="16"/>
  <c r="E12" i="16"/>
  <c r="C12" i="16"/>
  <c r="W11" i="16"/>
  <c r="U11" i="16"/>
  <c r="S11" i="16"/>
  <c r="Q11" i="16"/>
  <c r="O11" i="16"/>
  <c r="M11" i="16"/>
  <c r="K11" i="16"/>
  <c r="I11" i="16"/>
  <c r="G11" i="16"/>
  <c r="E11" i="16"/>
  <c r="C11" i="16"/>
  <c r="W10" i="16"/>
  <c r="U10" i="16"/>
  <c r="S10" i="16"/>
  <c r="Q10" i="16"/>
  <c r="O10" i="16"/>
  <c r="M10" i="16"/>
  <c r="K10" i="16"/>
  <c r="I10" i="16"/>
  <c r="G10" i="16"/>
  <c r="E10" i="16"/>
  <c r="C10" i="16"/>
  <c r="W28" i="32"/>
  <c r="U28" i="32"/>
  <c r="S28" i="32"/>
  <c r="Q28" i="32"/>
  <c r="O28" i="32"/>
  <c r="M28" i="32"/>
  <c r="K28" i="32"/>
  <c r="I28" i="32"/>
  <c r="G28" i="32"/>
  <c r="E28" i="32"/>
  <c r="C28" i="32"/>
  <c r="W27" i="32"/>
  <c r="U27" i="32"/>
  <c r="S27" i="32"/>
  <c r="Q27" i="32"/>
  <c r="O27" i="32"/>
  <c r="M27" i="32"/>
  <c r="K27" i="32"/>
  <c r="I27" i="32"/>
  <c r="G27" i="32"/>
  <c r="E27" i="32"/>
  <c r="C27" i="32"/>
  <c r="W26" i="32"/>
  <c r="U26" i="32"/>
  <c r="S26" i="32"/>
  <c r="Q26" i="32"/>
  <c r="O26" i="32"/>
  <c r="M26" i="32"/>
  <c r="K26" i="32"/>
  <c r="I26" i="32"/>
  <c r="G26" i="32"/>
  <c r="E26" i="32"/>
  <c r="C26" i="32"/>
  <c r="W25" i="32"/>
  <c r="U25" i="32"/>
  <c r="S25" i="32"/>
  <c r="Q25" i="32"/>
  <c r="O25" i="32"/>
  <c r="M25" i="32"/>
  <c r="K25" i="32"/>
  <c r="I25" i="32"/>
  <c r="G25" i="32"/>
  <c r="E25" i="32"/>
  <c r="C25" i="32"/>
  <c r="W24" i="32"/>
  <c r="U24" i="32"/>
  <c r="S24" i="32"/>
  <c r="Q24" i="32"/>
  <c r="O24" i="32"/>
  <c r="M24" i="32"/>
  <c r="K24" i="32"/>
  <c r="I24" i="32"/>
  <c r="G24" i="32"/>
  <c r="E24" i="32"/>
  <c r="C24" i="32"/>
  <c r="W23" i="32"/>
  <c r="U23" i="32"/>
  <c r="S23" i="32"/>
  <c r="Q23" i="32"/>
  <c r="O23" i="32"/>
  <c r="M23" i="32"/>
  <c r="K23" i="32"/>
  <c r="I23" i="32"/>
  <c r="G23" i="32"/>
  <c r="E23" i="32"/>
  <c r="C23" i="32"/>
  <c r="W22" i="32"/>
  <c r="U22" i="32"/>
  <c r="S22" i="32"/>
  <c r="Q22" i="32"/>
  <c r="O22" i="32"/>
  <c r="M22" i="32"/>
  <c r="K22" i="32"/>
  <c r="I22" i="32"/>
  <c r="G22" i="32"/>
  <c r="E22" i="32"/>
  <c r="C22" i="32"/>
  <c r="W21" i="32"/>
  <c r="U21" i="32"/>
  <c r="S21" i="32"/>
  <c r="Q21" i="32"/>
  <c r="O21" i="32"/>
  <c r="M21" i="32"/>
  <c r="K21" i="32"/>
  <c r="I21" i="32"/>
  <c r="G21" i="32"/>
  <c r="E21" i="32"/>
  <c r="C21" i="32"/>
  <c r="W20" i="32"/>
  <c r="U20" i="32"/>
  <c r="S20" i="32"/>
  <c r="Q20" i="32"/>
  <c r="O20" i="32"/>
  <c r="M20" i="32"/>
  <c r="K20" i="32"/>
  <c r="I20" i="32"/>
  <c r="G20" i="32"/>
  <c r="E20" i="32"/>
  <c r="C20" i="32"/>
  <c r="W19" i="32"/>
  <c r="U19" i="32"/>
  <c r="S19" i="32"/>
  <c r="Q19" i="32"/>
  <c r="O19" i="32"/>
  <c r="M19" i="32"/>
  <c r="K19" i="32"/>
  <c r="I19" i="32"/>
  <c r="G19" i="32"/>
  <c r="E19" i="32"/>
  <c r="C19" i="32"/>
  <c r="W18" i="32"/>
  <c r="U18" i="32"/>
  <c r="S18" i="32"/>
  <c r="Q18" i="32"/>
  <c r="O18" i="32"/>
  <c r="M18" i="32"/>
  <c r="K18" i="32"/>
  <c r="I18" i="32"/>
  <c r="G18" i="32"/>
  <c r="E18" i="32"/>
  <c r="C18" i="32"/>
  <c r="W17" i="32"/>
  <c r="U17" i="32"/>
  <c r="S17" i="32"/>
  <c r="Q17" i="32"/>
  <c r="O17" i="32"/>
  <c r="M17" i="32"/>
  <c r="K17" i="32"/>
  <c r="I17" i="32"/>
  <c r="G17" i="32"/>
  <c r="E17" i="32"/>
  <c r="C17" i="32"/>
  <c r="W16" i="32"/>
  <c r="U16" i="32"/>
  <c r="S16" i="32"/>
  <c r="Q16" i="32"/>
  <c r="O16" i="32"/>
  <c r="M16" i="32"/>
  <c r="K16" i="32"/>
  <c r="I16" i="32"/>
  <c r="G16" i="32"/>
  <c r="E16" i="32"/>
  <c r="C16" i="32"/>
  <c r="W15" i="32"/>
  <c r="U15" i="32"/>
  <c r="S15" i="32"/>
  <c r="Q15" i="32"/>
  <c r="O15" i="32"/>
  <c r="M15" i="32"/>
  <c r="K15" i="32"/>
  <c r="I15" i="32"/>
  <c r="G15" i="32"/>
  <c r="E15" i="32"/>
  <c r="C15" i="32"/>
  <c r="W14" i="32"/>
  <c r="U14" i="32"/>
  <c r="S14" i="32"/>
  <c r="Q14" i="32"/>
  <c r="O14" i="32"/>
  <c r="M14" i="32"/>
  <c r="K14" i="32"/>
  <c r="I14" i="32"/>
  <c r="G14" i="32"/>
  <c r="E14" i="32"/>
  <c r="C14" i="32"/>
  <c r="W13" i="32"/>
  <c r="U13" i="32"/>
  <c r="S13" i="32"/>
  <c r="Q13" i="32"/>
  <c r="O13" i="32"/>
  <c r="M13" i="32"/>
  <c r="K13" i="32"/>
  <c r="I13" i="32"/>
  <c r="G13" i="32"/>
  <c r="E13" i="32"/>
  <c r="C13" i="32"/>
  <c r="W12" i="32"/>
  <c r="U12" i="32"/>
  <c r="S12" i="32"/>
  <c r="Q12" i="32"/>
  <c r="O12" i="32"/>
  <c r="M12" i="32"/>
  <c r="K12" i="32"/>
  <c r="I12" i="32"/>
  <c r="G12" i="32"/>
  <c r="E12" i="32"/>
  <c r="C12" i="32"/>
  <c r="W11" i="32"/>
  <c r="U11" i="32"/>
  <c r="S11" i="32"/>
  <c r="Q11" i="32"/>
  <c r="O11" i="32"/>
  <c r="M11" i="32"/>
  <c r="K11" i="32"/>
  <c r="I11" i="32"/>
  <c r="G11" i="32"/>
  <c r="E11" i="32"/>
  <c r="C11" i="32"/>
  <c r="W10" i="32"/>
  <c r="U10" i="32"/>
  <c r="S10" i="32"/>
  <c r="Q10" i="32"/>
  <c r="O10" i="32"/>
  <c r="M10" i="32"/>
  <c r="K10" i="32"/>
  <c r="I10" i="32"/>
  <c r="G10" i="32"/>
  <c r="E10" i="32"/>
  <c r="C10" i="32"/>
  <c r="M53" i="58" l="1"/>
  <c r="K53" i="58"/>
  <c r="H53" i="58"/>
  <c r="G53" i="58"/>
  <c r="C53" i="58" l="1"/>
  <c r="C55" i="58" s="1"/>
  <c r="D53" i="58"/>
  <c r="D55" i="58" s="1"/>
  <c r="E49" i="58"/>
  <c r="I49" i="58"/>
  <c r="H55" i="58"/>
  <c r="G55" i="58"/>
  <c r="K55" i="58"/>
  <c r="M55" i="58"/>
  <c r="E55" i="58" l="1"/>
  <c r="I55" i="58"/>
  <c r="K49" i="62" l="1"/>
  <c r="I49" i="62"/>
  <c r="H49" i="62"/>
  <c r="G49" i="62"/>
  <c r="F49" i="62"/>
  <c r="E49" i="62"/>
  <c r="L49" i="62"/>
  <c r="J49" i="62"/>
  <c r="D49" i="62"/>
  <c r="K38" i="62"/>
  <c r="I38" i="62"/>
  <c r="H38" i="62"/>
  <c r="G38" i="62"/>
  <c r="F38" i="62"/>
  <c r="E38" i="62"/>
  <c r="L38" i="62"/>
  <c r="J38" i="62"/>
  <c r="D38" i="62"/>
  <c r="K74" i="62"/>
  <c r="I74" i="62"/>
  <c r="H74" i="62"/>
  <c r="G74" i="62"/>
  <c r="F74" i="62"/>
  <c r="E74" i="62"/>
  <c r="L74" i="62"/>
  <c r="J74" i="62"/>
  <c r="D74" i="62"/>
  <c r="L26" i="62"/>
  <c r="K26" i="62"/>
  <c r="J26" i="62"/>
  <c r="I26" i="62"/>
  <c r="H26" i="62"/>
  <c r="G26" i="62"/>
  <c r="F26" i="62"/>
  <c r="E26" i="62"/>
  <c r="D26" i="62"/>
  <c r="J63" i="62"/>
  <c r="D63" i="62"/>
  <c r="L63" i="62"/>
  <c r="K63" i="62"/>
  <c r="I63" i="62"/>
  <c r="H63" i="62"/>
  <c r="G63" i="62"/>
  <c r="F63" i="62"/>
  <c r="E63" i="62"/>
  <c r="J15" i="62" l="1"/>
  <c r="L15" i="62" l="1"/>
  <c r="D15" i="62" l="1"/>
  <c r="K15" i="62"/>
  <c r="I15" i="62"/>
  <c r="H15" i="62"/>
  <c r="G15" i="62"/>
  <c r="F15" i="62"/>
  <c r="E15" i="62"/>
  <c r="L86" i="62" l="1"/>
  <c r="L98" i="62" l="1"/>
  <c r="P14" i="62"/>
  <c r="P25" i="62"/>
  <c r="P37" i="62"/>
  <c r="P48" i="62"/>
  <c r="P62" i="62"/>
  <c r="P73" i="62"/>
  <c r="D86" i="62"/>
  <c r="K86" i="62"/>
  <c r="I86" i="62"/>
  <c r="E86" i="62"/>
  <c r="H86" i="62"/>
  <c r="G86" i="62"/>
  <c r="J86" i="62"/>
  <c r="F86" i="62"/>
  <c r="G98" i="62" l="1"/>
  <c r="K98" i="62"/>
  <c r="I98" i="62"/>
  <c r="D98" i="62"/>
  <c r="H98" i="62"/>
  <c r="E98" i="62"/>
  <c r="F98" i="62"/>
  <c r="J98" i="62"/>
  <c r="O100" i="62" l="1"/>
  <c r="N100" i="62"/>
  <c r="M100" i="62"/>
  <c r="P98" i="62"/>
  <c r="O88" i="62"/>
  <c r="N88" i="62"/>
  <c r="M88" i="62"/>
  <c r="P86" i="62"/>
  <c r="O75" i="62"/>
  <c r="N75" i="62"/>
  <c r="M75" i="62"/>
  <c r="O64" i="62"/>
  <c r="N64" i="62"/>
  <c r="M64" i="62"/>
  <c r="O50" i="62"/>
  <c r="N50" i="62"/>
  <c r="M50" i="62"/>
  <c r="O39" i="62"/>
  <c r="N39" i="62"/>
  <c r="M39" i="62"/>
  <c r="O27" i="62"/>
  <c r="N27" i="62"/>
  <c r="M27" i="62"/>
  <c r="M16" i="62"/>
  <c r="N16" i="62"/>
  <c r="O16" i="62"/>
  <c r="E10" i="62"/>
  <c r="F10" i="62" l="1"/>
  <c r="G10" i="62" l="1"/>
  <c r="H10" i="62" l="1"/>
  <c r="I10" i="62" l="1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J10" i="62" l="1"/>
  <c r="D373" i="60"/>
  <c r="F373" i="60"/>
  <c r="K10" i="62" l="1"/>
  <c r="L10" i="62" l="1"/>
  <c r="M10" i="62" l="1"/>
  <c r="N10" i="62" s="1"/>
  <c r="O10" i="62" s="1"/>
  <c r="C372" i="60"/>
  <c r="C371" i="60"/>
  <c r="C370" i="60"/>
  <c r="C369" i="60"/>
  <c r="C368" i="60"/>
  <c r="C367" i="60"/>
  <c r="C366" i="60"/>
  <c r="C365" i="60"/>
  <c r="C364" i="60"/>
  <c r="C363" i="60"/>
  <c r="C362" i="60"/>
  <c r="C361" i="60"/>
  <c r="C360" i="60"/>
  <c r="C359" i="60"/>
  <c r="C358" i="60"/>
  <c r="C357" i="60"/>
  <c r="C356" i="60"/>
  <c r="C355" i="60"/>
  <c r="C354" i="60"/>
  <c r="C353" i="60"/>
  <c r="C352" i="60"/>
  <c r="C351" i="60"/>
  <c r="C350" i="60"/>
  <c r="C349" i="60"/>
  <c r="C348" i="60"/>
  <c r="C347" i="60"/>
  <c r="C346" i="60"/>
  <c r="C345" i="60"/>
  <c r="C344" i="60"/>
  <c r="C343" i="60"/>
  <c r="C342" i="60"/>
  <c r="C341" i="60"/>
  <c r="C340" i="60"/>
  <c r="C339" i="60"/>
  <c r="C338" i="60"/>
  <c r="C337" i="60"/>
  <c r="C336" i="60"/>
  <c r="C335" i="60"/>
  <c r="C334" i="60"/>
  <c r="C333" i="60"/>
  <c r="C332" i="60"/>
  <c r="C331" i="60"/>
  <c r="C330" i="60"/>
  <c r="C329" i="60"/>
  <c r="C328" i="60"/>
  <c r="C327" i="60"/>
  <c r="C326" i="60"/>
  <c r="C325" i="60"/>
  <c r="C324" i="60"/>
  <c r="C323" i="60"/>
  <c r="C322" i="60"/>
  <c r="C321" i="60"/>
  <c r="C320" i="60"/>
  <c r="C319" i="60"/>
  <c r="C318" i="60"/>
  <c r="C317" i="60"/>
  <c r="C316" i="60"/>
  <c r="C315" i="60"/>
  <c r="C314" i="60"/>
  <c r="C313" i="60"/>
  <c r="C312" i="60"/>
  <c r="C311" i="60"/>
  <c r="C310" i="60"/>
  <c r="C309" i="60"/>
  <c r="C308" i="60"/>
  <c r="C307" i="60"/>
  <c r="C306" i="60"/>
  <c r="C305" i="60"/>
  <c r="C304" i="60"/>
  <c r="C303" i="60"/>
  <c r="C302" i="60"/>
  <c r="C301" i="60"/>
  <c r="C300" i="60"/>
  <c r="C299" i="60"/>
  <c r="C298" i="60"/>
  <c r="C297" i="60"/>
  <c r="C296" i="60"/>
  <c r="C295" i="60"/>
  <c r="C294" i="60"/>
  <c r="C293" i="60"/>
  <c r="C292" i="60"/>
  <c r="C291" i="60"/>
  <c r="C290" i="60"/>
  <c r="C289" i="60"/>
  <c r="C288" i="60"/>
  <c r="C287" i="60"/>
  <c r="C286" i="60"/>
  <c r="C285" i="60"/>
  <c r="C284" i="60"/>
  <c r="C283" i="60"/>
  <c r="C282" i="60"/>
  <c r="C281" i="60"/>
  <c r="C280" i="60"/>
  <c r="C279" i="60"/>
  <c r="C278" i="60"/>
  <c r="C277" i="60"/>
  <c r="C276" i="60"/>
  <c r="C275" i="60"/>
  <c r="C274" i="60"/>
  <c r="C273" i="60"/>
  <c r="C272" i="60"/>
  <c r="C271" i="60"/>
  <c r="C270" i="60"/>
  <c r="C269" i="60"/>
  <c r="C268" i="60"/>
  <c r="C267" i="60"/>
  <c r="C266" i="60"/>
  <c r="C265" i="60"/>
  <c r="C264" i="60"/>
  <c r="C263" i="60"/>
  <c r="C262" i="60"/>
  <c r="C261" i="60"/>
  <c r="C260" i="60"/>
  <c r="C259" i="60"/>
  <c r="C258" i="60"/>
  <c r="C257" i="60"/>
  <c r="C256" i="60"/>
  <c r="C255" i="60"/>
  <c r="C254" i="60"/>
  <c r="C253" i="60"/>
  <c r="C252" i="60"/>
  <c r="C251" i="60"/>
  <c r="C250" i="60"/>
  <c r="C249" i="60"/>
  <c r="C248" i="60"/>
  <c r="C247" i="60"/>
  <c r="C246" i="60"/>
  <c r="C245" i="60"/>
  <c r="C244" i="60"/>
  <c r="C243" i="60"/>
  <c r="C242" i="60"/>
  <c r="C241" i="60"/>
  <c r="C240" i="60"/>
  <c r="C239" i="60"/>
  <c r="C238" i="60"/>
  <c r="C237" i="60"/>
  <c r="C236" i="60"/>
  <c r="C235" i="60"/>
  <c r="C234" i="60"/>
  <c r="C233" i="60"/>
  <c r="C232" i="60"/>
  <c r="C231" i="60"/>
  <c r="C230" i="60"/>
  <c r="C229" i="60"/>
  <c r="C228" i="60"/>
  <c r="C227" i="60"/>
  <c r="C226" i="60"/>
  <c r="C225" i="60"/>
  <c r="C224" i="60"/>
  <c r="C223" i="60"/>
  <c r="C222" i="60"/>
  <c r="C221" i="60"/>
  <c r="C220" i="60"/>
  <c r="C219" i="60"/>
  <c r="C218" i="60"/>
  <c r="C217" i="60"/>
  <c r="C216" i="60"/>
  <c r="C215" i="60"/>
  <c r="C214" i="60"/>
  <c r="C213" i="60"/>
  <c r="C212" i="60"/>
  <c r="C211" i="60"/>
  <c r="C210" i="60"/>
  <c r="C209" i="60"/>
  <c r="C208" i="60"/>
  <c r="C207" i="60"/>
  <c r="C206" i="60"/>
  <c r="C205" i="60"/>
  <c r="C204" i="60"/>
  <c r="C203" i="60"/>
  <c r="C202" i="60"/>
  <c r="C201" i="60"/>
  <c r="C200" i="60"/>
  <c r="C199" i="60"/>
  <c r="C198" i="60"/>
  <c r="C197" i="60"/>
  <c r="C196" i="60"/>
  <c r="C195" i="60"/>
  <c r="C194" i="60"/>
  <c r="C193" i="60"/>
  <c r="C192" i="60"/>
  <c r="C191" i="60"/>
  <c r="C190" i="60"/>
  <c r="C189" i="60"/>
  <c r="C188" i="60"/>
  <c r="C187" i="60"/>
  <c r="C186" i="60"/>
  <c r="C185" i="60"/>
  <c r="C184" i="60"/>
  <c r="C183" i="60"/>
  <c r="C182" i="60"/>
  <c r="C181" i="60"/>
  <c r="C180" i="60"/>
  <c r="C179" i="60"/>
  <c r="C178" i="60"/>
  <c r="C177" i="60"/>
  <c r="C176" i="60"/>
  <c r="C175" i="60"/>
  <c r="C174" i="60"/>
  <c r="C173" i="60"/>
  <c r="C172" i="60"/>
  <c r="C171" i="60"/>
  <c r="C170" i="60"/>
  <c r="C169" i="60"/>
  <c r="C168" i="60"/>
  <c r="C167" i="60"/>
  <c r="C166" i="60"/>
  <c r="C165" i="60"/>
  <c r="C164" i="60"/>
  <c r="C163" i="60"/>
  <c r="C162" i="60"/>
  <c r="C161" i="60"/>
  <c r="C160" i="60"/>
  <c r="C159" i="60"/>
  <c r="C158" i="60"/>
  <c r="C157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C120" i="60"/>
  <c r="C119" i="60"/>
  <c r="C118" i="60"/>
  <c r="C117" i="60"/>
  <c r="C116" i="60"/>
  <c r="C115" i="60"/>
  <c r="C114" i="60"/>
  <c r="C113" i="60"/>
  <c r="C112" i="60"/>
  <c r="C111" i="60"/>
  <c r="C110" i="60"/>
  <c r="C109" i="60"/>
  <c r="C108" i="60"/>
  <c r="C107" i="60"/>
  <c r="C106" i="60"/>
  <c r="C105" i="60"/>
  <c r="C104" i="60"/>
  <c r="C103" i="60"/>
  <c r="C102" i="60"/>
  <c r="C101" i="60"/>
  <c r="C100" i="60"/>
  <c r="C99" i="60"/>
  <c r="C98" i="60"/>
  <c r="C97" i="60"/>
  <c r="C96" i="60"/>
  <c r="C95" i="60"/>
  <c r="C94" i="60"/>
  <c r="C93" i="60"/>
  <c r="C92" i="60"/>
  <c r="C91" i="60"/>
  <c r="C90" i="60"/>
  <c r="C89" i="60"/>
  <c r="C88" i="60"/>
  <c r="C87" i="60"/>
  <c r="C86" i="60"/>
  <c r="C85" i="60"/>
  <c r="C84" i="60"/>
  <c r="C83" i="60"/>
  <c r="C82" i="60"/>
  <c r="C81" i="60"/>
  <c r="C80" i="60"/>
  <c r="C79" i="60"/>
  <c r="C78" i="60"/>
  <c r="C77" i="60"/>
  <c r="C76" i="60"/>
  <c r="C75" i="60"/>
  <c r="C74" i="60"/>
  <c r="C73" i="60"/>
  <c r="C72" i="60"/>
  <c r="C71" i="60"/>
  <c r="C70" i="60"/>
  <c r="C69" i="60"/>
  <c r="C68" i="60"/>
  <c r="C67" i="60"/>
  <c r="C66" i="60"/>
  <c r="C65" i="60"/>
  <c r="C64" i="60"/>
  <c r="C63" i="60"/>
  <c r="C62" i="60"/>
  <c r="C61" i="60"/>
  <c r="C60" i="60"/>
  <c r="C59" i="60"/>
  <c r="C58" i="60"/>
  <c r="C57" i="60"/>
  <c r="C56" i="60"/>
  <c r="C55" i="60"/>
  <c r="C54" i="60"/>
  <c r="C53" i="60"/>
  <c r="C52" i="60"/>
  <c r="C51" i="60"/>
  <c r="C50" i="60"/>
  <c r="C49" i="60"/>
  <c r="C48" i="60"/>
  <c r="C47" i="60"/>
  <c r="C46" i="60"/>
  <c r="C45" i="60"/>
  <c r="C44" i="60"/>
  <c r="C43" i="60"/>
  <c r="C42" i="60"/>
  <c r="C41" i="60"/>
  <c r="C40" i="60"/>
  <c r="C39" i="60"/>
  <c r="C8" i="60"/>
  <c r="H36" i="6" l="1"/>
  <c r="H23" i="6"/>
  <c r="H10" i="6"/>
  <c r="H36" i="5"/>
  <c r="H23" i="5"/>
  <c r="H10" i="5"/>
  <c r="H36" i="29"/>
  <c r="H23" i="29"/>
  <c r="H10" i="29"/>
  <c r="H62" i="28"/>
  <c r="H49" i="28"/>
  <c r="H36" i="28"/>
  <c r="H23" i="28"/>
  <c r="H10" i="28"/>
  <c r="H36" i="3"/>
  <c r="H49" i="3"/>
  <c r="H23" i="3"/>
  <c r="H10" i="3"/>
  <c r="C13" i="59"/>
  <c r="H62" i="3" l="1"/>
  <c r="C14" i="59"/>
  <c r="C15" i="59" l="1"/>
  <c r="C16" i="59" s="1"/>
  <c r="C17" i="59" s="1"/>
  <c r="I21" i="25" l="1"/>
  <c r="J21" i="30"/>
  <c r="I21" i="12" l="1"/>
  <c r="J21" i="12"/>
  <c r="J21" i="25"/>
  <c r="I21" i="30"/>
  <c r="M62" i="58" l="1"/>
  <c r="K62" i="58"/>
  <c r="H62" i="58"/>
  <c r="D62" i="58"/>
  <c r="C62" i="58"/>
  <c r="M17" i="4"/>
  <c r="K17" i="4"/>
  <c r="H17" i="4"/>
  <c r="D17" i="4"/>
  <c r="C17" i="4"/>
  <c r="I15" i="6" l="1"/>
  <c r="F8" i="6"/>
  <c r="I15" i="5"/>
  <c r="F8" i="5"/>
  <c r="I15" i="29"/>
  <c r="F8" i="29"/>
  <c r="I15" i="28"/>
  <c r="F8" i="28"/>
  <c r="F8" i="3"/>
  <c r="I15" i="1"/>
  <c r="F8" i="1"/>
  <c r="C20" i="59"/>
  <c r="G12" i="59"/>
  <c r="F12" i="59"/>
  <c r="E12" i="59"/>
  <c r="H49" i="6" l="1"/>
  <c r="G13" i="59"/>
  <c r="H49" i="29"/>
  <c r="E13" i="59"/>
  <c r="H49" i="5"/>
  <c r="F13" i="59"/>
  <c r="G17" i="4"/>
  <c r="G62" i="58"/>
  <c r="I15" i="3"/>
  <c r="F14" i="59" l="1"/>
  <c r="H62" i="5"/>
  <c r="H62" i="29"/>
  <c r="E14" i="59"/>
  <c r="G14" i="59"/>
  <c r="H62" i="6"/>
  <c r="G15" i="59" l="1"/>
  <c r="G16" i="59" s="1"/>
  <c r="G17" i="59" s="1"/>
  <c r="E15" i="59"/>
  <c r="E16" i="59" s="1"/>
  <c r="E17" i="59" s="1"/>
  <c r="F15" i="59"/>
  <c r="F16" i="59" s="1"/>
  <c r="F17" i="59" s="1"/>
  <c r="A7" i="28"/>
  <c r="A41" i="58" l="1"/>
  <c r="A40" i="58"/>
  <c r="A39" i="58"/>
  <c r="A38" i="58"/>
  <c r="A37" i="58"/>
  <c r="A36" i="58"/>
  <c r="A34" i="58"/>
  <c r="A35" i="58"/>
  <c r="A33" i="58"/>
  <c r="A32" i="58"/>
  <c r="A31" i="58"/>
  <c r="A30" i="58"/>
  <c r="B31" i="58" l="1"/>
  <c r="B10" i="58"/>
  <c r="B11" i="58" s="1"/>
  <c r="B24" i="57"/>
  <c r="E3" i="57"/>
  <c r="B24" i="56"/>
  <c r="B24" i="55"/>
  <c r="B24" i="54"/>
  <c r="B24" i="53"/>
  <c r="B24" i="52"/>
  <c r="E62" i="58" l="1"/>
  <c r="B18" i="57"/>
  <c r="B18" i="56"/>
  <c r="B18" i="55"/>
  <c r="B18" i="54"/>
  <c r="B18" i="52"/>
  <c r="B18" i="53"/>
  <c r="B12" i="58"/>
  <c r="B32" i="58"/>
  <c r="F3" i="57"/>
  <c r="B21" i="57"/>
  <c r="E3" i="56"/>
  <c r="B21" i="56"/>
  <c r="E3" i="55"/>
  <c r="B21" i="55"/>
  <c r="E3" i="54"/>
  <c r="B21" i="54"/>
  <c r="E3" i="53"/>
  <c r="B21" i="53"/>
  <c r="E3" i="52"/>
  <c r="B21" i="52"/>
  <c r="B13" i="58" l="1"/>
  <c r="B33" i="58"/>
  <c r="G3" i="57"/>
  <c r="F3" i="56"/>
  <c r="F3" i="55"/>
  <c r="F3" i="54"/>
  <c r="F3" i="53"/>
  <c r="F3" i="52"/>
  <c r="B34" i="58" l="1"/>
  <c r="B14" i="58"/>
  <c r="H3" i="57"/>
  <c r="G3" i="56"/>
  <c r="G3" i="55"/>
  <c r="G3" i="54"/>
  <c r="G3" i="53"/>
  <c r="G3" i="52"/>
  <c r="B35" i="58" l="1"/>
  <c r="B15" i="58"/>
  <c r="I3" i="57"/>
  <c r="H3" i="56"/>
  <c r="H3" i="55"/>
  <c r="H3" i="54"/>
  <c r="H3" i="53"/>
  <c r="H3" i="52"/>
  <c r="B16" i="58" l="1"/>
  <c r="B36" i="58"/>
  <c r="J3" i="57"/>
  <c r="I3" i="56"/>
  <c r="I3" i="55"/>
  <c r="I3" i="54"/>
  <c r="I3" i="53"/>
  <c r="I3" i="52"/>
  <c r="B37" i="58" l="1"/>
  <c r="B17" i="58"/>
  <c r="K3" i="57"/>
  <c r="J3" i="56"/>
  <c r="J3" i="55"/>
  <c r="J3" i="54"/>
  <c r="J3" i="53"/>
  <c r="J3" i="52"/>
  <c r="B18" i="58" l="1"/>
  <c r="B38" i="58"/>
  <c r="L3" i="57"/>
  <c r="K3" i="56"/>
  <c r="K3" i="55"/>
  <c r="K3" i="54"/>
  <c r="K3" i="53"/>
  <c r="K3" i="52"/>
  <c r="B39" i="58" l="1"/>
  <c r="B19" i="58"/>
  <c r="M3" i="57"/>
  <c r="L3" i="56"/>
  <c r="L3" i="55"/>
  <c r="L3" i="54"/>
  <c r="L3" i="53"/>
  <c r="L3" i="52"/>
  <c r="B40" i="58" l="1"/>
  <c r="B20" i="58"/>
  <c r="N3" i="57"/>
  <c r="M3" i="56"/>
  <c r="M3" i="55"/>
  <c r="M3" i="54"/>
  <c r="M3" i="53"/>
  <c r="M3" i="52"/>
  <c r="B41" i="58" l="1"/>
  <c r="O3" i="57"/>
  <c r="N3" i="56"/>
  <c r="N3" i="55"/>
  <c r="N3" i="54"/>
  <c r="N3" i="53"/>
  <c r="N3" i="52"/>
  <c r="O3" i="56" l="1"/>
  <c r="O3" i="55"/>
  <c r="O3" i="54"/>
  <c r="O3" i="53"/>
  <c r="O3" i="52"/>
  <c r="A9" i="25" l="1"/>
  <c r="A12" i="25" s="1"/>
  <c r="A15" i="25" s="1"/>
  <c r="A18" i="25" s="1"/>
  <c r="A21" i="25" s="1"/>
  <c r="A9" i="30"/>
  <c r="A12" i="30" s="1"/>
  <c r="A15" i="30" s="1"/>
  <c r="A18" i="30" s="1"/>
  <c r="A21" i="30" s="1"/>
  <c r="A20" i="12"/>
  <c r="A17" i="25"/>
  <c r="A14" i="30"/>
  <c r="A11" i="12"/>
  <c r="A8" i="25"/>
  <c r="A5" i="30"/>
  <c r="A20" i="25" l="1"/>
  <c r="A33" i="3"/>
  <c r="A20" i="30"/>
  <c r="A7" i="29"/>
  <c r="A8" i="30"/>
  <c r="A17" i="30"/>
  <c r="A72" i="3"/>
  <c r="A20" i="3"/>
  <c r="A11" i="25"/>
  <c r="A8" i="12"/>
  <c r="A11" i="30"/>
  <c r="A5" i="25"/>
  <c r="A14" i="25"/>
  <c r="A14" i="12"/>
  <c r="A7" i="5"/>
  <c r="A5" i="12"/>
  <c r="A17" i="12"/>
  <c r="A7" i="6"/>
  <c r="A46" i="3"/>
  <c r="A7" i="1"/>
  <c r="A7" i="3"/>
  <c r="A59" i="3"/>
  <c r="I93" i="26"/>
  <c r="G93" i="26" l="1"/>
  <c r="D93" i="26"/>
  <c r="C93" i="26"/>
  <c r="J93" i="26"/>
  <c r="F93" i="26"/>
  <c r="E93" i="26"/>
  <c r="H93" i="26"/>
  <c r="B9" i="25"/>
  <c r="G488" i="16" l="1"/>
  <c r="F488" i="16"/>
  <c r="G487" i="16"/>
  <c r="F487" i="16"/>
  <c r="G486" i="16"/>
  <c r="F486" i="16"/>
  <c r="G485" i="16"/>
  <c r="F485" i="16"/>
  <c r="G484" i="16"/>
  <c r="F484" i="16"/>
  <c r="G483" i="16"/>
  <c r="F483" i="16"/>
  <c r="G482" i="16"/>
  <c r="F482" i="16"/>
  <c r="G481" i="16"/>
  <c r="F481" i="16"/>
  <c r="G480" i="16"/>
  <c r="F480" i="16"/>
  <c r="G479" i="16"/>
  <c r="F479" i="16"/>
  <c r="H479" i="16" s="1"/>
  <c r="G478" i="16"/>
  <c r="F478" i="16"/>
  <c r="G477" i="16"/>
  <c r="F477" i="16"/>
  <c r="G476" i="16"/>
  <c r="F476" i="16"/>
  <c r="G475" i="16"/>
  <c r="F475" i="16"/>
  <c r="G474" i="16"/>
  <c r="F474" i="16"/>
  <c r="H474" i="16" s="1"/>
  <c r="G473" i="16"/>
  <c r="F473" i="16"/>
  <c r="G472" i="16"/>
  <c r="F472" i="16"/>
  <c r="G471" i="16"/>
  <c r="F471" i="16"/>
  <c r="G470" i="16"/>
  <c r="F470" i="16"/>
  <c r="G469" i="16"/>
  <c r="F469" i="16"/>
  <c r="G468" i="16"/>
  <c r="F468" i="16"/>
  <c r="G467" i="16"/>
  <c r="F467" i="16"/>
  <c r="G466" i="16"/>
  <c r="F466" i="16"/>
  <c r="G465" i="16"/>
  <c r="F465" i="16"/>
  <c r="G464" i="16"/>
  <c r="F464" i="16"/>
  <c r="G463" i="16"/>
  <c r="F463" i="16"/>
  <c r="G462" i="16"/>
  <c r="F462" i="16"/>
  <c r="G461" i="16"/>
  <c r="F461" i="16"/>
  <c r="G460" i="16"/>
  <c r="F460" i="16"/>
  <c r="G459" i="16"/>
  <c r="F459" i="16"/>
  <c r="H459" i="16" s="1"/>
  <c r="G458" i="16"/>
  <c r="F458" i="16"/>
  <c r="G457" i="16"/>
  <c r="F457" i="16"/>
  <c r="G456" i="16"/>
  <c r="F456" i="16"/>
  <c r="G455" i="16"/>
  <c r="F455" i="16"/>
  <c r="G454" i="16"/>
  <c r="F454" i="16"/>
  <c r="G453" i="16"/>
  <c r="F453" i="16"/>
  <c r="G452" i="16"/>
  <c r="F452" i="16"/>
  <c r="G451" i="16"/>
  <c r="F451" i="16"/>
  <c r="H451" i="16" s="1"/>
  <c r="G450" i="16"/>
  <c r="F450" i="16"/>
  <c r="G449" i="16"/>
  <c r="F449" i="16"/>
  <c r="G448" i="16"/>
  <c r="F448" i="16"/>
  <c r="G447" i="16"/>
  <c r="F447" i="16"/>
  <c r="G446" i="16"/>
  <c r="F446" i="16"/>
  <c r="G445" i="16"/>
  <c r="F445" i="16"/>
  <c r="G444" i="16"/>
  <c r="F444" i="16"/>
  <c r="G443" i="16"/>
  <c r="F443" i="16"/>
  <c r="G442" i="16"/>
  <c r="F442" i="16"/>
  <c r="G441" i="16"/>
  <c r="F441" i="16"/>
  <c r="G440" i="16"/>
  <c r="F440" i="16"/>
  <c r="G439" i="16"/>
  <c r="F439" i="16"/>
  <c r="G438" i="16"/>
  <c r="F438" i="16"/>
  <c r="G437" i="16"/>
  <c r="F437" i="16"/>
  <c r="G436" i="16"/>
  <c r="F436" i="16"/>
  <c r="G435" i="16"/>
  <c r="F435" i="16"/>
  <c r="G434" i="16"/>
  <c r="F434" i="16"/>
  <c r="G433" i="16"/>
  <c r="F433" i="16"/>
  <c r="G432" i="16"/>
  <c r="F432" i="16"/>
  <c r="G431" i="16"/>
  <c r="F431" i="16"/>
  <c r="H431" i="16" s="1"/>
  <c r="G430" i="16"/>
  <c r="F430" i="16"/>
  <c r="G429" i="16"/>
  <c r="F429" i="16"/>
  <c r="G428" i="16"/>
  <c r="F428" i="16"/>
  <c r="G427" i="16"/>
  <c r="F427" i="16"/>
  <c r="G426" i="16"/>
  <c r="F426" i="16"/>
  <c r="G425" i="16"/>
  <c r="F425" i="16"/>
  <c r="G424" i="16"/>
  <c r="F424" i="16"/>
  <c r="G423" i="16"/>
  <c r="F423" i="16"/>
  <c r="G422" i="16"/>
  <c r="F422" i="16"/>
  <c r="G421" i="16"/>
  <c r="F421" i="16"/>
  <c r="G420" i="16"/>
  <c r="F420" i="16"/>
  <c r="G419" i="16"/>
  <c r="F419" i="16"/>
  <c r="G418" i="16"/>
  <c r="F418" i="16"/>
  <c r="G417" i="16"/>
  <c r="F417" i="16"/>
  <c r="G416" i="16"/>
  <c r="F416" i="16"/>
  <c r="G415" i="16"/>
  <c r="F415" i="16"/>
  <c r="G414" i="16"/>
  <c r="F414" i="16"/>
  <c r="G413" i="16"/>
  <c r="F413" i="16"/>
  <c r="G412" i="16"/>
  <c r="F412" i="16"/>
  <c r="G411" i="16"/>
  <c r="F411" i="16"/>
  <c r="G410" i="16"/>
  <c r="F410" i="16"/>
  <c r="H410" i="16" s="1"/>
  <c r="G409" i="16"/>
  <c r="F409" i="16"/>
  <c r="G408" i="16"/>
  <c r="F408" i="16"/>
  <c r="G407" i="16"/>
  <c r="F407" i="16"/>
  <c r="G406" i="16"/>
  <c r="F406" i="16"/>
  <c r="G405" i="16"/>
  <c r="F405" i="16"/>
  <c r="G404" i="16"/>
  <c r="F404" i="16"/>
  <c r="G403" i="16"/>
  <c r="F403" i="16"/>
  <c r="H403" i="16" s="1"/>
  <c r="G402" i="16"/>
  <c r="F402" i="16"/>
  <c r="G401" i="16"/>
  <c r="F401" i="16"/>
  <c r="G400" i="16"/>
  <c r="F400" i="16"/>
  <c r="G399" i="16"/>
  <c r="F399" i="16"/>
  <c r="G398" i="16"/>
  <c r="F398" i="16"/>
  <c r="G397" i="16"/>
  <c r="F397" i="16"/>
  <c r="G396" i="16"/>
  <c r="F396" i="16"/>
  <c r="G395" i="16"/>
  <c r="F395" i="16"/>
  <c r="H395" i="16" s="1"/>
  <c r="G394" i="16"/>
  <c r="F394" i="16"/>
  <c r="G393" i="16"/>
  <c r="F393" i="16"/>
  <c r="G392" i="16"/>
  <c r="F392" i="16"/>
  <c r="G391" i="16"/>
  <c r="F391" i="16"/>
  <c r="G390" i="16"/>
  <c r="F390" i="16"/>
  <c r="G389" i="16"/>
  <c r="F389" i="16"/>
  <c r="G388" i="16"/>
  <c r="F388" i="16"/>
  <c r="G387" i="16"/>
  <c r="F387" i="16"/>
  <c r="H387" i="16" s="1"/>
  <c r="G386" i="16"/>
  <c r="F386" i="16"/>
  <c r="G385" i="16"/>
  <c r="F385" i="16"/>
  <c r="G384" i="16"/>
  <c r="F384" i="16"/>
  <c r="G383" i="16"/>
  <c r="F383" i="16"/>
  <c r="H383" i="16" s="1"/>
  <c r="G382" i="16"/>
  <c r="F382" i="16"/>
  <c r="G381" i="16"/>
  <c r="F381" i="16"/>
  <c r="G380" i="16"/>
  <c r="F380" i="16"/>
  <c r="G379" i="16"/>
  <c r="F379" i="16"/>
  <c r="G378" i="16"/>
  <c r="F378" i="16"/>
  <c r="G377" i="16"/>
  <c r="F377" i="16"/>
  <c r="G376" i="16"/>
  <c r="F376" i="16"/>
  <c r="G375" i="16"/>
  <c r="F375" i="16"/>
  <c r="G374" i="16"/>
  <c r="F374" i="16"/>
  <c r="G373" i="16"/>
  <c r="F373" i="16"/>
  <c r="G372" i="16"/>
  <c r="F372" i="16"/>
  <c r="G371" i="16"/>
  <c r="F371" i="16"/>
  <c r="G370" i="16"/>
  <c r="F370" i="16"/>
  <c r="G369" i="16"/>
  <c r="F369" i="16"/>
  <c r="G368" i="16"/>
  <c r="F368" i="16"/>
  <c r="G367" i="16"/>
  <c r="F367" i="16"/>
  <c r="H367" i="16" s="1"/>
  <c r="G366" i="16"/>
  <c r="F366" i="16"/>
  <c r="G365" i="16"/>
  <c r="F365" i="16"/>
  <c r="G364" i="16"/>
  <c r="F364" i="16"/>
  <c r="G363" i="16"/>
  <c r="F363" i="16"/>
  <c r="G362" i="16"/>
  <c r="F362" i="16"/>
  <c r="G361" i="16"/>
  <c r="F361" i="16"/>
  <c r="G360" i="16"/>
  <c r="F360" i="16"/>
  <c r="G359" i="16"/>
  <c r="F359" i="16"/>
  <c r="G358" i="16"/>
  <c r="F358" i="16"/>
  <c r="G357" i="16"/>
  <c r="F357" i="16"/>
  <c r="G356" i="16"/>
  <c r="F356" i="16"/>
  <c r="G355" i="16"/>
  <c r="F355" i="16"/>
  <c r="G354" i="16"/>
  <c r="F354" i="16"/>
  <c r="G353" i="16"/>
  <c r="F353" i="16"/>
  <c r="G352" i="16"/>
  <c r="F352" i="16"/>
  <c r="G351" i="16"/>
  <c r="F351" i="16"/>
  <c r="G350" i="16"/>
  <c r="F350" i="16"/>
  <c r="G349" i="16"/>
  <c r="F349" i="16"/>
  <c r="G348" i="16"/>
  <c r="F348" i="16"/>
  <c r="G347" i="16"/>
  <c r="F347" i="16"/>
  <c r="G346" i="16"/>
  <c r="F346" i="16"/>
  <c r="H346" i="16" s="1"/>
  <c r="G345" i="16"/>
  <c r="F345" i="16"/>
  <c r="G344" i="16"/>
  <c r="F344" i="16"/>
  <c r="G343" i="16"/>
  <c r="F343" i="16"/>
  <c r="G342" i="16"/>
  <c r="F342" i="16"/>
  <c r="G341" i="16"/>
  <c r="F341" i="16"/>
  <c r="G340" i="16"/>
  <c r="F340" i="16"/>
  <c r="G339" i="16"/>
  <c r="F339" i="16"/>
  <c r="H339" i="16" s="1"/>
  <c r="G338" i="16"/>
  <c r="F338" i="16"/>
  <c r="G337" i="16"/>
  <c r="F337" i="16"/>
  <c r="G336" i="16"/>
  <c r="F336" i="16"/>
  <c r="G335" i="16"/>
  <c r="F335" i="16"/>
  <c r="G334" i="16"/>
  <c r="F334" i="16"/>
  <c r="G333" i="16"/>
  <c r="F333" i="16"/>
  <c r="G332" i="16"/>
  <c r="F332" i="16"/>
  <c r="G331" i="16"/>
  <c r="F331" i="16"/>
  <c r="H331" i="16" s="1"/>
  <c r="G330" i="16"/>
  <c r="F330" i="16"/>
  <c r="G329" i="16"/>
  <c r="F329" i="16"/>
  <c r="G328" i="16"/>
  <c r="F328" i="16"/>
  <c r="G327" i="16"/>
  <c r="F327" i="16"/>
  <c r="G326" i="16"/>
  <c r="F326" i="16"/>
  <c r="G325" i="16"/>
  <c r="F325" i="16"/>
  <c r="G324" i="16"/>
  <c r="F324" i="16"/>
  <c r="G323" i="16"/>
  <c r="F323" i="16"/>
  <c r="H323" i="16" s="1"/>
  <c r="G322" i="16"/>
  <c r="F322" i="16"/>
  <c r="G321" i="16"/>
  <c r="F321" i="16"/>
  <c r="G320" i="16"/>
  <c r="F320" i="16"/>
  <c r="G319" i="16"/>
  <c r="F319" i="16"/>
  <c r="H319" i="16" s="1"/>
  <c r="G318" i="16"/>
  <c r="F318" i="16"/>
  <c r="G317" i="16"/>
  <c r="F317" i="16"/>
  <c r="G316" i="16"/>
  <c r="F316" i="16"/>
  <c r="G315" i="16"/>
  <c r="F315" i="16"/>
  <c r="G314" i="16"/>
  <c r="F314" i="16"/>
  <c r="G313" i="16"/>
  <c r="F313" i="16"/>
  <c r="G312" i="16"/>
  <c r="F312" i="16"/>
  <c r="G311" i="16"/>
  <c r="F311" i="16"/>
  <c r="G310" i="16"/>
  <c r="F310" i="16"/>
  <c r="G309" i="16"/>
  <c r="F309" i="16"/>
  <c r="G308" i="16"/>
  <c r="F308" i="16"/>
  <c r="G307" i="16"/>
  <c r="F307" i="16"/>
  <c r="G306" i="16"/>
  <c r="F306" i="16"/>
  <c r="G305" i="16"/>
  <c r="F305" i="16"/>
  <c r="G304" i="16"/>
  <c r="F304" i="16"/>
  <c r="G303" i="16"/>
  <c r="F303" i="16"/>
  <c r="H303" i="16" s="1"/>
  <c r="G302" i="16"/>
  <c r="F302" i="16"/>
  <c r="G301" i="16"/>
  <c r="F301" i="16"/>
  <c r="G300" i="16"/>
  <c r="F300" i="16"/>
  <c r="G299" i="16"/>
  <c r="F299" i="16"/>
  <c r="G298" i="16"/>
  <c r="F298" i="16"/>
  <c r="G297" i="16"/>
  <c r="F297" i="16"/>
  <c r="G296" i="16"/>
  <c r="F296" i="16"/>
  <c r="G295" i="16"/>
  <c r="F295" i="16"/>
  <c r="G294" i="16"/>
  <c r="F294" i="16"/>
  <c r="G293" i="16"/>
  <c r="F293" i="16"/>
  <c r="G292" i="16"/>
  <c r="F292" i="16"/>
  <c r="G291" i="16"/>
  <c r="F291" i="16"/>
  <c r="G290" i="16"/>
  <c r="F290" i="16"/>
  <c r="G289" i="16"/>
  <c r="F289" i="16"/>
  <c r="G288" i="16"/>
  <c r="F288" i="16"/>
  <c r="G287" i="16"/>
  <c r="F287" i="16"/>
  <c r="G286" i="16"/>
  <c r="F286" i="16"/>
  <c r="G285" i="16"/>
  <c r="F285" i="16"/>
  <c r="G284" i="16"/>
  <c r="F284" i="16"/>
  <c r="G283" i="16"/>
  <c r="F283" i="16"/>
  <c r="G282" i="16"/>
  <c r="F282" i="16"/>
  <c r="H282" i="16" s="1"/>
  <c r="G281" i="16"/>
  <c r="F281" i="16"/>
  <c r="G280" i="16"/>
  <c r="F280" i="16"/>
  <c r="G279" i="16"/>
  <c r="F279" i="16"/>
  <c r="G278" i="16"/>
  <c r="F278" i="16"/>
  <c r="G277" i="16"/>
  <c r="F277" i="16"/>
  <c r="G276" i="16"/>
  <c r="F276" i="16"/>
  <c r="G275" i="16"/>
  <c r="F275" i="16"/>
  <c r="H275" i="16" s="1"/>
  <c r="G274" i="16"/>
  <c r="F274" i="16"/>
  <c r="G273" i="16"/>
  <c r="F273" i="16"/>
  <c r="G272" i="16"/>
  <c r="F272" i="16"/>
  <c r="G271" i="16"/>
  <c r="F271" i="16"/>
  <c r="G270" i="16"/>
  <c r="F270" i="16"/>
  <c r="G269" i="16"/>
  <c r="F269" i="16"/>
  <c r="G268" i="16"/>
  <c r="F268" i="16"/>
  <c r="G267" i="16"/>
  <c r="F267" i="16"/>
  <c r="H267" i="16" s="1"/>
  <c r="G266" i="16"/>
  <c r="F266" i="16"/>
  <c r="G265" i="16"/>
  <c r="F265" i="16"/>
  <c r="G264" i="16"/>
  <c r="F264" i="16"/>
  <c r="G263" i="16"/>
  <c r="F263" i="16"/>
  <c r="G262" i="16"/>
  <c r="F262" i="16"/>
  <c r="G261" i="16"/>
  <c r="F261" i="16"/>
  <c r="G260" i="16"/>
  <c r="F260" i="16"/>
  <c r="G259" i="16"/>
  <c r="F259" i="16"/>
  <c r="H259" i="16" s="1"/>
  <c r="G258" i="16"/>
  <c r="F258" i="16"/>
  <c r="G257" i="16"/>
  <c r="F257" i="16"/>
  <c r="G256" i="16"/>
  <c r="F256" i="16"/>
  <c r="G255" i="16"/>
  <c r="F255" i="16"/>
  <c r="H255" i="16" s="1"/>
  <c r="G254" i="16"/>
  <c r="F254" i="16"/>
  <c r="G253" i="16"/>
  <c r="F253" i="16"/>
  <c r="G252" i="16"/>
  <c r="F252" i="16"/>
  <c r="G251" i="16"/>
  <c r="F251" i="16"/>
  <c r="G250" i="16"/>
  <c r="F250" i="16"/>
  <c r="G249" i="16"/>
  <c r="F249" i="16"/>
  <c r="G248" i="16"/>
  <c r="F248" i="16"/>
  <c r="G247" i="16"/>
  <c r="F247" i="16"/>
  <c r="G246" i="16"/>
  <c r="F246" i="16"/>
  <c r="G245" i="16"/>
  <c r="F245" i="16"/>
  <c r="G244" i="16"/>
  <c r="F244" i="16"/>
  <c r="G243" i="16"/>
  <c r="F243" i="16"/>
  <c r="G242" i="16"/>
  <c r="F242" i="16"/>
  <c r="F241" i="16"/>
  <c r="F203" i="16"/>
  <c r="F184" i="16"/>
  <c r="G165" i="16"/>
  <c r="F89" i="16"/>
  <c r="G51" i="16"/>
  <c r="F202" i="16"/>
  <c r="G183" i="16"/>
  <c r="G126" i="16"/>
  <c r="G107" i="16"/>
  <c r="F69" i="16"/>
  <c r="G50" i="16"/>
  <c r="G201" i="16"/>
  <c r="F182" i="16"/>
  <c r="G163" i="16"/>
  <c r="F144" i="16"/>
  <c r="G106" i="16"/>
  <c r="G87" i="16"/>
  <c r="F49" i="16"/>
  <c r="G181" i="16"/>
  <c r="G143" i="16"/>
  <c r="F48" i="16"/>
  <c r="F199" i="16"/>
  <c r="F180" i="16"/>
  <c r="G161" i="16"/>
  <c r="G104" i="16"/>
  <c r="F85" i="16"/>
  <c r="G47" i="16"/>
  <c r="G236" i="16"/>
  <c r="F217" i="16"/>
  <c r="G198" i="16"/>
  <c r="F141" i="16"/>
  <c r="G122" i="16"/>
  <c r="G103" i="16"/>
  <c r="G84" i="16"/>
  <c r="G46" i="16"/>
  <c r="G197" i="16"/>
  <c r="G178" i="16"/>
  <c r="F159" i="16"/>
  <c r="G140" i="16"/>
  <c r="F121" i="16"/>
  <c r="G102" i="16"/>
  <c r="G83" i="16"/>
  <c r="F45" i="16"/>
  <c r="G215" i="16"/>
  <c r="G177" i="16"/>
  <c r="G158" i="16"/>
  <c r="G139" i="16"/>
  <c r="F101" i="16"/>
  <c r="G63" i="16"/>
  <c r="F44" i="16"/>
  <c r="F195" i="16"/>
  <c r="F176" i="16"/>
  <c r="F81" i="16"/>
  <c r="G43" i="16"/>
  <c r="F194" i="16"/>
  <c r="F175" i="16"/>
  <c r="G156" i="16"/>
  <c r="F137" i="16"/>
  <c r="G118" i="16"/>
  <c r="G99" i="16"/>
  <c r="F80" i="16"/>
  <c r="F61" i="16"/>
  <c r="G42" i="16"/>
  <c r="G193" i="16"/>
  <c r="G174" i="16"/>
  <c r="G155" i="16"/>
  <c r="F136" i="16"/>
  <c r="G98" i="16"/>
  <c r="G79" i="16"/>
  <c r="F41" i="16"/>
  <c r="G173" i="16"/>
  <c r="G135" i="16"/>
  <c r="F97" i="16"/>
  <c r="G59" i="16"/>
  <c r="G40" i="16"/>
  <c r="F210" i="16"/>
  <c r="F191" i="16"/>
  <c r="F172" i="16"/>
  <c r="F153" i="16"/>
  <c r="G115" i="16"/>
  <c r="G96" i="16"/>
  <c r="F77" i="16"/>
  <c r="G39" i="16"/>
  <c r="G171" i="16"/>
  <c r="F152" i="16"/>
  <c r="F133" i="16"/>
  <c r="G114" i="16"/>
  <c r="G95" i="16"/>
  <c r="G38" i="16"/>
  <c r="G189" i="16"/>
  <c r="G170" i="16"/>
  <c r="G151" i="16"/>
  <c r="G132" i="16"/>
  <c r="G94" i="16"/>
  <c r="G75" i="16"/>
  <c r="F37" i="16"/>
  <c r="F188" i="16"/>
  <c r="G169" i="16"/>
  <c r="G131" i="16"/>
  <c r="F93" i="16"/>
  <c r="G55" i="16"/>
  <c r="G36" i="16"/>
  <c r="F225" i="16"/>
  <c r="G187" i="16"/>
  <c r="F168" i="16"/>
  <c r="F149" i="16"/>
  <c r="F73" i="16"/>
  <c r="G35" i="16"/>
  <c r="G205" i="16"/>
  <c r="G186" i="16"/>
  <c r="G167" i="16"/>
  <c r="G148" i="16"/>
  <c r="G110" i="16"/>
  <c r="G91" i="16"/>
  <c r="F72" i="16"/>
  <c r="G34" i="16"/>
  <c r="G185" i="16"/>
  <c r="G147" i="16"/>
  <c r="F128" i="16"/>
  <c r="G90" i="16"/>
  <c r="G71" i="16"/>
  <c r="F33" i="16"/>
  <c r="X4" i="16"/>
  <c r="W5" i="16" s="1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B4" i="16"/>
  <c r="G488" i="32"/>
  <c r="F488" i="32"/>
  <c r="G487" i="32"/>
  <c r="F487" i="32"/>
  <c r="G486" i="32"/>
  <c r="F486" i="32"/>
  <c r="G485" i="32"/>
  <c r="F485" i="32"/>
  <c r="G484" i="32"/>
  <c r="F484" i="32"/>
  <c r="G483" i="32"/>
  <c r="F483" i="32"/>
  <c r="G482" i="32"/>
  <c r="F482" i="32"/>
  <c r="G481" i="32"/>
  <c r="F481" i="32"/>
  <c r="G480" i="32"/>
  <c r="F480" i="32"/>
  <c r="G479" i="32"/>
  <c r="F479" i="32"/>
  <c r="G478" i="32"/>
  <c r="F478" i="32"/>
  <c r="G477" i="32"/>
  <c r="F477" i="32"/>
  <c r="G476" i="32"/>
  <c r="F476" i="32"/>
  <c r="G475" i="32"/>
  <c r="F475" i="32"/>
  <c r="G474" i="32"/>
  <c r="F474" i="32"/>
  <c r="G473" i="32"/>
  <c r="F473" i="32"/>
  <c r="G472" i="32"/>
  <c r="F472" i="32"/>
  <c r="G471" i="32"/>
  <c r="F471" i="32"/>
  <c r="G470" i="32"/>
  <c r="F470" i="32"/>
  <c r="G469" i="32"/>
  <c r="F469" i="32"/>
  <c r="G468" i="32"/>
  <c r="F468" i="32"/>
  <c r="G467" i="32"/>
  <c r="F467" i="32"/>
  <c r="H467" i="32" s="1"/>
  <c r="G466" i="32"/>
  <c r="F466" i="32"/>
  <c r="G465" i="32"/>
  <c r="F465" i="32"/>
  <c r="G464" i="32"/>
  <c r="F464" i="32"/>
  <c r="G463" i="32"/>
  <c r="F463" i="32"/>
  <c r="G462" i="32"/>
  <c r="F462" i="32"/>
  <c r="G461" i="32"/>
  <c r="F461" i="32"/>
  <c r="G460" i="32"/>
  <c r="F460" i="32"/>
  <c r="G459" i="32"/>
  <c r="F459" i="32"/>
  <c r="G458" i="32"/>
  <c r="F458" i="32"/>
  <c r="G457" i="32"/>
  <c r="F457" i="32"/>
  <c r="G456" i="32"/>
  <c r="F456" i="32"/>
  <c r="G455" i="32"/>
  <c r="F455" i="32"/>
  <c r="G454" i="32"/>
  <c r="F454" i="32"/>
  <c r="G453" i="32"/>
  <c r="F453" i="32"/>
  <c r="G452" i="32"/>
  <c r="F452" i="32"/>
  <c r="G451" i="32"/>
  <c r="F451" i="32"/>
  <c r="G450" i="32"/>
  <c r="F450" i="32"/>
  <c r="G449" i="32"/>
  <c r="F449" i="32"/>
  <c r="G448" i="32"/>
  <c r="F448" i="32"/>
  <c r="G447" i="32"/>
  <c r="F447" i="32"/>
  <c r="H447" i="32" s="1"/>
  <c r="G446" i="32"/>
  <c r="F446" i="32"/>
  <c r="G445" i="32"/>
  <c r="F445" i="32"/>
  <c r="G444" i="32"/>
  <c r="F444" i="32"/>
  <c r="G443" i="32"/>
  <c r="F443" i="32"/>
  <c r="H443" i="32" s="1"/>
  <c r="G442" i="32"/>
  <c r="F442" i="32"/>
  <c r="G441" i="32"/>
  <c r="F441" i="32"/>
  <c r="G440" i="32"/>
  <c r="F440" i="32"/>
  <c r="G439" i="32"/>
  <c r="F439" i="32"/>
  <c r="G438" i="32"/>
  <c r="F438" i="32"/>
  <c r="G437" i="32"/>
  <c r="F437" i="32"/>
  <c r="G436" i="32"/>
  <c r="F436" i="32"/>
  <c r="G435" i="32"/>
  <c r="F435" i="32"/>
  <c r="G434" i="32"/>
  <c r="F434" i="32"/>
  <c r="G433" i="32"/>
  <c r="F433" i="32"/>
  <c r="G432" i="32"/>
  <c r="F432" i="32"/>
  <c r="G431" i="32"/>
  <c r="F431" i="32"/>
  <c r="G430" i="32"/>
  <c r="F430" i="32"/>
  <c r="G429" i="32"/>
  <c r="F429" i="32"/>
  <c r="G428" i="32"/>
  <c r="F428" i="32"/>
  <c r="G427" i="32"/>
  <c r="F427" i="32"/>
  <c r="H427" i="32" s="1"/>
  <c r="G426" i="32"/>
  <c r="F426" i="32"/>
  <c r="G425" i="32"/>
  <c r="F425" i="32"/>
  <c r="G424" i="32"/>
  <c r="F424" i="32"/>
  <c r="G423" i="32"/>
  <c r="F423" i="32"/>
  <c r="G422" i="32"/>
  <c r="F422" i="32"/>
  <c r="G421" i="32"/>
  <c r="F421" i="32"/>
  <c r="G420" i="32"/>
  <c r="F420" i="32"/>
  <c r="G419" i="32"/>
  <c r="F419" i="32"/>
  <c r="G418" i="32"/>
  <c r="F418" i="32"/>
  <c r="G417" i="32"/>
  <c r="F417" i="32"/>
  <c r="G416" i="32"/>
  <c r="F416" i="32"/>
  <c r="G415" i="32"/>
  <c r="F415" i="32"/>
  <c r="G414" i="32"/>
  <c r="F414" i="32"/>
  <c r="G413" i="32"/>
  <c r="F413" i="32"/>
  <c r="G412" i="32"/>
  <c r="F412" i="32"/>
  <c r="G411" i="32"/>
  <c r="F411" i="32"/>
  <c r="G410" i="32"/>
  <c r="F410" i="32"/>
  <c r="G409" i="32"/>
  <c r="F409" i="32"/>
  <c r="G408" i="32"/>
  <c r="F408" i="32"/>
  <c r="G407" i="32"/>
  <c r="F407" i="32"/>
  <c r="G406" i="32"/>
  <c r="F406" i="32"/>
  <c r="G405" i="32"/>
  <c r="F405" i="32"/>
  <c r="G404" i="32"/>
  <c r="F404" i="32"/>
  <c r="G403" i="32"/>
  <c r="F403" i="32"/>
  <c r="H403" i="32" s="1"/>
  <c r="G402" i="32"/>
  <c r="F402" i="32"/>
  <c r="G401" i="32"/>
  <c r="F401" i="32"/>
  <c r="G400" i="32"/>
  <c r="F400" i="32"/>
  <c r="G399" i="32"/>
  <c r="F399" i="32"/>
  <c r="G398" i="32"/>
  <c r="F398" i="32"/>
  <c r="G397" i="32"/>
  <c r="F397" i="32"/>
  <c r="G396" i="32"/>
  <c r="F396" i="32"/>
  <c r="G395" i="32"/>
  <c r="F395" i="32"/>
  <c r="G394" i="32"/>
  <c r="F394" i="32"/>
  <c r="G393" i="32"/>
  <c r="F393" i="32"/>
  <c r="G392" i="32"/>
  <c r="F392" i="32"/>
  <c r="G391" i="32"/>
  <c r="F391" i="32"/>
  <c r="G390" i="32"/>
  <c r="F390" i="32"/>
  <c r="G389" i="32"/>
  <c r="F389" i="32"/>
  <c r="G388" i="32"/>
  <c r="F388" i="32"/>
  <c r="G387" i="32"/>
  <c r="F387" i="32"/>
  <c r="G386" i="32"/>
  <c r="F386" i="32"/>
  <c r="G385" i="32"/>
  <c r="F385" i="32"/>
  <c r="G384" i="32"/>
  <c r="F384" i="32"/>
  <c r="G383" i="32"/>
  <c r="F383" i="32"/>
  <c r="G382" i="32"/>
  <c r="F382" i="32"/>
  <c r="G381" i="32"/>
  <c r="F381" i="32"/>
  <c r="G380" i="32"/>
  <c r="F380" i="32"/>
  <c r="G379" i="32"/>
  <c r="F379" i="32"/>
  <c r="G378" i="32"/>
  <c r="F378" i="32"/>
  <c r="G377" i="32"/>
  <c r="F377" i="32"/>
  <c r="G376" i="32"/>
  <c r="F376" i="32"/>
  <c r="G375" i="32"/>
  <c r="F375" i="32"/>
  <c r="G374" i="32"/>
  <c r="F374" i="32"/>
  <c r="G373" i="32"/>
  <c r="F373" i="32"/>
  <c r="G372" i="32"/>
  <c r="F372" i="32"/>
  <c r="G371" i="32"/>
  <c r="F371" i="32"/>
  <c r="G370" i="32"/>
  <c r="F370" i="32"/>
  <c r="G369" i="32"/>
  <c r="F369" i="32"/>
  <c r="H369" i="32" s="1"/>
  <c r="G368" i="32"/>
  <c r="F368" i="32"/>
  <c r="G367" i="32"/>
  <c r="F367" i="32"/>
  <c r="G366" i="32"/>
  <c r="F366" i="32"/>
  <c r="G365" i="32"/>
  <c r="F365" i="32"/>
  <c r="H365" i="32" s="1"/>
  <c r="G364" i="32"/>
  <c r="F364" i="32"/>
  <c r="G363" i="32"/>
  <c r="F363" i="32"/>
  <c r="G362" i="32"/>
  <c r="F362" i="32"/>
  <c r="G361" i="32"/>
  <c r="F361" i="32"/>
  <c r="G360" i="32"/>
  <c r="F360" i="32"/>
  <c r="G359" i="32"/>
  <c r="F359" i="32"/>
  <c r="G358" i="32"/>
  <c r="F358" i="32"/>
  <c r="G357" i="32"/>
  <c r="F357" i="32"/>
  <c r="G356" i="32"/>
  <c r="F356" i="32"/>
  <c r="G355" i="32"/>
  <c r="F355" i="32"/>
  <c r="G354" i="32"/>
  <c r="F354" i="32"/>
  <c r="G353" i="32"/>
  <c r="F353" i="32"/>
  <c r="H353" i="32" s="1"/>
  <c r="G352" i="32"/>
  <c r="F352" i="32"/>
  <c r="G351" i="32"/>
  <c r="F351" i="32"/>
  <c r="G350" i="32"/>
  <c r="F350" i="32"/>
  <c r="G349" i="32"/>
  <c r="F349" i="32"/>
  <c r="G348" i="32"/>
  <c r="F348" i="32"/>
  <c r="G347" i="32"/>
  <c r="F347" i="32"/>
  <c r="H347" i="32" s="1"/>
  <c r="G346" i="32"/>
  <c r="F346" i="32"/>
  <c r="G345" i="32"/>
  <c r="F345" i="32"/>
  <c r="G344" i="32"/>
  <c r="F344" i="32"/>
  <c r="G343" i="32"/>
  <c r="F343" i="32"/>
  <c r="H343" i="32" s="1"/>
  <c r="G342" i="32"/>
  <c r="F342" i="32"/>
  <c r="G341" i="32"/>
  <c r="F341" i="32"/>
  <c r="G340" i="32"/>
  <c r="F340" i="32"/>
  <c r="G339" i="32"/>
  <c r="F339" i="32"/>
  <c r="G338" i="32"/>
  <c r="F338" i="32"/>
  <c r="G337" i="32"/>
  <c r="F337" i="32"/>
  <c r="G336" i="32"/>
  <c r="F336" i="32"/>
  <c r="G335" i="32"/>
  <c r="F335" i="32"/>
  <c r="G334" i="32"/>
  <c r="F334" i="32"/>
  <c r="G333" i="32"/>
  <c r="F333" i="32"/>
  <c r="G332" i="32"/>
  <c r="F332" i="32"/>
  <c r="G331" i="32"/>
  <c r="F331" i="32"/>
  <c r="G330" i="32"/>
  <c r="F330" i="32"/>
  <c r="G329" i="32"/>
  <c r="F329" i="32"/>
  <c r="G328" i="32"/>
  <c r="F328" i="32"/>
  <c r="G327" i="32"/>
  <c r="F327" i="32"/>
  <c r="G326" i="32"/>
  <c r="F326" i="32"/>
  <c r="G325" i="32"/>
  <c r="F325" i="32"/>
  <c r="G324" i="32"/>
  <c r="F324" i="32"/>
  <c r="G323" i="32"/>
  <c r="F323" i="32"/>
  <c r="G322" i="32"/>
  <c r="F322" i="32"/>
  <c r="G321" i="32"/>
  <c r="F321" i="32"/>
  <c r="G320" i="32"/>
  <c r="F320" i="32"/>
  <c r="G319" i="32"/>
  <c r="F319" i="32"/>
  <c r="G318" i="32"/>
  <c r="F318" i="32"/>
  <c r="G317" i="32"/>
  <c r="F317" i="32"/>
  <c r="G316" i="32"/>
  <c r="F316" i="32"/>
  <c r="G315" i="32"/>
  <c r="F315" i="32"/>
  <c r="G314" i="32"/>
  <c r="F314" i="32"/>
  <c r="G313" i="32"/>
  <c r="F313" i="32"/>
  <c r="H313" i="32" s="1"/>
  <c r="G312" i="32"/>
  <c r="F312" i="32"/>
  <c r="G311" i="32"/>
  <c r="F311" i="32"/>
  <c r="G310" i="32"/>
  <c r="F310" i="32"/>
  <c r="G309" i="32"/>
  <c r="F309" i="32"/>
  <c r="G308" i="32"/>
  <c r="F308" i="32"/>
  <c r="G307" i="32"/>
  <c r="F307" i="32"/>
  <c r="G306" i="32"/>
  <c r="F306" i="32"/>
  <c r="G305" i="32"/>
  <c r="F305" i="32"/>
  <c r="H305" i="32" s="1"/>
  <c r="G304" i="32"/>
  <c r="F304" i="32"/>
  <c r="G303" i="32"/>
  <c r="F303" i="32"/>
  <c r="G302" i="32"/>
  <c r="F302" i="32"/>
  <c r="G301" i="32"/>
  <c r="F301" i="32"/>
  <c r="G300" i="32"/>
  <c r="F300" i="32"/>
  <c r="G299" i="32"/>
  <c r="F299" i="32"/>
  <c r="F298" i="32"/>
  <c r="H298" i="32" s="1"/>
  <c r="F297" i="32"/>
  <c r="H297" i="32" s="1"/>
  <c r="F296" i="32"/>
  <c r="H296" i="32" s="1"/>
  <c r="F295" i="32"/>
  <c r="H295" i="32" s="1"/>
  <c r="F294" i="32"/>
  <c r="H294" i="32" s="1"/>
  <c r="F293" i="32"/>
  <c r="H293" i="32" s="1"/>
  <c r="F292" i="32"/>
  <c r="H292" i="32" s="1"/>
  <c r="F291" i="32"/>
  <c r="H291" i="32" s="1"/>
  <c r="F290" i="32"/>
  <c r="H290" i="32" s="1"/>
  <c r="F289" i="32"/>
  <c r="H289" i="32" s="1"/>
  <c r="F288" i="32"/>
  <c r="H288" i="32" s="1"/>
  <c r="F287" i="32"/>
  <c r="H287" i="32" s="1"/>
  <c r="F286" i="32"/>
  <c r="H286" i="32" s="1"/>
  <c r="F285" i="32"/>
  <c r="H285" i="32" s="1"/>
  <c r="F284" i="32"/>
  <c r="H284" i="32" s="1"/>
  <c r="F283" i="32"/>
  <c r="H283" i="32" s="1"/>
  <c r="F282" i="32"/>
  <c r="H282" i="32" s="1"/>
  <c r="F281" i="32"/>
  <c r="H281" i="32" s="1"/>
  <c r="F280" i="32"/>
  <c r="H280" i="32" s="1"/>
  <c r="F279" i="32"/>
  <c r="H279" i="32" s="1"/>
  <c r="F278" i="32"/>
  <c r="H278" i="32" s="1"/>
  <c r="F277" i="32"/>
  <c r="H277" i="32" s="1"/>
  <c r="F276" i="32"/>
  <c r="H276" i="32" s="1"/>
  <c r="F275" i="32"/>
  <c r="H275" i="32" s="1"/>
  <c r="F274" i="32"/>
  <c r="H274" i="32" s="1"/>
  <c r="F273" i="32"/>
  <c r="H273" i="32" s="1"/>
  <c r="F272" i="32"/>
  <c r="H272" i="32" s="1"/>
  <c r="F271" i="32"/>
  <c r="H271" i="32" s="1"/>
  <c r="F270" i="32"/>
  <c r="H270" i="32" s="1"/>
  <c r="F269" i="32"/>
  <c r="H269" i="32" s="1"/>
  <c r="F268" i="32"/>
  <c r="H268" i="32" s="1"/>
  <c r="F267" i="32"/>
  <c r="H267" i="32" s="1"/>
  <c r="F266" i="32"/>
  <c r="H266" i="32" s="1"/>
  <c r="F265" i="32"/>
  <c r="H265" i="32" s="1"/>
  <c r="F264" i="32"/>
  <c r="H264" i="32" s="1"/>
  <c r="F263" i="32"/>
  <c r="H263" i="32" s="1"/>
  <c r="F262" i="32"/>
  <c r="H262" i="32" s="1"/>
  <c r="F261" i="32"/>
  <c r="H261" i="32" s="1"/>
  <c r="F260" i="32"/>
  <c r="H260" i="32" s="1"/>
  <c r="F259" i="32"/>
  <c r="H259" i="32" s="1"/>
  <c r="F258" i="32"/>
  <c r="H258" i="32" s="1"/>
  <c r="F257" i="32"/>
  <c r="H257" i="32" s="1"/>
  <c r="F256" i="32"/>
  <c r="H256" i="32" s="1"/>
  <c r="F255" i="32"/>
  <c r="H255" i="32" s="1"/>
  <c r="F254" i="32"/>
  <c r="H254" i="32" s="1"/>
  <c r="F253" i="32"/>
  <c r="H253" i="32" s="1"/>
  <c r="F252" i="32"/>
  <c r="H252" i="32" s="1"/>
  <c r="F251" i="32"/>
  <c r="H251" i="32" s="1"/>
  <c r="F250" i="32"/>
  <c r="H250" i="32" s="1"/>
  <c r="F249" i="32"/>
  <c r="H249" i="32" s="1"/>
  <c r="F248" i="32"/>
  <c r="H248" i="32" s="1"/>
  <c r="F247" i="32"/>
  <c r="H247" i="32" s="1"/>
  <c r="F246" i="32"/>
  <c r="H246" i="32" s="1"/>
  <c r="F245" i="32"/>
  <c r="H245" i="32" s="1"/>
  <c r="F244" i="32"/>
  <c r="H244" i="32" s="1"/>
  <c r="F243" i="32"/>
  <c r="H243" i="32" s="1"/>
  <c r="F242" i="32"/>
  <c r="H242" i="32" s="1"/>
  <c r="F241" i="32"/>
  <c r="H241" i="32" s="1"/>
  <c r="F240" i="32"/>
  <c r="H240" i="32" s="1"/>
  <c r="F239" i="32"/>
  <c r="H239" i="32" s="1"/>
  <c r="F238" i="32"/>
  <c r="H238" i="32" s="1"/>
  <c r="F237" i="32"/>
  <c r="H237" i="32" s="1"/>
  <c r="F236" i="32"/>
  <c r="H236" i="32" s="1"/>
  <c r="F235" i="32"/>
  <c r="H235" i="32" s="1"/>
  <c r="F234" i="32"/>
  <c r="H234" i="32" s="1"/>
  <c r="F233" i="32"/>
  <c r="H233" i="32" s="1"/>
  <c r="F232" i="32"/>
  <c r="H232" i="32" s="1"/>
  <c r="F231" i="32"/>
  <c r="H231" i="32" s="1"/>
  <c r="F230" i="32"/>
  <c r="H230" i="32" s="1"/>
  <c r="F229" i="32"/>
  <c r="H229" i="32" s="1"/>
  <c r="F228" i="32"/>
  <c r="H228" i="32" s="1"/>
  <c r="F227" i="32"/>
  <c r="H227" i="32" s="1"/>
  <c r="F226" i="32"/>
  <c r="H226" i="32" s="1"/>
  <c r="F225" i="32"/>
  <c r="H225" i="32" s="1"/>
  <c r="F224" i="32"/>
  <c r="H224" i="32" s="1"/>
  <c r="F223" i="32"/>
  <c r="H223" i="32" s="1"/>
  <c r="F222" i="32"/>
  <c r="H222" i="32" s="1"/>
  <c r="F221" i="32"/>
  <c r="H221" i="32" s="1"/>
  <c r="F220" i="32"/>
  <c r="H220" i="32" s="1"/>
  <c r="F219" i="32"/>
  <c r="H219" i="32" s="1"/>
  <c r="H218" i="32"/>
  <c r="F218" i="32"/>
  <c r="F217" i="32"/>
  <c r="H217" i="32" s="1"/>
  <c r="F216" i="32"/>
  <c r="H216" i="32" s="1"/>
  <c r="F215" i="32"/>
  <c r="H215" i="32" s="1"/>
  <c r="F214" i="32"/>
  <c r="H214" i="32" s="1"/>
  <c r="F213" i="32"/>
  <c r="H213" i="32" s="1"/>
  <c r="F212" i="32"/>
  <c r="H212" i="32" s="1"/>
  <c r="F211" i="32"/>
  <c r="H211" i="32" s="1"/>
  <c r="F210" i="32"/>
  <c r="H210" i="32" s="1"/>
  <c r="F209" i="32"/>
  <c r="H209" i="32" s="1"/>
  <c r="F208" i="32"/>
  <c r="H208" i="32" s="1"/>
  <c r="F207" i="32"/>
  <c r="H207" i="32" s="1"/>
  <c r="F206" i="32"/>
  <c r="H206" i="32" s="1"/>
  <c r="F205" i="32"/>
  <c r="H205" i="32" s="1"/>
  <c r="F204" i="32"/>
  <c r="H204" i="32" s="1"/>
  <c r="H203" i="32"/>
  <c r="H202" i="32"/>
  <c r="H201" i="32"/>
  <c r="H200" i="32"/>
  <c r="H199" i="32"/>
  <c r="H198" i="32"/>
  <c r="H197" i="32"/>
  <c r="H196" i="32"/>
  <c r="H195" i="32"/>
  <c r="H194" i="32"/>
  <c r="H193" i="32"/>
  <c r="H192" i="32"/>
  <c r="H191" i="32"/>
  <c r="H190" i="32"/>
  <c r="H189" i="32"/>
  <c r="H188" i="32"/>
  <c r="H187" i="32"/>
  <c r="H186" i="32"/>
  <c r="H185" i="32"/>
  <c r="F100" i="32"/>
  <c r="F184" i="32"/>
  <c r="G127" i="32"/>
  <c r="G108" i="32"/>
  <c r="F89" i="32"/>
  <c r="G51" i="32"/>
  <c r="G183" i="32"/>
  <c r="F164" i="32"/>
  <c r="G107" i="32"/>
  <c r="G88" i="32"/>
  <c r="F69" i="32"/>
  <c r="G50" i="32"/>
  <c r="G163" i="32"/>
  <c r="F144" i="32"/>
  <c r="G106" i="32"/>
  <c r="G87" i="32"/>
  <c r="G68" i="32"/>
  <c r="G124" i="32"/>
  <c r="F105" i="32"/>
  <c r="G86" i="32"/>
  <c r="F180" i="32"/>
  <c r="G123" i="32"/>
  <c r="F85" i="32"/>
  <c r="G47" i="32"/>
  <c r="G179" i="32"/>
  <c r="F160" i="32"/>
  <c r="F122" i="32"/>
  <c r="G103" i="32"/>
  <c r="G84" i="32"/>
  <c r="F65" i="32"/>
  <c r="G46" i="32"/>
  <c r="G159" i="32"/>
  <c r="G121" i="32"/>
  <c r="G102" i="32"/>
  <c r="G83" i="32"/>
  <c r="G64" i="32"/>
  <c r="F45" i="32"/>
  <c r="G139" i="32"/>
  <c r="F120" i="32"/>
  <c r="G82" i="32"/>
  <c r="F176" i="32"/>
  <c r="G119" i="32"/>
  <c r="G100" i="32"/>
  <c r="F81" i="32"/>
  <c r="G43" i="32"/>
  <c r="G175" i="32"/>
  <c r="F156" i="32"/>
  <c r="F118" i="32"/>
  <c r="G99" i="32"/>
  <c r="G80" i="32"/>
  <c r="F61" i="32"/>
  <c r="G42" i="32"/>
  <c r="G155" i="32"/>
  <c r="G117" i="32"/>
  <c r="G98" i="32"/>
  <c r="G79" i="32"/>
  <c r="G60" i="32"/>
  <c r="G116" i="32"/>
  <c r="G78" i="32"/>
  <c r="F172" i="32"/>
  <c r="G115" i="32"/>
  <c r="F77" i="32"/>
  <c r="G39" i="32"/>
  <c r="G171" i="32"/>
  <c r="F152" i="32"/>
  <c r="F114" i="32"/>
  <c r="G95" i="32"/>
  <c r="G76" i="32"/>
  <c r="F57" i="32"/>
  <c r="G38" i="32"/>
  <c r="G151" i="32"/>
  <c r="F113" i="32"/>
  <c r="G94" i="32"/>
  <c r="G75" i="32"/>
  <c r="G56" i="32"/>
  <c r="F93" i="32"/>
  <c r="G74" i="32"/>
  <c r="G36" i="32"/>
  <c r="F168" i="32"/>
  <c r="F73" i="32"/>
  <c r="G167" i="32"/>
  <c r="G72" i="32"/>
  <c r="F53" i="32"/>
  <c r="G52" i="32"/>
  <c r="F33" i="32"/>
  <c r="X4" i="32"/>
  <c r="W4" i="32"/>
  <c r="V5" i="32" s="1"/>
  <c r="V4" i="32"/>
  <c r="U5" i="32" s="1"/>
  <c r="U4" i="32"/>
  <c r="T5" i="32" s="1"/>
  <c r="T4" i="32"/>
  <c r="S5" i="32" s="1"/>
  <c r="S4" i="32"/>
  <c r="R5" i="32" s="1"/>
  <c r="R4" i="32"/>
  <c r="Q5" i="32" s="1"/>
  <c r="Q4" i="32"/>
  <c r="P5" i="32" s="1"/>
  <c r="P4" i="32"/>
  <c r="O5" i="32" s="1"/>
  <c r="O4" i="32"/>
  <c r="N5" i="32" s="1"/>
  <c r="N4" i="32"/>
  <c r="M5" i="32" s="1"/>
  <c r="M4" i="32"/>
  <c r="L5" i="32" s="1"/>
  <c r="L4" i="32"/>
  <c r="K5" i="32" s="1"/>
  <c r="K4" i="32"/>
  <c r="J5" i="32" s="1"/>
  <c r="J4" i="32"/>
  <c r="I5" i="32" s="1"/>
  <c r="I4" i="32"/>
  <c r="H5" i="32" s="1"/>
  <c r="H4" i="32"/>
  <c r="G5" i="32" s="1"/>
  <c r="G4" i="32"/>
  <c r="F5" i="32" s="1"/>
  <c r="F4" i="32"/>
  <c r="E5" i="32" s="1"/>
  <c r="E4" i="32"/>
  <c r="D5" i="32" s="1"/>
  <c r="D4" i="32"/>
  <c r="C5" i="32" s="1"/>
  <c r="C4" i="32"/>
  <c r="B5" i="32" s="1"/>
  <c r="B4" i="32"/>
  <c r="D9" i="23"/>
  <c r="E9" i="23" s="1"/>
  <c r="J4" i="21" s="1"/>
  <c r="D6" i="25" l="1"/>
  <c r="E6" i="25"/>
  <c r="D6" i="30"/>
  <c r="E6" i="30"/>
  <c r="H242" i="16"/>
  <c r="H245" i="16"/>
  <c r="H246" i="16"/>
  <c r="H247" i="16"/>
  <c r="H262" i="16"/>
  <c r="H263" i="16"/>
  <c r="H264" i="16"/>
  <c r="H266" i="16"/>
  <c r="H271" i="16"/>
  <c r="H272" i="16"/>
  <c r="H273" i="16"/>
  <c r="H274" i="16"/>
  <c r="H306" i="16"/>
  <c r="H309" i="16"/>
  <c r="H310" i="16"/>
  <c r="H311" i="16"/>
  <c r="H326" i="16"/>
  <c r="H327" i="16"/>
  <c r="H328" i="16"/>
  <c r="H330" i="16"/>
  <c r="H335" i="16"/>
  <c r="H336" i="16"/>
  <c r="H337" i="16"/>
  <c r="H338" i="16"/>
  <c r="H370" i="16"/>
  <c r="H373" i="16"/>
  <c r="H374" i="16"/>
  <c r="H375" i="16"/>
  <c r="H390" i="16"/>
  <c r="H391" i="16"/>
  <c r="H392" i="16"/>
  <c r="H394" i="16"/>
  <c r="H399" i="16"/>
  <c r="H400" i="16"/>
  <c r="H401" i="16"/>
  <c r="H402" i="16"/>
  <c r="H434" i="16"/>
  <c r="H435" i="16"/>
  <c r="H437" i="16"/>
  <c r="H438" i="16"/>
  <c r="H439" i="16"/>
  <c r="H454" i="16"/>
  <c r="H455" i="16"/>
  <c r="H456" i="16"/>
  <c r="H458" i="16"/>
  <c r="H461" i="16"/>
  <c r="H463" i="16"/>
  <c r="H465" i="16"/>
  <c r="H466" i="16"/>
  <c r="H482" i="16"/>
  <c r="H486" i="16"/>
  <c r="H487" i="16"/>
  <c r="H299" i="32"/>
  <c r="H301" i="32"/>
  <c r="H302" i="32"/>
  <c r="H306" i="32"/>
  <c r="H310" i="32"/>
  <c r="H311" i="32"/>
  <c r="H314" i="32"/>
  <c r="H316" i="32"/>
  <c r="H318" i="32"/>
  <c r="H324" i="32"/>
  <c r="H327" i="32"/>
  <c r="H329" i="32"/>
  <c r="H330" i="32"/>
  <c r="H332" i="32"/>
  <c r="H334" i="32"/>
  <c r="H335" i="32"/>
  <c r="H336" i="32"/>
  <c r="H337" i="32"/>
  <c r="H345" i="32"/>
  <c r="H370" i="32"/>
  <c r="H374" i="32"/>
  <c r="H377" i="32"/>
  <c r="H387" i="32"/>
  <c r="H388" i="32"/>
  <c r="H389" i="32"/>
  <c r="H390" i="32"/>
  <c r="H394" i="32"/>
  <c r="H395" i="32"/>
  <c r="H404" i="32"/>
  <c r="H406" i="32"/>
  <c r="H407" i="32"/>
  <c r="H408" i="32"/>
  <c r="H414" i="32"/>
  <c r="H415" i="32"/>
  <c r="H428" i="32"/>
  <c r="H431" i="32"/>
  <c r="H435" i="32"/>
  <c r="H451" i="32"/>
  <c r="H452" i="32"/>
  <c r="H453" i="32"/>
  <c r="H454" i="32"/>
  <c r="H455" i="32"/>
  <c r="H458" i="32"/>
  <c r="H459" i="32"/>
  <c r="H468" i="32"/>
  <c r="H470" i="32"/>
  <c r="H471" i="32"/>
  <c r="H472" i="32"/>
  <c r="H478" i="32"/>
  <c r="H479" i="32"/>
  <c r="G45" i="32"/>
  <c r="G73" i="32"/>
  <c r="F84" i="32"/>
  <c r="H84" i="32" s="1"/>
  <c r="G89" i="32"/>
  <c r="H89" i="32" s="1"/>
  <c r="G120" i="32"/>
  <c r="G160" i="32"/>
  <c r="H160" i="32" s="1"/>
  <c r="F166" i="16"/>
  <c r="G166" i="16"/>
  <c r="F129" i="16"/>
  <c r="G129" i="16"/>
  <c r="G92" i="16"/>
  <c r="H92" i="16" s="1"/>
  <c r="F92" i="16"/>
  <c r="G100" i="16"/>
  <c r="F100" i="16"/>
  <c r="F179" i="16"/>
  <c r="G179" i="16"/>
  <c r="H179" i="16" s="1"/>
  <c r="F105" i="16"/>
  <c r="G105" i="16"/>
  <c r="F145" i="16"/>
  <c r="G145" i="16"/>
  <c r="G108" i="16"/>
  <c r="F108" i="16"/>
  <c r="G37" i="16"/>
  <c r="H37" i="16" s="1"/>
  <c r="G44" i="16"/>
  <c r="F59" i="16"/>
  <c r="G89" i="16"/>
  <c r="H89" i="16" s="1"/>
  <c r="F103" i="16"/>
  <c r="G121" i="16"/>
  <c r="H121" i="16" s="1"/>
  <c r="F155" i="16"/>
  <c r="F186" i="16"/>
  <c r="H186" i="16" s="1"/>
  <c r="F52" i="32"/>
  <c r="G77" i="32"/>
  <c r="H77" i="32" s="1"/>
  <c r="G85" i="32"/>
  <c r="G93" i="32"/>
  <c r="G113" i="32"/>
  <c r="H113" i="32" s="1"/>
  <c r="F155" i="32"/>
  <c r="H155" i="32" s="1"/>
  <c r="H303" i="32"/>
  <c r="H304" i="32"/>
  <c r="H315" i="32"/>
  <c r="H321" i="32"/>
  <c r="H333" i="32"/>
  <c r="H338" i="32"/>
  <c r="H342" i="32"/>
  <c r="H346" i="32"/>
  <c r="H348" i="32"/>
  <c r="H350" i="32"/>
  <c r="H356" i="32"/>
  <c r="H359" i="32"/>
  <c r="H361" i="32"/>
  <c r="H362" i="32"/>
  <c r="H364" i="32"/>
  <c r="H366" i="32"/>
  <c r="H367" i="32"/>
  <c r="H368" i="32"/>
  <c r="H381" i="32"/>
  <c r="H396" i="32"/>
  <c r="H399" i="32"/>
  <c r="H411" i="32"/>
  <c r="H419" i="32"/>
  <c r="H420" i="32"/>
  <c r="H421" i="32"/>
  <c r="H422" i="32"/>
  <c r="H423" i="32"/>
  <c r="H426" i="32"/>
  <c r="H436" i="32"/>
  <c r="H438" i="32"/>
  <c r="H439" i="32"/>
  <c r="H440" i="32"/>
  <c r="H446" i="32"/>
  <c r="H460" i="32"/>
  <c r="H463" i="32"/>
  <c r="H475" i="32"/>
  <c r="H483" i="32"/>
  <c r="H484" i="32"/>
  <c r="H485" i="32"/>
  <c r="H486" i="32"/>
  <c r="G76" i="16"/>
  <c r="F76" i="16"/>
  <c r="H76" i="16" s="1"/>
  <c r="G190" i="16"/>
  <c r="F190" i="16"/>
  <c r="F88" i="16"/>
  <c r="G88" i="16"/>
  <c r="H88" i="16" s="1"/>
  <c r="F35" i="16"/>
  <c r="H35" i="16" s="1"/>
  <c r="G41" i="16"/>
  <c r="H41" i="16" s="1"/>
  <c r="G48" i="16"/>
  <c r="H48" i="16" s="1"/>
  <c r="F83" i="16"/>
  <c r="H83" i="16" s="1"/>
  <c r="F95" i="16"/>
  <c r="F107" i="16"/>
  <c r="G136" i="16"/>
  <c r="G175" i="16"/>
  <c r="H175" i="16" s="1"/>
  <c r="G202" i="16"/>
  <c r="H251" i="16"/>
  <c r="H254" i="16"/>
  <c r="H256" i="16"/>
  <c r="H258" i="16"/>
  <c r="H276" i="16"/>
  <c r="H279" i="16"/>
  <c r="H281" i="16"/>
  <c r="H283" i="16"/>
  <c r="H284" i="16"/>
  <c r="H287" i="16"/>
  <c r="H290" i="16"/>
  <c r="H291" i="16"/>
  <c r="H293" i="16"/>
  <c r="H295" i="16"/>
  <c r="H298" i="16"/>
  <c r="H299" i="16"/>
  <c r="H301" i="16"/>
  <c r="H314" i="16"/>
  <c r="H315" i="16"/>
  <c r="H318" i="16"/>
  <c r="H320" i="16"/>
  <c r="H322" i="16"/>
  <c r="H340" i="16"/>
  <c r="H343" i="16"/>
  <c r="H345" i="16"/>
  <c r="H347" i="16"/>
  <c r="H348" i="16"/>
  <c r="H354" i="16"/>
  <c r="H355" i="16"/>
  <c r="H357" i="16"/>
  <c r="H359" i="16"/>
  <c r="H362" i="16"/>
  <c r="H363" i="16"/>
  <c r="H365" i="16"/>
  <c r="H379" i="16"/>
  <c r="H382" i="16"/>
  <c r="H384" i="16"/>
  <c r="H386" i="16"/>
  <c r="H404" i="16"/>
  <c r="H405" i="16"/>
  <c r="H407" i="16"/>
  <c r="H411" i="16"/>
  <c r="H415" i="16"/>
  <c r="H418" i="16"/>
  <c r="H419" i="16"/>
  <c r="H421" i="16"/>
  <c r="H423" i="16"/>
  <c r="H426" i="16"/>
  <c r="H427" i="16"/>
  <c r="H429" i="16"/>
  <c r="H442" i="16"/>
  <c r="H443" i="16"/>
  <c r="H446" i="16"/>
  <c r="H447" i="16"/>
  <c r="H448" i="16"/>
  <c r="H450" i="16"/>
  <c r="H467" i="16"/>
  <c r="H468" i="16"/>
  <c r="H469" i="16"/>
  <c r="H471" i="16"/>
  <c r="H475" i="16"/>
  <c r="H483" i="16"/>
  <c r="H319" i="32"/>
  <c r="H351" i="16"/>
  <c r="H378" i="16"/>
  <c r="F37" i="32"/>
  <c r="G37" i="32"/>
  <c r="G40" i="32"/>
  <c r="F40" i="32"/>
  <c r="F41" i="32"/>
  <c r="G41" i="32"/>
  <c r="G44" i="32"/>
  <c r="F44" i="32"/>
  <c r="G48" i="32"/>
  <c r="F48" i="32"/>
  <c r="F49" i="32"/>
  <c r="H49" i="32" s="1"/>
  <c r="G49" i="32"/>
  <c r="F36" i="32"/>
  <c r="H36" i="32" s="1"/>
  <c r="F109" i="16"/>
  <c r="G109" i="16"/>
  <c r="G111" i="16"/>
  <c r="F111" i="16"/>
  <c r="G112" i="16"/>
  <c r="F112" i="16"/>
  <c r="F113" i="16"/>
  <c r="G113" i="16"/>
  <c r="G116" i="16"/>
  <c r="F116" i="16"/>
  <c r="F117" i="16"/>
  <c r="G117" i="16"/>
  <c r="G119" i="16"/>
  <c r="F119" i="16"/>
  <c r="G120" i="16"/>
  <c r="F120" i="16"/>
  <c r="G123" i="16"/>
  <c r="F123" i="16"/>
  <c r="G124" i="16"/>
  <c r="F124" i="16"/>
  <c r="F125" i="16"/>
  <c r="G125" i="16"/>
  <c r="G127" i="16"/>
  <c r="F127" i="16"/>
  <c r="H371" i="16"/>
  <c r="H351" i="32"/>
  <c r="H307" i="16"/>
  <c r="G92" i="32"/>
  <c r="F92" i="32"/>
  <c r="G96" i="32"/>
  <c r="F96" i="32"/>
  <c r="F97" i="32"/>
  <c r="G97" i="32"/>
  <c r="F101" i="32"/>
  <c r="G101" i="32"/>
  <c r="G104" i="32"/>
  <c r="F104" i="32"/>
  <c r="H391" i="32"/>
  <c r="H250" i="16"/>
  <c r="H487" i="32"/>
  <c r="H243" i="16"/>
  <c r="F128" i="32"/>
  <c r="G128" i="32"/>
  <c r="G52" i="16"/>
  <c r="F52" i="16"/>
  <c r="F53" i="16"/>
  <c r="G53" i="16"/>
  <c r="G206" i="16"/>
  <c r="F206" i="16"/>
  <c r="F56" i="16"/>
  <c r="G56" i="16"/>
  <c r="F57" i="16"/>
  <c r="G57" i="16"/>
  <c r="G60" i="16"/>
  <c r="F60" i="16"/>
  <c r="F64" i="16"/>
  <c r="G64" i="16"/>
  <c r="F65" i="16"/>
  <c r="G65" i="16"/>
  <c r="G67" i="16"/>
  <c r="F67" i="16"/>
  <c r="G68" i="16"/>
  <c r="F68" i="16"/>
  <c r="G221" i="16"/>
  <c r="F221" i="16"/>
  <c r="F115" i="16"/>
  <c r="H115" i="16" s="1"/>
  <c r="F80" i="32"/>
  <c r="H80" i="32" s="1"/>
  <c r="F115" i="32"/>
  <c r="H115" i="32" s="1"/>
  <c r="F171" i="32"/>
  <c r="H300" i="32"/>
  <c r="H307" i="32"/>
  <c r="H325" i="32"/>
  <c r="H328" i="32"/>
  <c r="H339" i="32"/>
  <c r="H357" i="32"/>
  <c r="H360" i="32"/>
  <c r="H371" i="32"/>
  <c r="H375" i="32"/>
  <c r="H378" i="32"/>
  <c r="H382" i="32"/>
  <c r="H386" i="32"/>
  <c r="H400" i="32"/>
  <c r="H418" i="32"/>
  <c r="H432" i="32"/>
  <c r="H450" i="32"/>
  <c r="H464" i="32"/>
  <c r="H482" i="32"/>
  <c r="F36" i="16"/>
  <c r="F43" i="16"/>
  <c r="H43" i="16" s="1"/>
  <c r="G49" i="16"/>
  <c r="H49" i="16" s="1"/>
  <c r="G80" i="16"/>
  <c r="H80" i="16" s="1"/>
  <c r="F131" i="16"/>
  <c r="F147" i="16"/>
  <c r="H147" i="16" s="1"/>
  <c r="F167" i="16"/>
  <c r="F177" i="16"/>
  <c r="H177" i="16" s="1"/>
  <c r="G203" i="16"/>
  <c r="H203" i="16" s="1"/>
  <c r="H253" i="16"/>
  <c r="H270" i="16"/>
  <c r="H280" i="16"/>
  <c r="H317" i="16"/>
  <c r="H334" i="16"/>
  <c r="H344" i="16"/>
  <c r="H381" i="16"/>
  <c r="H398" i="16"/>
  <c r="H408" i="16"/>
  <c r="H445" i="16"/>
  <c r="H462" i="16"/>
  <c r="H472" i="16"/>
  <c r="G81" i="32"/>
  <c r="H81" i="32" s="1"/>
  <c r="F117" i="32"/>
  <c r="H117" i="32" s="1"/>
  <c r="G176" i="32"/>
  <c r="H176" i="32" s="1"/>
  <c r="H379" i="32"/>
  <c r="H383" i="32"/>
  <c r="H95" i="16"/>
  <c r="H103" i="16"/>
  <c r="H107" i="16"/>
  <c r="F51" i="16"/>
  <c r="H51" i="16" s="1"/>
  <c r="G81" i="16"/>
  <c r="H81" i="16" s="1"/>
  <c r="G93" i="16"/>
  <c r="H93" i="16" s="1"/>
  <c r="G101" i="16"/>
  <c r="H101" i="16" s="1"/>
  <c r="F132" i="16"/>
  <c r="H132" i="16" s="1"/>
  <c r="G152" i="16"/>
  <c r="H152" i="16" s="1"/>
  <c r="G168" i="16"/>
  <c r="H168" i="16" s="1"/>
  <c r="G188" i="16"/>
  <c r="H188" i="16" s="1"/>
  <c r="H277" i="16"/>
  <c r="H294" i="16"/>
  <c r="H304" i="16"/>
  <c r="H341" i="16"/>
  <c r="H358" i="16"/>
  <c r="H368" i="16"/>
  <c r="H422" i="16"/>
  <c r="H432" i="16"/>
  <c r="G57" i="32"/>
  <c r="H57" i="32" s="1"/>
  <c r="G122" i="32"/>
  <c r="H122" i="32" s="1"/>
  <c r="H308" i="32"/>
  <c r="H322" i="32"/>
  <c r="H326" i="32"/>
  <c r="H340" i="32"/>
  <c r="H354" i="32"/>
  <c r="H358" i="32"/>
  <c r="H372" i="32"/>
  <c r="H376" i="32"/>
  <c r="H398" i="32"/>
  <c r="H405" i="32"/>
  <c r="H412" i="32"/>
  <c r="H430" i="32"/>
  <c r="H437" i="32"/>
  <c r="H444" i="32"/>
  <c r="H462" i="32"/>
  <c r="H469" i="32"/>
  <c r="H476" i="32"/>
  <c r="G45" i="16"/>
  <c r="H45" i="16" s="1"/>
  <c r="F84" i="16"/>
  <c r="H84" i="16" s="1"/>
  <c r="F96" i="16"/>
  <c r="H96" i="16" s="1"/>
  <c r="F104" i="16"/>
  <c r="H104" i="16" s="1"/>
  <c r="G137" i="16"/>
  <c r="H137" i="16" s="1"/>
  <c r="F158" i="16"/>
  <c r="F170" i="16"/>
  <c r="H170" i="16" s="1"/>
  <c r="F181" i="16"/>
  <c r="H181" i="16" s="1"/>
  <c r="G194" i="16"/>
  <c r="H194" i="16" s="1"/>
  <c r="G241" i="16"/>
  <c r="H241" i="16" s="1"/>
  <c r="H244" i="16"/>
  <c r="H261" i="16"/>
  <c r="H278" i="16"/>
  <c r="H288" i="16"/>
  <c r="H305" i="16"/>
  <c r="H308" i="16"/>
  <c r="H325" i="16"/>
  <c r="H342" i="16"/>
  <c r="H352" i="16"/>
  <c r="H369" i="16"/>
  <c r="H372" i="16"/>
  <c r="H389" i="16"/>
  <c r="H406" i="16"/>
  <c r="H416" i="16"/>
  <c r="H433" i="16"/>
  <c r="H436" i="16"/>
  <c r="H453" i="16"/>
  <c r="H470" i="16"/>
  <c r="F68" i="32"/>
  <c r="F88" i="32"/>
  <c r="H88" i="32" s="1"/>
  <c r="F124" i="32"/>
  <c r="H124" i="32" s="1"/>
  <c r="H309" i="32"/>
  <c r="H312" i="32"/>
  <c r="H323" i="32"/>
  <c r="H341" i="32"/>
  <c r="H344" i="32"/>
  <c r="H355" i="32"/>
  <c r="H373" i="32"/>
  <c r="H380" i="32"/>
  <c r="H384" i="32"/>
  <c r="H402" i="32"/>
  <c r="H416" i="32"/>
  <c r="H434" i="32"/>
  <c r="H448" i="32"/>
  <c r="H466" i="32"/>
  <c r="H480" i="32"/>
  <c r="F39" i="16"/>
  <c r="H39" i="16" s="1"/>
  <c r="F139" i="16"/>
  <c r="H139" i="16" s="1"/>
  <c r="G159" i="16"/>
  <c r="H159" i="16" s="1"/>
  <c r="G182" i="16"/>
  <c r="H182" i="16" s="1"/>
  <c r="G195" i="16"/>
  <c r="H195" i="16" s="1"/>
  <c r="H248" i="16"/>
  <c r="H285" i="16"/>
  <c r="H302" i="16"/>
  <c r="H312" i="16"/>
  <c r="H349" i="16"/>
  <c r="H366" i="16"/>
  <c r="H376" i="16"/>
  <c r="H413" i="16"/>
  <c r="H430" i="16"/>
  <c r="H440" i="16"/>
  <c r="G105" i="32"/>
  <c r="H105" i="32" s="1"/>
  <c r="H167" i="16"/>
  <c r="F40" i="16"/>
  <c r="H40" i="16" s="1"/>
  <c r="F47" i="16"/>
  <c r="H47" i="16" s="1"/>
  <c r="G72" i="16"/>
  <c r="H72" i="16" s="1"/>
  <c r="G97" i="16"/>
  <c r="H97" i="16" s="1"/>
  <c r="F140" i="16"/>
  <c r="H140" i="16" s="1"/>
  <c r="F163" i="16"/>
  <c r="H163" i="16" s="1"/>
  <c r="G172" i="16"/>
  <c r="H172" i="16" s="1"/>
  <c r="F183" i="16"/>
  <c r="H183" i="16" s="1"/>
  <c r="F197" i="16"/>
  <c r="H197" i="16" s="1"/>
  <c r="H464" i="16"/>
  <c r="F76" i="32"/>
  <c r="H76" i="32" s="1"/>
  <c r="F108" i="32"/>
  <c r="H108" i="32" s="1"/>
  <c r="H317" i="32"/>
  <c r="H320" i="32"/>
  <c r="H331" i="32"/>
  <c r="H349" i="32"/>
  <c r="H352" i="32"/>
  <c r="H363" i="32"/>
  <c r="H392" i="32"/>
  <c r="H410" i="32"/>
  <c r="H424" i="32"/>
  <c r="H442" i="32"/>
  <c r="H456" i="32"/>
  <c r="H474" i="32"/>
  <c r="H488" i="32"/>
  <c r="G33" i="16"/>
  <c r="H33" i="16" s="1"/>
  <c r="F75" i="16"/>
  <c r="H75" i="16" s="1"/>
  <c r="F91" i="16"/>
  <c r="H91" i="16" s="1"/>
  <c r="F99" i="16"/>
  <c r="H99" i="16" s="1"/>
  <c r="G128" i="16"/>
  <c r="H128" i="16" s="1"/>
  <c r="G144" i="16"/>
  <c r="F165" i="16"/>
  <c r="H165" i="16" s="1"/>
  <c r="F174" i="16"/>
  <c r="H174" i="16" s="1"/>
  <c r="G184" i="16"/>
  <c r="H184" i="16" s="1"/>
  <c r="F198" i="16"/>
  <c r="H198" i="16" s="1"/>
  <c r="H269" i="16"/>
  <c r="H286" i="16"/>
  <c r="H296" i="16"/>
  <c r="H316" i="16"/>
  <c r="H333" i="16"/>
  <c r="H350" i="16"/>
  <c r="H360" i="16"/>
  <c r="H377" i="16"/>
  <c r="H380" i="16"/>
  <c r="H397" i="16"/>
  <c r="H414" i="16"/>
  <c r="H424" i="16"/>
  <c r="H478" i="16"/>
  <c r="H56" i="16"/>
  <c r="H136" i="16"/>
  <c r="H144" i="16"/>
  <c r="G73" i="16"/>
  <c r="H73" i="16" s="1"/>
  <c r="F148" i="16"/>
  <c r="H148" i="16" s="1"/>
  <c r="G153" i="16"/>
  <c r="H153" i="16" s="1"/>
  <c r="F156" i="16"/>
  <c r="H156" i="16" s="1"/>
  <c r="H202" i="16"/>
  <c r="G225" i="16"/>
  <c r="H225" i="16" s="1"/>
  <c r="G204" i="16"/>
  <c r="F204" i="16"/>
  <c r="G54" i="16"/>
  <c r="F54" i="16"/>
  <c r="G130" i="16"/>
  <c r="F130" i="16"/>
  <c r="H206" i="16"/>
  <c r="H131" i="16"/>
  <c r="F207" i="16"/>
  <c r="G207" i="16"/>
  <c r="G208" i="16"/>
  <c r="F208" i="16"/>
  <c r="G209" i="16"/>
  <c r="F209" i="16"/>
  <c r="G58" i="16"/>
  <c r="F58" i="16"/>
  <c r="G134" i="16"/>
  <c r="F134" i="16"/>
  <c r="H59" i="16"/>
  <c r="G211" i="16"/>
  <c r="F211" i="16"/>
  <c r="G212" i="16"/>
  <c r="F212" i="16"/>
  <c r="F213" i="16"/>
  <c r="G213" i="16"/>
  <c r="G62" i="16"/>
  <c r="F62" i="16"/>
  <c r="G138" i="16"/>
  <c r="F138" i="16"/>
  <c r="F214" i="16"/>
  <c r="G214" i="16"/>
  <c r="G216" i="16"/>
  <c r="F216" i="16"/>
  <c r="G66" i="16"/>
  <c r="F66" i="16"/>
  <c r="G142" i="16"/>
  <c r="F142" i="16"/>
  <c r="F218" i="16"/>
  <c r="G218" i="16"/>
  <c r="G219" i="16"/>
  <c r="F219" i="16"/>
  <c r="F220" i="16"/>
  <c r="G220" i="16"/>
  <c r="H221" i="16"/>
  <c r="G70" i="16"/>
  <c r="F70" i="16"/>
  <c r="G146" i="16"/>
  <c r="F146" i="16"/>
  <c r="F222" i="16"/>
  <c r="G222" i="16"/>
  <c r="H36" i="16"/>
  <c r="H44" i="16"/>
  <c r="F55" i="16"/>
  <c r="H55" i="16" s="1"/>
  <c r="F63" i="16"/>
  <c r="H63" i="16" s="1"/>
  <c r="F71" i="16"/>
  <c r="H71" i="16" s="1"/>
  <c r="F79" i="16"/>
  <c r="H79" i="16" s="1"/>
  <c r="F87" i="16"/>
  <c r="H87" i="16" s="1"/>
  <c r="H108" i="16"/>
  <c r="F135" i="16"/>
  <c r="H135" i="16" s="1"/>
  <c r="F143" i="16"/>
  <c r="H143" i="16" s="1"/>
  <c r="F151" i="16"/>
  <c r="H151" i="16" s="1"/>
  <c r="F215" i="16"/>
  <c r="H215" i="16" s="1"/>
  <c r="G223" i="16"/>
  <c r="H223" i="16" s="1"/>
  <c r="F223" i="16"/>
  <c r="G224" i="16"/>
  <c r="F224" i="16"/>
  <c r="G74" i="16"/>
  <c r="H74" i="16" s="1"/>
  <c r="F74" i="16"/>
  <c r="G150" i="16"/>
  <c r="F150" i="16"/>
  <c r="F226" i="16"/>
  <c r="G226" i="16"/>
  <c r="G227" i="16"/>
  <c r="F227" i="16"/>
  <c r="G228" i="16"/>
  <c r="F228" i="16"/>
  <c r="G229" i="16"/>
  <c r="F229" i="16"/>
  <c r="G78" i="16"/>
  <c r="F78" i="16"/>
  <c r="G154" i="16"/>
  <c r="F154" i="16"/>
  <c r="F230" i="16"/>
  <c r="G230" i="16"/>
  <c r="H155" i="16"/>
  <c r="G231" i="16"/>
  <c r="F231" i="16"/>
  <c r="G232" i="16"/>
  <c r="F232" i="16"/>
  <c r="G157" i="16"/>
  <c r="F157" i="16"/>
  <c r="G233" i="16"/>
  <c r="F233" i="16"/>
  <c r="G82" i="16"/>
  <c r="F82" i="16"/>
  <c r="H158" i="16"/>
  <c r="F234" i="16"/>
  <c r="G234" i="16"/>
  <c r="G235" i="16"/>
  <c r="F235" i="16"/>
  <c r="F160" i="16"/>
  <c r="G160" i="16"/>
  <c r="G237" i="16"/>
  <c r="F237" i="16"/>
  <c r="G86" i="16"/>
  <c r="F86" i="16"/>
  <c r="G162" i="16"/>
  <c r="F162" i="16"/>
  <c r="F238" i="16"/>
  <c r="G238" i="16"/>
  <c r="G239" i="16"/>
  <c r="F239" i="16"/>
  <c r="F164" i="16"/>
  <c r="G164" i="16"/>
  <c r="G240" i="16"/>
  <c r="F240" i="16"/>
  <c r="G61" i="16"/>
  <c r="H61" i="16" s="1"/>
  <c r="G69" i="16"/>
  <c r="H69" i="16" s="1"/>
  <c r="G77" i="16"/>
  <c r="H77" i="16" s="1"/>
  <c r="G85" i="16"/>
  <c r="H85" i="16" s="1"/>
  <c r="G133" i="16"/>
  <c r="H133" i="16" s="1"/>
  <c r="G141" i="16"/>
  <c r="H141" i="16" s="1"/>
  <c r="G149" i="16"/>
  <c r="H149" i="16" s="1"/>
  <c r="F161" i="16"/>
  <c r="H161" i="16" s="1"/>
  <c r="F205" i="16"/>
  <c r="H205" i="16" s="1"/>
  <c r="G210" i="16"/>
  <c r="H210" i="16" s="1"/>
  <c r="G217" i="16"/>
  <c r="H217" i="16" s="1"/>
  <c r="F236" i="16"/>
  <c r="H236" i="16" s="1"/>
  <c r="H265" i="16"/>
  <c r="H268" i="16"/>
  <c r="H297" i="16"/>
  <c r="H300" i="16"/>
  <c r="H329" i="16"/>
  <c r="H332" i="16"/>
  <c r="H361" i="16"/>
  <c r="H364" i="16"/>
  <c r="H425" i="16"/>
  <c r="H428" i="16"/>
  <c r="H457" i="16"/>
  <c r="H460" i="16"/>
  <c r="F34" i="16"/>
  <c r="H34" i="16" s="1"/>
  <c r="F38" i="16"/>
  <c r="H38" i="16" s="1"/>
  <c r="F42" i="16"/>
  <c r="H42" i="16" s="1"/>
  <c r="F46" i="16"/>
  <c r="H46" i="16" s="1"/>
  <c r="F50" i="16"/>
  <c r="H50" i="16" s="1"/>
  <c r="F90" i="16"/>
  <c r="H90" i="16" s="1"/>
  <c r="F94" i="16"/>
  <c r="H94" i="16" s="1"/>
  <c r="F98" i="16"/>
  <c r="H98" i="16" s="1"/>
  <c r="F102" i="16"/>
  <c r="H102" i="16" s="1"/>
  <c r="F106" i="16"/>
  <c r="H106" i="16" s="1"/>
  <c r="F110" i="16"/>
  <c r="H110" i="16" s="1"/>
  <c r="F114" i="16"/>
  <c r="H114" i="16" s="1"/>
  <c r="F118" i="16"/>
  <c r="H118" i="16" s="1"/>
  <c r="F122" i="16"/>
  <c r="H122" i="16" s="1"/>
  <c r="F126" i="16"/>
  <c r="H126" i="16" s="1"/>
  <c r="F169" i="16"/>
  <c r="H169" i="16" s="1"/>
  <c r="F171" i="16"/>
  <c r="H171" i="16" s="1"/>
  <c r="G176" i="16"/>
  <c r="H176" i="16" s="1"/>
  <c r="F178" i="16"/>
  <c r="H178" i="16" s="1"/>
  <c r="F185" i="16"/>
  <c r="H185" i="16" s="1"/>
  <c r="F187" i="16"/>
  <c r="H187" i="16" s="1"/>
  <c r="F193" i="16"/>
  <c r="H193" i="16" s="1"/>
  <c r="F201" i="16"/>
  <c r="H201" i="16" s="1"/>
  <c r="H257" i="16"/>
  <c r="H260" i="16"/>
  <c r="H289" i="16"/>
  <c r="H292" i="16"/>
  <c r="H321" i="16"/>
  <c r="H324" i="16"/>
  <c r="H353" i="16"/>
  <c r="H356" i="16"/>
  <c r="H385" i="16"/>
  <c r="H388" i="16"/>
  <c r="H417" i="16"/>
  <c r="H420" i="16"/>
  <c r="H449" i="16"/>
  <c r="H452" i="16"/>
  <c r="H481" i="16"/>
  <c r="H484" i="16"/>
  <c r="H393" i="16"/>
  <c r="H396" i="16"/>
  <c r="G192" i="16"/>
  <c r="F192" i="16"/>
  <c r="G196" i="16"/>
  <c r="F196" i="16"/>
  <c r="G200" i="16"/>
  <c r="F200" i="16"/>
  <c r="F173" i="16"/>
  <c r="H173" i="16" s="1"/>
  <c r="G180" i="16"/>
  <c r="H180" i="16" s="1"/>
  <c r="F189" i="16"/>
  <c r="H189" i="16" s="1"/>
  <c r="G191" i="16"/>
  <c r="H191" i="16" s="1"/>
  <c r="G199" i="16"/>
  <c r="H199" i="16" s="1"/>
  <c r="H249" i="16"/>
  <c r="H252" i="16"/>
  <c r="H313" i="16"/>
  <c r="H409" i="16"/>
  <c r="H412" i="16"/>
  <c r="H441" i="16"/>
  <c r="H444" i="16"/>
  <c r="H473" i="16"/>
  <c r="H476" i="16"/>
  <c r="H477" i="16"/>
  <c r="H480" i="16"/>
  <c r="H485" i="16"/>
  <c r="H488" i="16"/>
  <c r="G71" i="32"/>
  <c r="F71" i="32"/>
  <c r="G90" i="32"/>
  <c r="F90" i="32"/>
  <c r="G166" i="32"/>
  <c r="F166" i="32"/>
  <c r="G91" i="32"/>
  <c r="F91" i="32"/>
  <c r="H100" i="32"/>
  <c r="G53" i="32"/>
  <c r="H53" i="32" s="1"/>
  <c r="F64" i="32"/>
  <c r="H64" i="32" s="1"/>
  <c r="G69" i="32"/>
  <c r="H69" i="32" s="1"/>
  <c r="H85" i="32"/>
  <c r="H120" i="32"/>
  <c r="G109" i="32"/>
  <c r="F109" i="32"/>
  <c r="G34" i="32"/>
  <c r="F34" i="32"/>
  <c r="F110" i="32"/>
  <c r="G110" i="32"/>
  <c r="G35" i="32"/>
  <c r="F35" i="32"/>
  <c r="G111" i="32"/>
  <c r="F111" i="32"/>
  <c r="G112" i="32"/>
  <c r="F112" i="32"/>
  <c r="G33" i="32"/>
  <c r="H33" i="32" s="1"/>
  <c r="F60" i="32"/>
  <c r="G65" i="32"/>
  <c r="H65" i="32" s="1"/>
  <c r="H97" i="32"/>
  <c r="F139" i="32"/>
  <c r="H139" i="32" s="1"/>
  <c r="G147" i="32"/>
  <c r="F147" i="32"/>
  <c r="F148" i="32"/>
  <c r="G148" i="32"/>
  <c r="H73" i="32"/>
  <c r="H52" i="32"/>
  <c r="G129" i="32"/>
  <c r="F129" i="32"/>
  <c r="G54" i="32"/>
  <c r="F54" i="32"/>
  <c r="G130" i="32"/>
  <c r="F130" i="32"/>
  <c r="G55" i="32"/>
  <c r="F55" i="32"/>
  <c r="G131" i="32"/>
  <c r="F131" i="32"/>
  <c r="F132" i="32"/>
  <c r="G132" i="32"/>
  <c r="G133" i="32"/>
  <c r="F133" i="32"/>
  <c r="G58" i="32"/>
  <c r="F58" i="32"/>
  <c r="G134" i="32"/>
  <c r="F134" i="32"/>
  <c r="G59" i="32"/>
  <c r="F59" i="32"/>
  <c r="G135" i="32"/>
  <c r="F135" i="32"/>
  <c r="H60" i="32"/>
  <c r="F136" i="32"/>
  <c r="G136" i="32"/>
  <c r="G137" i="32"/>
  <c r="F137" i="32"/>
  <c r="G62" i="32"/>
  <c r="F62" i="32"/>
  <c r="G138" i="32"/>
  <c r="F138" i="32"/>
  <c r="G63" i="32"/>
  <c r="F63" i="32"/>
  <c r="F140" i="32"/>
  <c r="G140" i="32"/>
  <c r="G141" i="32"/>
  <c r="F141" i="32"/>
  <c r="G66" i="32"/>
  <c r="F66" i="32"/>
  <c r="G142" i="32"/>
  <c r="F142" i="32"/>
  <c r="G67" i="32"/>
  <c r="F67" i="32"/>
  <c r="G143" i="32"/>
  <c r="F143" i="32"/>
  <c r="H68" i="32"/>
  <c r="G145" i="32"/>
  <c r="F145" i="32"/>
  <c r="G70" i="32"/>
  <c r="F70" i="32"/>
  <c r="G146" i="32"/>
  <c r="F146" i="32"/>
  <c r="H45" i="32"/>
  <c r="F56" i="32"/>
  <c r="H56" i="32" s="1"/>
  <c r="G61" i="32"/>
  <c r="H61" i="32" s="1"/>
  <c r="F72" i="32"/>
  <c r="H72" i="32" s="1"/>
  <c r="H93" i="32"/>
  <c r="G144" i="32"/>
  <c r="H144" i="32" s="1"/>
  <c r="G149" i="32"/>
  <c r="F149" i="32"/>
  <c r="G150" i="32"/>
  <c r="F150" i="32"/>
  <c r="G153" i="32"/>
  <c r="F153" i="32"/>
  <c r="G154" i="32"/>
  <c r="F154" i="32"/>
  <c r="G157" i="32"/>
  <c r="F157" i="32"/>
  <c r="G158" i="32"/>
  <c r="F158" i="32"/>
  <c r="G161" i="32"/>
  <c r="F161" i="32"/>
  <c r="G162" i="32"/>
  <c r="F162" i="32"/>
  <c r="G165" i="32"/>
  <c r="F165" i="32"/>
  <c r="F39" i="32"/>
  <c r="H39" i="32" s="1"/>
  <c r="F43" i="32"/>
  <c r="H43" i="32" s="1"/>
  <c r="F47" i="32"/>
  <c r="H47" i="32" s="1"/>
  <c r="F51" i="32"/>
  <c r="H51" i="32" s="1"/>
  <c r="F75" i="32"/>
  <c r="H75" i="32" s="1"/>
  <c r="F79" i="32"/>
  <c r="H79" i="32" s="1"/>
  <c r="F83" i="32"/>
  <c r="H83" i="32" s="1"/>
  <c r="F87" i="32"/>
  <c r="H87" i="32" s="1"/>
  <c r="F95" i="32"/>
  <c r="H95" i="32" s="1"/>
  <c r="F99" i="32"/>
  <c r="H99" i="32" s="1"/>
  <c r="F103" i="32"/>
  <c r="H103" i="32" s="1"/>
  <c r="F107" i="32"/>
  <c r="H107" i="32" s="1"/>
  <c r="F119" i="32"/>
  <c r="H119" i="32" s="1"/>
  <c r="F121" i="32"/>
  <c r="H121" i="32" s="1"/>
  <c r="F151" i="32"/>
  <c r="H151" i="32" s="1"/>
  <c r="G156" i="32"/>
  <c r="H156" i="32" s="1"/>
  <c r="F167" i="32"/>
  <c r="H167" i="32" s="1"/>
  <c r="G172" i="32"/>
  <c r="H172" i="32" s="1"/>
  <c r="F183" i="32"/>
  <c r="H183" i="32" s="1"/>
  <c r="G169" i="32"/>
  <c r="F169" i="32"/>
  <c r="G170" i="32"/>
  <c r="F170" i="32"/>
  <c r="H171" i="32"/>
  <c r="G173" i="32"/>
  <c r="F173" i="32"/>
  <c r="G174" i="32"/>
  <c r="F174" i="32"/>
  <c r="G177" i="32"/>
  <c r="F177" i="32"/>
  <c r="G178" i="32"/>
  <c r="F178" i="32"/>
  <c r="G181" i="32"/>
  <c r="F181" i="32"/>
  <c r="G182" i="32"/>
  <c r="F182" i="32"/>
  <c r="F38" i="32"/>
  <c r="H38" i="32" s="1"/>
  <c r="F42" i="32"/>
  <c r="H42" i="32" s="1"/>
  <c r="F46" i="32"/>
  <c r="H46" i="32" s="1"/>
  <c r="F50" i="32"/>
  <c r="H50" i="32" s="1"/>
  <c r="F74" i="32"/>
  <c r="H74" i="32" s="1"/>
  <c r="F78" i="32"/>
  <c r="H78" i="32" s="1"/>
  <c r="F82" i="32"/>
  <c r="H82" i="32" s="1"/>
  <c r="F86" i="32"/>
  <c r="H86" i="32" s="1"/>
  <c r="F94" i="32"/>
  <c r="H94" i="32" s="1"/>
  <c r="F98" i="32"/>
  <c r="H98" i="32" s="1"/>
  <c r="F102" i="32"/>
  <c r="H102" i="32" s="1"/>
  <c r="F106" i="32"/>
  <c r="H106" i="32" s="1"/>
  <c r="G114" i="32"/>
  <c r="H114" i="32" s="1"/>
  <c r="F116" i="32"/>
  <c r="H116" i="32" s="1"/>
  <c r="F123" i="32"/>
  <c r="H123" i="32" s="1"/>
  <c r="G152" i="32"/>
  <c r="H152" i="32" s="1"/>
  <c r="F163" i="32"/>
  <c r="H163" i="32" s="1"/>
  <c r="G168" i="32"/>
  <c r="H168" i="32" s="1"/>
  <c r="F179" i="32"/>
  <c r="H179" i="32" s="1"/>
  <c r="G184" i="32"/>
  <c r="H184" i="32" s="1"/>
  <c r="G125" i="32"/>
  <c r="F125" i="32"/>
  <c r="G126" i="32"/>
  <c r="F126" i="32"/>
  <c r="G118" i="32"/>
  <c r="H118" i="32" s="1"/>
  <c r="F127" i="32"/>
  <c r="H127" i="32" s="1"/>
  <c r="F159" i="32"/>
  <c r="H159" i="32" s="1"/>
  <c r="G164" i="32"/>
  <c r="H164" i="32" s="1"/>
  <c r="F175" i="32"/>
  <c r="H175" i="32" s="1"/>
  <c r="G180" i="32"/>
  <c r="H180" i="32" s="1"/>
  <c r="H393" i="32"/>
  <c r="H409" i="32"/>
  <c r="H425" i="32"/>
  <c r="H441" i="32"/>
  <c r="H457" i="32"/>
  <c r="H473" i="32"/>
  <c r="H397" i="32"/>
  <c r="H413" i="32"/>
  <c r="H429" i="32"/>
  <c r="H445" i="32"/>
  <c r="H461" i="32"/>
  <c r="H477" i="32"/>
  <c r="H385" i="32"/>
  <c r="H401" i="32"/>
  <c r="H417" i="32"/>
  <c r="H433" i="32"/>
  <c r="H449" i="32"/>
  <c r="H465" i="32"/>
  <c r="H481" i="32"/>
  <c r="H170" i="32" l="1"/>
  <c r="H37" i="32"/>
  <c r="H224" i="16"/>
  <c r="H190" i="16"/>
  <c r="H64" i="16"/>
  <c r="H124" i="16"/>
  <c r="H100" i="16"/>
  <c r="H166" i="16"/>
  <c r="H164" i="16"/>
  <c r="H65" i="16"/>
  <c r="H123" i="16"/>
  <c r="H116" i="16"/>
  <c r="H142" i="32"/>
  <c r="H131" i="32"/>
  <c r="H129" i="32"/>
  <c r="H148" i="32"/>
  <c r="H128" i="32"/>
  <c r="H104" i="32"/>
  <c r="H96" i="32"/>
  <c r="H92" i="32"/>
  <c r="H41" i="32"/>
  <c r="H125" i="32"/>
  <c r="H158" i="32"/>
  <c r="H157" i="32"/>
  <c r="H132" i="32"/>
  <c r="H147" i="32"/>
  <c r="H196" i="16"/>
  <c r="H235" i="16"/>
  <c r="H234" i="16"/>
  <c r="H82" i="16"/>
  <c r="H233" i="16"/>
  <c r="H232" i="16"/>
  <c r="H231" i="16"/>
  <c r="H154" i="16"/>
  <c r="H78" i="16"/>
  <c r="H229" i="16"/>
  <c r="H227" i="16"/>
  <c r="H146" i="16"/>
  <c r="H209" i="16"/>
  <c r="H54" i="16"/>
  <c r="H68" i="16"/>
  <c r="H67" i="16"/>
  <c r="H60" i="16"/>
  <c r="H52" i="16"/>
  <c r="H101" i="32"/>
  <c r="H125" i="16"/>
  <c r="H117" i="16"/>
  <c r="H113" i="16"/>
  <c r="H48" i="32"/>
  <c r="H145" i="16"/>
  <c r="H105" i="16"/>
  <c r="H129" i="16"/>
  <c r="H169" i="32"/>
  <c r="H130" i="32"/>
  <c r="H86" i="16"/>
  <c r="H157" i="16"/>
  <c r="H228" i="16"/>
  <c r="H150" i="16"/>
  <c r="H134" i="16"/>
  <c r="H127" i="16"/>
  <c r="H120" i="16"/>
  <c r="H177" i="32"/>
  <c r="H126" i="32"/>
  <c r="H67" i="32"/>
  <c r="H62" i="32"/>
  <c r="H111" i="32"/>
  <c r="H109" i="32"/>
  <c r="H200" i="16"/>
  <c r="H239" i="16"/>
  <c r="H40" i="32"/>
  <c r="H149" i="32"/>
  <c r="H192" i="16"/>
  <c r="H220" i="16"/>
  <c r="H214" i="16"/>
  <c r="H119" i="16"/>
  <c r="H112" i="16"/>
  <c r="H222" i="16"/>
  <c r="H53" i="16"/>
  <c r="H111" i="16"/>
  <c r="H143" i="32"/>
  <c r="H178" i="32"/>
  <c r="H165" i="32"/>
  <c r="H150" i="32"/>
  <c r="H66" i="32"/>
  <c r="H63" i="32"/>
  <c r="H240" i="16"/>
  <c r="H219" i="16"/>
  <c r="H66" i="16"/>
  <c r="H138" i="16"/>
  <c r="H211" i="16"/>
  <c r="H57" i="16"/>
  <c r="H109" i="16"/>
  <c r="H44" i="32"/>
  <c r="H162" i="16"/>
  <c r="H237" i="16"/>
  <c r="H226" i="16"/>
  <c r="H142" i="16"/>
  <c r="H216" i="16"/>
  <c r="H130" i="16"/>
  <c r="H238" i="16"/>
  <c r="H70" i="16"/>
  <c r="H218" i="16"/>
  <c r="H62" i="16"/>
  <c r="H212" i="16"/>
  <c r="H58" i="16"/>
  <c r="H208" i="16"/>
  <c r="H204" i="16"/>
  <c r="H160" i="16"/>
  <c r="H230" i="16"/>
  <c r="H213" i="16"/>
  <c r="H207" i="16"/>
  <c r="H181" i="32"/>
  <c r="H174" i="32"/>
  <c r="H162" i="32"/>
  <c r="H153" i="32"/>
  <c r="H70" i="32"/>
  <c r="H59" i="32"/>
  <c r="H58" i="32"/>
  <c r="H112" i="32"/>
  <c r="H166" i="32"/>
  <c r="H71" i="32"/>
  <c r="H141" i="32"/>
  <c r="H138" i="32"/>
  <c r="H137" i="32"/>
  <c r="H55" i="32"/>
  <c r="H54" i="32"/>
  <c r="H35" i="32"/>
  <c r="H34" i="32"/>
  <c r="H182" i="32"/>
  <c r="H173" i="32"/>
  <c r="H161" i="32"/>
  <c r="H154" i="32"/>
  <c r="H146" i="32"/>
  <c r="H145" i="32"/>
  <c r="H140" i="32"/>
  <c r="H136" i="32"/>
  <c r="H135" i="32"/>
  <c r="H134" i="32"/>
  <c r="H133" i="32"/>
  <c r="H110" i="32"/>
  <c r="H91" i="32"/>
  <c r="H90" i="32"/>
  <c r="G49" i="26" l="1"/>
  <c r="C49" i="26"/>
  <c r="D49" i="26"/>
  <c r="J49" i="26"/>
  <c r="E49" i="26"/>
  <c r="I49" i="26"/>
  <c r="F49" i="26"/>
  <c r="H49" i="26"/>
  <c r="C9" i="25" l="1"/>
  <c r="E9" i="25" l="1"/>
  <c r="D9" i="25"/>
  <c r="B12" i="25"/>
  <c r="C12" i="25"/>
  <c r="E24" i="30"/>
  <c r="D24" i="30"/>
  <c r="F21" i="29"/>
  <c r="E73" i="6"/>
  <c r="E73" i="5"/>
  <c r="E73" i="29"/>
  <c r="E73" i="28"/>
  <c r="J115" i="26"/>
  <c r="J18" i="25" s="1"/>
  <c r="E60" i="6" s="1"/>
  <c r="I115" i="26"/>
  <c r="I18" i="25" s="1"/>
  <c r="E60" i="5" s="1"/>
  <c r="H115" i="26"/>
  <c r="J18" i="30" s="1"/>
  <c r="E60" i="29" s="1"/>
  <c r="G115" i="26"/>
  <c r="I18" i="30" s="1"/>
  <c r="E60" i="28" s="1"/>
  <c r="F115" i="26"/>
  <c r="E115" i="26"/>
  <c r="D115" i="26"/>
  <c r="C115" i="26"/>
  <c r="J15" i="25"/>
  <c r="E47" i="6" s="1"/>
  <c r="I15" i="25"/>
  <c r="E47" i="5" s="1"/>
  <c r="J15" i="30"/>
  <c r="E47" i="29" s="1"/>
  <c r="I15" i="30"/>
  <c r="E47" i="28" s="1"/>
  <c r="J71" i="26"/>
  <c r="J12" i="25" s="1"/>
  <c r="E34" i="6" s="1"/>
  <c r="I71" i="26"/>
  <c r="I12" i="25" s="1"/>
  <c r="E34" i="5" s="1"/>
  <c r="H71" i="26"/>
  <c r="J12" i="30" s="1"/>
  <c r="E34" i="29" s="1"/>
  <c r="G71" i="26"/>
  <c r="I12" i="30" s="1"/>
  <c r="E34" i="28" s="1"/>
  <c r="F71" i="26"/>
  <c r="E71" i="26"/>
  <c r="D71" i="26"/>
  <c r="C71" i="26"/>
  <c r="J9" i="25"/>
  <c r="E21" i="6" s="1"/>
  <c r="I9" i="25"/>
  <c r="E21" i="5" s="1"/>
  <c r="J9" i="30"/>
  <c r="E21" i="29" s="1"/>
  <c r="I9" i="30"/>
  <c r="E21" i="28" s="1"/>
  <c r="J9" i="12"/>
  <c r="E21" i="3" s="1"/>
  <c r="D27" i="26"/>
  <c r="E27" i="26"/>
  <c r="F27" i="26"/>
  <c r="G27" i="26"/>
  <c r="I6" i="30" s="1"/>
  <c r="E8" i="28" s="1"/>
  <c r="H27" i="26"/>
  <c r="J6" i="30" s="1"/>
  <c r="E8" i="29" s="1"/>
  <c r="I27" i="26"/>
  <c r="I6" i="25" s="1"/>
  <c r="E8" i="5" s="1"/>
  <c r="J27" i="26"/>
  <c r="J6" i="25" s="1"/>
  <c r="E8" i="6" s="1"/>
  <c r="C27" i="26"/>
  <c r="A4" i="21"/>
  <c r="B4" i="21"/>
  <c r="C4" i="21"/>
  <c r="D5" i="21"/>
  <c r="E5" i="21" s="1"/>
  <c r="D12" i="25" l="1"/>
  <c r="E12" i="25"/>
  <c r="K4" i="21"/>
  <c r="F4" i="21"/>
  <c r="J5" i="21"/>
  <c r="B5" i="21"/>
  <c r="B15" i="25"/>
  <c r="A5" i="21"/>
  <c r="D6" i="21"/>
  <c r="E6" i="21" s="1"/>
  <c r="C5" i="21"/>
  <c r="J12" i="12"/>
  <c r="E34" i="3" s="1"/>
  <c r="J15" i="12"/>
  <c r="E47" i="3" s="1"/>
  <c r="J18" i="12"/>
  <c r="E60" i="3" s="1"/>
  <c r="E73" i="3"/>
  <c r="I12" i="12"/>
  <c r="E34" i="1" s="1"/>
  <c r="J6" i="12"/>
  <c r="E8" i="3" s="1"/>
  <c r="E73" i="1"/>
  <c r="I18" i="12"/>
  <c r="E60" i="1" s="1"/>
  <c r="I15" i="12"/>
  <c r="E47" i="1" s="1"/>
  <c r="I9" i="12"/>
  <c r="E21" i="1" s="1"/>
  <c r="I6" i="12"/>
  <c r="E8" i="1" s="1"/>
  <c r="C9" i="30"/>
  <c r="C15" i="25"/>
  <c r="B9" i="30"/>
  <c r="B9" i="12"/>
  <c r="C9" i="12"/>
  <c r="E15" i="25" l="1"/>
  <c r="D15" i="25"/>
  <c r="E9" i="30"/>
  <c r="D9" i="30"/>
  <c r="K5" i="21"/>
  <c r="F5" i="21"/>
  <c r="J6" i="21"/>
  <c r="D9" i="12"/>
  <c r="E9" i="12"/>
  <c r="B6" i="21"/>
  <c r="A6" i="21"/>
  <c r="B18" i="25"/>
  <c r="C6" i="21"/>
  <c r="D7" i="21"/>
  <c r="E7" i="21" s="1"/>
  <c r="C18" i="25"/>
  <c r="C12" i="30"/>
  <c r="B12" i="30"/>
  <c r="B12" i="12"/>
  <c r="C12" i="12"/>
  <c r="D18" i="25" l="1"/>
  <c r="E18" i="25"/>
  <c r="E12" i="30"/>
  <c r="D12" i="30"/>
  <c r="K6" i="21"/>
  <c r="F6" i="21"/>
  <c r="E12" i="12"/>
  <c r="J7" i="21"/>
  <c r="D12" i="12"/>
  <c r="B21" i="25"/>
  <c r="C7" i="21"/>
  <c r="D8" i="21"/>
  <c r="E8" i="21" s="1"/>
  <c r="A7" i="21"/>
  <c r="B7" i="21"/>
  <c r="B15" i="30"/>
  <c r="C15" i="30"/>
  <c r="C21" i="25"/>
  <c r="A20" i="6"/>
  <c r="A20" i="28"/>
  <c r="A20" i="5"/>
  <c r="A33" i="5"/>
  <c r="A33" i="6"/>
  <c r="A33" i="28"/>
  <c r="A33" i="1"/>
  <c r="C15" i="12"/>
  <c r="B15" i="12"/>
  <c r="A20" i="29"/>
  <c r="A20" i="1"/>
  <c r="A33" i="29"/>
  <c r="E21" i="25" l="1"/>
  <c r="D21" i="25"/>
  <c r="E15" i="30"/>
  <c r="D15" i="30"/>
  <c r="K7" i="21"/>
  <c r="F7" i="21"/>
  <c r="J8" i="21"/>
  <c r="D15" i="12"/>
  <c r="C8" i="21"/>
  <c r="B8" i="21"/>
  <c r="D9" i="21"/>
  <c r="E9" i="21" s="1"/>
  <c r="A8" i="21"/>
  <c r="A46" i="1"/>
  <c r="B18" i="12"/>
  <c r="B18" i="30"/>
  <c r="C18" i="30"/>
  <c r="A46" i="5"/>
  <c r="A46" i="6"/>
  <c r="A46" i="28"/>
  <c r="C18" i="12"/>
  <c r="A46" i="29"/>
  <c r="D18" i="30" l="1"/>
  <c r="E18" i="30"/>
  <c r="K8" i="21"/>
  <c r="F8" i="21"/>
  <c r="E15" i="12"/>
  <c r="D18" i="12"/>
  <c r="J9" i="21"/>
  <c r="A59" i="1"/>
  <c r="C9" i="21"/>
  <c r="B9" i="21"/>
  <c r="A9" i="21"/>
  <c r="D10" i="21"/>
  <c r="E10" i="21" s="1"/>
  <c r="C21" i="30"/>
  <c r="B21" i="30"/>
  <c r="C21" i="12"/>
  <c r="B21" i="12"/>
  <c r="E21" i="30" l="1"/>
  <c r="D21" i="30"/>
  <c r="E21" i="12"/>
  <c r="D21" i="12"/>
  <c r="K9" i="21"/>
  <c r="F9" i="21"/>
  <c r="E18" i="12"/>
  <c r="J10" i="21"/>
  <c r="A59" i="5"/>
  <c r="A59" i="28"/>
  <c r="A59" i="6"/>
  <c r="A59" i="29"/>
  <c r="B10" i="21"/>
  <c r="A10" i="21"/>
  <c r="C10" i="21"/>
  <c r="D11" i="21"/>
  <c r="E11" i="21" s="1"/>
  <c r="A72" i="6"/>
  <c r="A72" i="28"/>
  <c r="A72" i="5"/>
  <c r="A72" i="29"/>
  <c r="A72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B1" i="1"/>
  <c r="C1" i="1" s="1"/>
  <c r="D1" i="1" s="1"/>
  <c r="E1" i="1" s="1"/>
  <c r="F1" i="1" s="1"/>
  <c r="G1" i="1" s="1"/>
  <c r="H1" i="1" s="1"/>
  <c r="I1" i="1" s="1"/>
  <c r="K10" i="21" l="1"/>
  <c r="F10" i="21"/>
  <c r="J11" i="21"/>
  <c r="B11" i="21"/>
  <c r="A11" i="21"/>
  <c r="D12" i="21"/>
  <c r="E12" i="21" s="1"/>
  <c r="C11" i="21"/>
  <c r="J42" i="30"/>
  <c r="J39" i="30"/>
  <c r="J36" i="30"/>
  <c r="J33" i="30"/>
  <c r="J30" i="30"/>
  <c r="J27" i="30"/>
  <c r="I42" i="30"/>
  <c r="I39" i="30"/>
  <c r="I36" i="30"/>
  <c r="I33" i="30"/>
  <c r="I30" i="30"/>
  <c r="I27" i="30"/>
  <c r="K11" i="21" l="1"/>
  <c r="F11" i="21"/>
  <c r="J12" i="21"/>
  <c r="C12" i="21"/>
  <c r="D13" i="21"/>
  <c r="E13" i="21" s="1"/>
  <c r="B12" i="21"/>
  <c r="A12" i="21"/>
  <c r="K12" i="21" l="1"/>
  <c r="F12" i="21"/>
  <c r="J13" i="21"/>
  <c r="E17" i="4"/>
  <c r="B13" i="21"/>
  <c r="A13" i="21"/>
  <c r="D14" i="21"/>
  <c r="E14" i="21" s="1"/>
  <c r="C13" i="21"/>
  <c r="I28" i="28"/>
  <c r="I41" i="28" s="1"/>
  <c r="I54" i="28" s="1"/>
  <c r="I67" i="28" s="1"/>
  <c r="I80" i="28" s="1"/>
  <c r="I28" i="29"/>
  <c r="I41" i="29" s="1"/>
  <c r="I54" i="29" s="1"/>
  <c r="I67" i="29" s="1"/>
  <c r="I80" i="29" s="1"/>
  <c r="I62" i="58"/>
  <c r="K13" i="21" l="1"/>
  <c r="F13" i="21"/>
  <c r="J14" i="21"/>
  <c r="B14" i="21"/>
  <c r="C14" i="21"/>
  <c r="A14" i="21"/>
  <c r="D15" i="21"/>
  <c r="E15" i="21" s="1"/>
  <c r="K14" i="21" l="1"/>
  <c r="F14" i="21"/>
  <c r="J15" i="21"/>
  <c r="I17" i="4"/>
  <c r="B15" i="21"/>
  <c r="C15" i="21"/>
  <c r="A15" i="21"/>
  <c r="D16" i="21"/>
  <c r="E16" i="21" s="1"/>
  <c r="K15" i="21" l="1"/>
  <c r="F15" i="21"/>
  <c r="J16" i="21"/>
  <c r="B16" i="21"/>
  <c r="C16" i="21"/>
  <c r="A16" i="21"/>
  <c r="D17" i="21"/>
  <c r="E17" i="21" s="1"/>
  <c r="D42" i="30"/>
  <c r="F34" i="29"/>
  <c r="F47" i="29" s="1"/>
  <c r="F60" i="29" s="1"/>
  <c r="F73" i="29" s="1"/>
  <c r="F21" i="28"/>
  <c r="F34" i="28" s="1"/>
  <c r="F47" i="28" s="1"/>
  <c r="F60" i="28" s="1"/>
  <c r="F73" i="28" s="1"/>
  <c r="K16" i="21" l="1"/>
  <c r="F16" i="21"/>
  <c r="J17" i="21"/>
  <c r="B17" i="21"/>
  <c r="D18" i="21"/>
  <c r="E18" i="21" s="1"/>
  <c r="A17" i="21"/>
  <c r="C17" i="21"/>
  <c r="F6" i="30"/>
  <c r="H75" i="29"/>
  <c r="E42" i="30"/>
  <c r="K17" i="21" l="1"/>
  <c r="F17" i="21"/>
  <c r="J18" i="21"/>
  <c r="C18" i="21"/>
  <c r="B18" i="21"/>
  <c r="A18" i="21"/>
  <c r="D19" i="21"/>
  <c r="E19" i="21" s="1"/>
  <c r="F42" i="30"/>
  <c r="F12" i="30"/>
  <c r="F9" i="30"/>
  <c r="K18" i="21" l="1"/>
  <c r="F18" i="21"/>
  <c r="J19" i="21"/>
  <c r="D20" i="21"/>
  <c r="E20" i="21" s="1"/>
  <c r="B19" i="21"/>
  <c r="A19" i="21"/>
  <c r="C19" i="21"/>
  <c r="E10" i="29"/>
  <c r="E10" i="28"/>
  <c r="F15" i="30"/>
  <c r="H75" i="28"/>
  <c r="K19" i="21" l="1"/>
  <c r="F19" i="21"/>
  <c r="J20" i="21"/>
  <c r="B20" i="21"/>
  <c r="A20" i="21"/>
  <c r="C20" i="21"/>
  <c r="D21" i="21"/>
  <c r="E21" i="21" s="1"/>
  <c r="E36" i="29"/>
  <c r="E23" i="29"/>
  <c r="E23" i="28"/>
  <c r="F18" i="30"/>
  <c r="A24" i="30"/>
  <c r="K20" i="21" l="1"/>
  <c r="F20" i="21"/>
  <c r="J21" i="21"/>
  <c r="B21" i="21"/>
  <c r="A21" i="21"/>
  <c r="D22" i="21"/>
  <c r="E22" i="21" s="1"/>
  <c r="C21" i="21"/>
  <c r="E36" i="28"/>
  <c r="F21" i="30"/>
  <c r="E49" i="29"/>
  <c r="E49" i="28"/>
  <c r="A27" i="30"/>
  <c r="K21" i="21" l="1"/>
  <c r="F21" i="21"/>
  <c r="J22" i="21"/>
  <c r="D23" i="21"/>
  <c r="E23" i="21" s="1"/>
  <c r="B22" i="21"/>
  <c r="C22" i="21"/>
  <c r="A22" i="21"/>
  <c r="D27" i="30"/>
  <c r="E27" i="30"/>
  <c r="E75" i="28"/>
  <c r="A30" i="30"/>
  <c r="K22" i="21" l="1"/>
  <c r="F22" i="21"/>
  <c r="J23" i="21"/>
  <c r="C23" i="21"/>
  <c r="B23" i="21"/>
  <c r="A23" i="21"/>
  <c r="D24" i="21"/>
  <c r="E24" i="21" s="1"/>
  <c r="F27" i="30"/>
  <c r="E62" i="29"/>
  <c r="E75" i="29"/>
  <c r="E62" i="28"/>
  <c r="D30" i="30"/>
  <c r="E30" i="30"/>
  <c r="A33" i="30"/>
  <c r="K23" i="21" l="1"/>
  <c r="F23" i="21"/>
  <c r="J24" i="21"/>
  <c r="D25" i="21"/>
  <c r="E25" i="21" s="1"/>
  <c r="C24" i="21"/>
  <c r="B24" i="21"/>
  <c r="A24" i="21"/>
  <c r="E33" i="30"/>
  <c r="D33" i="30"/>
  <c r="A36" i="30"/>
  <c r="F30" i="30"/>
  <c r="K24" i="21" l="1"/>
  <c r="F24" i="21"/>
  <c r="J25" i="21"/>
  <c r="B25" i="21"/>
  <c r="D26" i="21"/>
  <c r="E26" i="21" s="1"/>
  <c r="C25" i="21"/>
  <c r="A25" i="21"/>
  <c r="D36" i="30"/>
  <c r="E36" i="30"/>
  <c r="A39" i="30"/>
  <c r="F33" i="30"/>
  <c r="I28" i="1"/>
  <c r="I41" i="1" s="1"/>
  <c r="I54" i="1" s="1"/>
  <c r="I67" i="1" s="1"/>
  <c r="I80" i="1" s="1"/>
  <c r="I28" i="3"/>
  <c r="I41" i="3" s="1"/>
  <c r="I54" i="3" s="1"/>
  <c r="I67" i="3" s="1"/>
  <c r="I80" i="3" s="1"/>
  <c r="K25" i="21" l="1"/>
  <c r="F25" i="21"/>
  <c r="J26" i="21"/>
  <c r="I28" i="6"/>
  <c r="I41" i="6" s="1"/>
  <c r="I54" i="6" s="1"/>
  <c r="I67" i="6" s="1"/>
  <c r="I80" i="6" s="1"/>
  <c r="I28" i="5"/>
  <c r="I41" i="5" s="1"/>
  <c r="I54" i="5" s="1"/>
  <c r="I67" i="5" s="1"/>
  <c r="I80" i="5" s="1"/>
  <c r="B26" i="21"/>
  <c r="D27" i="21"/>
  <c r="E27" i="21" s="1"/>
  <c r="A26" i="21"/>
  <c r="C26" i="21"/>
  <c r="E39" i="30"/>
  <c r="D39" i="30"/>
  <c r="F36" i="30"/>
  <c r="K26" i="21" l="1"/>
  <c r="F26" i="21"/>
  <c r="J27" i="21"/>
  <c r="B27" i="21"/>
  <c r="D28" i="21"/>
  <c r="E28" i="21" s="1"/>
  <c r="C27" i="21"/>
  <c r="A27" i="21"/>
  <c r="F39" i="30"/>
  <c r="K27" i="21" l="1"/>
  <c r="F27" i="21"/>
  <c r="J28" i="21"/>
  <c r="B28" i="21"/>
  <c r="C28" i="21"/>
  <c r="D29" i="21"/>
  <c r="E29" i="21" s="1"/>
  <c r="A28" i="21"/>
  <c r="K28" i="21" l="1"/>
  <c r="F28" i="21"/>
  <c r="J29" i="21"/>
  <c r="C29" i="21"/>
  <c r="B29" i="21"/>
  <c r="D30" i="21"/>
  <c r="E30" i="21" s="1"/>
  <c r="A29" i="21"/>
  <c r="H23" i="1"/>
  <c r="K29" i="21" l="1"/>
  <c r="F29" i="21"/>
  <c r="J30" i="21"/>
  <c r="B30" i="21"/>
  <c r="D31" i="21"/>
  <c r="E31" i="21" s="1"/>
  <c r="A30" i="21"/>
  <c r="C30" i="21"/>
  <c r="H36" i="1"/>
  <c r="K30" i="21" l="1"/>
  <c r="F30" i="21"/>
  <c r="J31" i="21"/>
  <c r="A31" i="21"/>
  <c r="D32" i="21"/>
  <c r="E32" i="21" s="1"/>
  <c r="C31" i="21"/>
  <c r="B31" i="21"/>
  <c r="H49" i="1"/>
  <c r="K31" i="21" l="1"/>
  <c r="F31" i="21"/>
  <c r="J32" i="21"/>
  <c r="A32" i="21"/>
  <c r="C32" i="21"/>
  <c r="D33" i="21"/>
  <c r="E33" i="21" s="1"/>
  <c r="B32" i="21"/>
  <c r="H75" i="1"/>
  <c r="H62" i="1"/>
  <c r="K32" i="21" l="1"/>
  <c r="F32" i="21"/>
  <c r="J33" i="21"/>
  <c r="C33" i="21"/>
  <c r="B33" i="21"/>
  <c r="A33" i="21"/>
  <c r="D34" i="21"/>
  <c r="E34" i="21" s="1"/>
  <c r="E23" i="5"/>
  <c r="E23" i="6"/>
  <c r="E23" i="3"/>
  <c r="K33" i="21" l="1"/>
  <c r="F33" i="21"/>
  <c r="J34" i="21"/>
  <c r="A34" i="21"/>
  <c r="C34" i="21"/>
  <c r="B34" i="21"/>
  <c r="D35" i="21"/>
  <c r="E35" i="21" s="1"/>
  <c r="E36" i="5"/>
  <c r="E36" i="6"/>
  <c r="E23" i="1"/>
  <c r="E36" i="3"/>
  <c r="K34" i="21" l="1"/>
  <c r="F34" i="21"/>
  <c r="J35" i="21"/>
  <c r="A35" i="21"/>
  <c r="D36" i="21"/>
  <c r="E36" i="21" s="1"/>
  <c r="C35" i="21"/>
  <c r="B35" i="21"/>
  <c r="E49" i="5"/>
  <c r="E49" i="6"/>
  <c r="E36" i="1"/>
  <c r="E49" i="3"/>
  <c r="F6" i="12"/>
  <c r="K35" i="21" l="1"/>
  <c r="F35" i="21"/>
  <c r="J36" i="21"/>
  <c r="B36" i="21"/>
  <c r="A36" i="21"/>
  <c r="D37" i="21"/>
  <c r="E37" i="21" s="1"/>
  <c r="C36" i="21"/>
  <c r="E75" i="6"/>
  <c r="E75" i="5"/>
  <c r="E62" i="5"/>
  <c r="E62" i="6"/>
  <c r="E62" i="3"/>
  <c r="E49" i="1"/>
  <c r="E75" i="3"/>
  <c r="A9" i="12"/>
  <c r="A12" i="12" s="1"/>
  <c r="A15" i="12" s="1"/>
  <c r="A18" i="12" s="1"/>
  <c r="A21" i="12" s="1"/>
  <c r="F21" i="6"/>
  <c r="F34" i="6" s="1"/>
  <c r="F47" i="6" s="1"/>
  <c r="F60" i="6" s="1"/>
  <c r="F73" i="6" s="1"/>
  <c r="F21" i="5"/>
  <c r="F34" i="5" s="1"/>
  <c r="F47" i="5" s="1"/>
  <c r="F60" i="5" s="1"/>
  <c r="F73" i="5" s="1"/>
  <c r="F21" i="3"/>
  <c r="F34" i="3" s="1"/>
  <c r="F47" i="3" s="1"/>
  <c r="F60" i="3" s="1"/>
  <c r="F73" i="3" s="1"/>
  <c r="F21" i="1"/>
  <c r="F34" i="1" s="1"/>
  <c r="F47" i="1" s="1"/>
  <c r="F60" i="1" s="1"/>
  <c r="F73" i="1" s="1"/>
  <c r="H10" i="1"/>
  <c r="K36" i="21" l="1"/>
  <c r="F36" i="21"/>
  <c r="J37" i="21"/>
  <c r="B37" i="21"/>
  <c r="A37" i="21"/>
  <c r="D38" i="21"/>
  <c r="E38" i="21" s="1"/>
  <c r="C37" i="21"/>
  <c r="E62" i="1"/>
  <c r="E75" i="1"/>
  <c r="K37" i="21" l="1"/>
  <c r="F37" i="21"/>
  <c r="J38" i="21"/>
  <c r="C38" i="21"/>
  <c r="D39" i="21"/>
  <c r="E39" i="21" s="1"/>
  <c r="B38" i="21"/>
  <c r="A38" i="21"/>
  <c r="F9" i="12"/>
  <c r="K38" i="21" l="1"/>
  <c r="F38" i="21"/>
  <c r="J39" i="21"/>
  <c r="B39" i="21"/>
  <c r="A39" i="21"/>
  <c r="D40" i="21"/>
  <c r="E40" i="21" s="1"/>
  <c r="C39" i="21"/>
  <c r="F12" i="12"/>
  <c r="F15" i="12"/>
  <c r="E10" i="1"/>
  <c r="K39" i="21" l="1"/>
  <c r="F39" i="21"/>
  <c r="J40" i="21"/>
  <c r="D41" i="21"/>
  <c r="E41" i="21" s="1"/>
  <c r="C40" i="21"/>
  <c r="B40" i="21"/>
  <c r="A40" i="21"/>
  <c r="H75" i="3"/>
  <c r="F18" i="12"/>
  <c r="E10" i="6"/>
  <c r="E10" i="5"/>
  <c r="K40" i="21" l="1"/>
  <c r="F40" i="21"/>
  <c r="J41" i="21"/>
  <c r="B41" i="21"/>
  <c r="C41" i="21"/>
  <c r="A41" i="21"/>
  <c r="D42" i="21"/>
  <c r="E42" i="21" s="1"/>
  <c r="H75" i="5"/>
  <c r="F21" i="12"/>
  <c r="K41" i="21" l="1"/>
  <c r="F41" i="21"/>
  <c r="J42" i="21"/>
  <c r="B42" i="21"/>
  <c r="A42" i="21"/>
  <c r="C42" i="21"/>
  <c r="D43" i="21"/>
  <c r="E43" i="21" s="1"/>
  <c r="H75" i="6"/>
  <c r="K42" i="21" l="1"/>
  <c r="F42" i="21"/>
  <c r="J43" i="21"/>
  <c r="B43" i="21"/>
  <c r="A43" i="21"/>
  <c r="D44" i="21"/>
  <c r="E44" i="21" s="1"/>
  <c r="C43" i="21"/>
  <c r="K43" i="21" l="1"/>
  <c r="F43" i="21"/>
  <c r="J44" i="21"/>
  <c r="B44" i="21"/>
  <c r="C44" i="21"/>
  <c r="A44" i="21"/>
  <c r="D45" i="21"/>
  <c r="E45" i="21" s="1"/>
  <c r="E10" i="3"/>
  <c r="K44" i="21" l="1"/>
  <c r="F44" i="21"/>
  <c r="J45" i="21"/>
  <c r="B45" i="21"/>
  <c r="D46" i="21"/>
  <c r="E46" i="21" s="1"/>
  <c r="A45" i="21"/>
  <c r="C45" i="21"/>
  <c r="K45" i="21" l="1"/>
  <c r="F45" i="21"/>
  <c r="J46" i="21"/>
  <c r="B46" i="21"/>
  <c r="A46" i="21"/>
  <c r="D47" i="21"/>
  <c r="E47" i="21" s="1"/>
  <c r="C46" i="21"/>
  <c r="K46" i="21" l="1"/>
  <c r="F46" i="21"/>
  <c r="J47" i="21"/>
  <c r="B47" i="21"/>
  <c r="A47" i="21"/>
  <c r="C47" i="21"/>
  <c r="D48" i="21"/>
  <c r="E48" i="21" s="1"/>
  <c r="K47" i="21" l="1"/>
  <c r="F47" i="21"/>
  <c r="J48" i="21"/>
  <c r="B48" i="21"/>
  <c r="A48" i="21"/>
  <c r="C48" i="21"/>
  <c r="D49" i="21"/>
  <c r="E49" i="21" s="1"/>
  <c r="K48" i="21" l="1"/>
  <c r="F48" i="21"/>
  <c r="J49" i="21"/>
  <c r="D50" i="21"/>
  <c r="E50" i="21" s="1"/>
  <c r="C49" i="21"/>
  <c r="B49" i="21"/>
  <c r="A49" i="21"/>
  <c r="K49" i="21" l="1"/>
  <c r="F49" i="21"/>
  <c r="J50" i="21"/>
  <c r="C50" i="21"/>
  <c r="D51" i="21"/>
  <c r="E51" i="21" s="1"/>
  <c r="B50" i="21"/>
  <c r="A50" i="21"/>
  <c r="K50" i="21" l="1"/>
  <c r="F50" i="21"/>
  <c r="J51" i="21"/>
  <c r="D52" i="21"/>
  <c r="E52" i="21" s="1"/>
  <c r="C51" i="21"/>
  <c r="B51" i="21"/>
  <c r="A51" i="21"/>
  <c r="K51" i="21" l="1"/>
  <c r="F51" i="21"/>
  <c r="J52" i="21"/>
  <c r="D53" i="21"/>
  <c r="E53" i="21" s="1"/>
  <c r="C52" i="21"/>
  <c r="B52" i="21"/>
  <c r="A52" i="21"/>
  <c r="K52" i="21" l="1"/>
  <c r="F52" i="21"/>
  <c r="J53" i="21"/>
  <c r="B53" i="21"/>
  <c r="C53" i="21"/>
  <c r="A53" i="21"/>
  <c r="D54" i="21"/>
  <c r="E54" i="21" s="1"/>
  <c r="K53" i="21" l="1"/>
  <c r="F53" i="21"/>
  <c r="J54" i="21"/>
  <c r="C54" i="21"/>
  <c r="D55" i="21"/>
  <c r="E55" i="21" s="1"/>
  <c r="B54" i="21"/>
  <c r="A54" i="21"/>
  <c r="K54" i="21" l="1"/>
  <c r="F54" i="21"/>
  <c r="J55" i="21"/>
  <c r="D56" i="21"/>
  <c r="E56" i="21" s="1"/>
  <c r="C55" i="21"/>
  <c r="B55" i="21"/>
  <c r="A55" i="21"/>
  <c r="K55" i="21" l="1"/>
  <c r="F55" i="21"/>
  <c r="J56" i="21"/>
  <c r="B56" i="21"/>
  <c r="C56" i="21"/>
  <c r="A56" i="21"/>
  <c r="D57" i="21"/>
  <c r="E57" i="21" s="1"/>
  <c r="K56" i="21" l="1"/>
  <c r="F56" i="21"/>
  <c r="J57" i="21"/>
  <c r="B57" i="21"/>
  <c r="C57" i="21"/>
  <c r="A57" i="21"/>
  <c r="D58" i="21"/>
  <c r="E58" i="21" s="1"/>
  <c r="K57" i="21" l="1"/>
  <c r="F57" i="21"/>
  <c r="J58" i="21"/>
  <c r="C58" i="21"/>
  <c r="D59" i="21"/>
  <c r="E59" i="21" s="1"/>
  <c r="B58" i="21"/>
  <c r="A58" i="21"/>
  <c r="K58" i="21" l="1"/>
  <c r="F58" i="21"/>
  <c r="J59" i="21"/>
  <c r="B59" i="21"/>
  <c r="A59" i="21"/>
  <c r="D60" i="21"/>
  <c r="E60" i="21" s="1"/>
  <c r="C59" i="21"/>
  <c r="K59" i="21" l="1"/>
  <c r="F59" i="21"/>
  <c r="J60" i="21"/>
  <c r="B60" i="21"/>
  <c r="C60" i="21"/>
  <c r="A60" i="21"/>
  <c r="D61" i="21"/>
  <c r="E61" i="21" s="1"/>
  <c r="K60" i="21" l="1"/>
  <c r="F60" i="21"/>
  <c r="J61" i="21"/>
  <c r="B61" i="21"/>
  <c r="A61" i="21"/>
  <c r="D62" i="21"/>
  <c r="E62" i="21" s="1"/>
  <c r="C61" i="21"/>
  <c r="K61" i="21" l="1"/>
  <c r="F61" i="21"/>
  <c r="J62" i="21"/>
  <c r="A62" i="21"/>
  <c r="C62" i="21"/>
  <c r="D63" i="21"/>
  <c r="E63" i="21" s="1"/>
  <c r="B62" i="21"/>
  <c r="K62" i="21" l="1"/>
  <c r="F62" i="21"/>
  <c r="J63" i="21"/>
  <c r="B63" i="21"/>
  <c r="A63" i="21"/>
  <c r="D64" i="21"/>
  <c r="E64" i="21" s="1"/>
  <c r="C63" i="21"/>
  <c r="K63" i="21" l="1"/>
  <c r="F63" i="21"/>
  <c r="J64" i="21"/>
  <c r="C64" i="21"/>
  <c r="D65" i="21"/>
  <c r="E65" i="21" s="1"/>
  <c r="B64" i="21"/>
  <c r="A64" i="21"/>
  <c r="K64" i="21" l="1"/>
  <c r="F64" i="21"/>
  <c r="J65" i="21"/>
  <c r="B65" i="21"/>
  <c r="A65" i="21"/>
  <c r="D66" i="21"/>
  <c r="E66" i="21" s="1"/>
  <c r="C65" i="21"/>
  <c r="K65" i="21" l="1"/>
  <c r="F65" i="21"/>
  <c r="J66" i="21"/>
  <c r="B66" i="21"/>
  <c r="A66" i="21"/>
  <c r="D67" i="21"/>
  <c r="E67" i="21" s="1"/>
  <c r="C66" i="21"/>
  <c r="K66" i="21" l="1"/>
  <c r="F66" i="21"/>
  <c r="J67" i="21"/>
  <c r="B67" i="21"/>
  <c r="D68" i="21"/>
  <c r="E68" i="21" s="1"/>
  <c r="A67" i="21"/>
  <c r="C67" i="21"/>
  <c r="K67" i="21" l="1"/>
  <c r="F67" i="21"/>
  <c r="J68" i="21"/>
  <c r="C68" i="21"/>
  <c r="D69" i="21"/>
  <c r="E69" i="21" s="1"/>
  <c r="B68" i="21"/>
  <c r="A68" i="21"/>
  <c r="K68" i="21" l="1"/>
  <c r="F68" i="21"/>
  <c r="J69" i="21"/>
  <c r="D70" i="21"/>
  <c r="E70" i="21" s="1"/>
  <c r="C69" i="21"/>
  <c r="B69" i="21"/>
  <c r="A69" i="21"/>
  <c r="K69" i="21" l="1"/>
  <c r="F69" i="21"/>
  <c r="J70" i="21"/>
  <c r="B70" i="21"/>
  <c r="A70" i="21"/>
  <c r="C70" i="21"/>
  <c r="D71" i="21"/>
  <c r="E71" i="21" s="1"/>
  <c r="K70" i="21" l="1"/>
  <c r="F70" i="21"/>
  <c r="J71" i="21"/>
  <c r="B71" i="21"/>
  <c r="A71" i="21"/>
  <c r="D72" i="21"/>
  <c r="E72" i="21" s="1"/>
  <c r="C71" i="21"/>
  <c r="K71" i="21" l="1"/>
  <c r="F71" i="21"/>
  <c r="J72" i="21"/>
  <c r="B72" i="21"/>
  <c r="C72" i="21"/>
  <c r="A72" i="21"/>
  <c r="D73" i="21"/>
  <c r="E73" i="21" s="1"/>
  <c r="K72" i="21" l="1"/>
  <c r="F72" i="21"/>
  <c r="J73" i="21"/>
  <c r="B73" i="21"/>
  <c r="A73" i="21"/>
  <c r="D74" i="21"/>
  <c r="E74" i="21" s="1"/>
  <c r="C73" i="21"/>
  <c r="K73" i="21" l="1"/>
  <c r="F73" i="21"/>
  <c r="J74" i="21"/>
  <c r="B74" i="21"/>
  <c r="D75" i="21"/>
  <c r="E75" i="21" s="1"/>
  <c r="A74" i="21"/>
  <c r="C74" i="21"/>
  <c r="K74" i="21" l="1"/>
  <c r="F74" i="21"/>
  <c r="J75" i="21"/>
  <c r="A75" i="21"/>
  <c r="D76" i="21"/>
  <c r="E76" i="21" s="1"/>
  <c r="C75" i="21"/>
  <c r="B75" i="21"/>
  <c r="K75" i="21" l="1"/>
  <c r="F75" i="21"/>
  <c r="J76" i="21"/>
  <c r="B76" i="21"/>
  <c r="A76" i="21"/>
  <c r="C76" i="21"/>
  <c r="D77" i="21"/>
  <c r="E77" i="21" s="1"/>
  <c r="K76" i="21" l="1"/>
  <c r="F76" i="21"/>
  <c r="J77" i="21"/>
  <c r="B77" i="21"/>
  <c r="C77" i="21"/>
  <c r="A77" i="21"/>
  <c r="D78" i="21"/>
  <c r="E78" i="21" s="1"/>
  <c r="K77" i="21" l="1"/>
  <c r="F77" i="21"/>
  <c r="J78" i="21"/>
  <c r="A78" i="21"/>
  <c r="C78" i="21"/>
  <c r="D79" i="21"/>
  <c r="E79" i="21" s="1"/>
  <c r="B78" i="21"/>
  <c r="K78" i="21" l="1"/>
  <c r="F78" i="21"/>
  <c r="J79" i="21"/>
  <c r="D80" i="21"/>
  <c r="E80" i="21" s="1"/>
  <c r="B79" i="21"/>
  <c r="A79" i="21"/>
  <c r="C79" i="21"/>
  <c r="K79" i="21" l="1"/>
  <c r="F79" i="21"/>
  <c r="J80" i="21"/>
  <c r="B80" i="21"/>
  <c r="A80" i="21"/>
  <c r="D81" i="21"/>
  <c r="E81" i="21" s="1"/>
  <c r="C80" i="21"/>
  <c r="K80" i="21" l="1"/>
  <c r="F80" i="21"/>
  <c r="J81" i="21"/>
  <c r="B81" i="21"/>
  <c r="C81" i="21"/>
  <c r="A81" i="21"/>
  <c r="D82" i="21"/>
  <c r="E82" i="21" s="1"/>
  <c r="K81" i="21" l="1"/>
  <c r="F81" i="21"/>
  <c r="J82" i="21"/>
  <c r="A82" i="21"/>
  <c r="C82" i="21"/>
  <c r="D83" i="21"/>
  <c r="E83" i="21" s="1"/>
  <c r="B82" i="21"/>
  <c r="K82" i="21" l="1"/>
  <c r="F82" i="21"/>
  <c r="J83" i="21"/>
  <c r="D84" i="21"/>
  <c r="E84" i="21" s="1"/>
  <c r="B83" i="21"/>
  <c r="A83" i="21"/>
  <c r="C83" i="21"/>
  <c r="K83" i="21" l="1"/>
  <c r="F83" i="21"/>
  <c r="J84" i="21"/>
  <c r="B84" i="21"/>
  <c r="A84" i="21"/>
  <c r="D85" i="21"/>
  <c r="E85" i="21" s="1"/>
  <c r="C84" i="21"/>
  <c r="K84" i="21" l="1"/>
  <c r="F84" i="21"/>
  <c r="J85" i="21"/>
  <c r="B85" i="21"/>
  <c r="C85" i="21"/>
  <c r="A85" i="21"/>
  <c r="D86" i="21"/>
  <c r="E86" i="21" s="1"/>
  <c r="K85" i="21" l="1"/>
  <c r="F85" i="21"/>
  <c r="J86" i="21"/>
  <c r="B86" i="21"/>
  <c r="D87" i="21"/>
  <c r="E87" i="21" s="1"/>
  <c r="C86" i="21"/>
  <c r="A86" i="21"/>
  <c r="K86" i="21" l="1"/>
  <c r="F86" i="21"/>
  <c r="J87" i="21"/>
  <c r="D88" i="21"/>
  <c r="E88" i="21" s="1"/>
  <c r="B87" i="21"/>
  <c r="A87" i="21"/>
  <c r="C87" i="21"/>
  <c r="K87" i="21" l="1"/>
  <c r="F87" i="21"/>
  <c r="J88" i="21"/>
  <c r="A88" i="21"/>
  <c r="D89" i="21"/>
  <c r="E89" i="21" s="1"/>
  <c r="C88" i="21"/>
  <c r="B88" i="21"/>
  <c r="K88" i="21" l="1"/>
  <c r="F88" i="21"/>
  <c r="J89" i="21"/>
  <c r="D90" i="21"/>
  <c r="E90" i="21" s="1"/>
  <c r="C89" i="21"/>
  <c r="B89" i="21"/>
  <c r="A89" i="21"/>
  <c r="K89" i="21" l="1"/>
  <c r="F89" i="21"/>
  <c r="J90" i="21"/>
  <c r="A90" i="21"/>
  <c r="D91" i="21"/>
  <c r="E91" i="21" s="1"/>
  <c r="C90" i="21"/>
  <c r="B90" i="21"/>
  <c r="K90" i="21" l="1"/>
  <c r="F90" i="21"/>
  <c r="J91" i="21"/>
  <c r="A91" i="21"/>
  <c r="B91" i="21"/>
  <c r="C91" i="21"/>
  <c r="D92" i="21"/>
  <c r="E92" i="21" s="1"/>
  <c r="K91" i="21" l="1"/>
  <c r="F91" i="21"/>
  <c r="J92" i="21"/>
  <c r="A92" i="21"/>
  <c r="C92" i="21"/>
  <c r="B92" i="21"/>
  <c r="D93" i="21"/>
  <c r="E93" i="21" s="1"/>
  <c r="K92" i="21" l="1"/>
  <c r="F92" i="21"/>
  <c r="J93" i="21"/>
  <c r="A93" i="21"/>
  <c r="C93" i="21"/>
  <c r="B93" i="21"/>
  <c r="D94" i="21"/>
  <c r="E94" i="21" s="1"/>
  <c r="K93" i="21" l="1"/>
  <c r="F93" i="21"/>
  <c r="J94" i="21"/>
  <c r="A94" i="21"/>
  <c r="D95" i="21"/>
  <c r="E95" i="21" s="1"/>
  <c r="C94" i="21"/>
  <c r="B94" i="21"/>
  <c r="K94" i="21" l="1"/>
  <c r="F94" i="21"/>
  <c r="J95" i="21"/>
  <c r="A95" i="21"/>
  <c r="C95" i="21"/>
  <c r="D96" i="21"/>
  <c r="E96" i="21" s="1"/>
  <c r="B95" i="21"/>
  <c r="K95" i="21" l="1"/>
  <c r="F95" i="21"/>
  <c r="J96" i="21"/>
  <c r="D97" i="21"/>
  <c r="E97" i="21" s="1"/>
  <c r="C96" i="21"/>
  <c r="B96" i="21"/>
  <c r="A96" i="21"/>
  <c r="K96" i="21" l="1"/>
  <c r="F96" i="21"/>
  <c r="J97" i="21"/>
  <c r="A97" i="21"/>
  <c r="D98" i="21"/>
  <c r="E98" i="21" s="1"/>
  <c r="C97" i="21"/>
  <c r="B97" i="21"/>
  <c r="K97" i="21" l="1"/>
  <c r="F97" i="21"/>
  <c r="J98" i="21"/>
  <c r="C98" i="21"/>
  <c r="B98" i="21"/>
  <c r="A98" i="21"/>
  <c r="D99" i="21"/>
  <c r="E99" i="21" s="1"/>
  <c r="K98" i="21" l="1"/>
  <c r="F98" i="21"/>
  <c r="J99" i="21"/>
  <c r="A99" i="21"/>
  <c r="B99" i="21"/>
  <c r="C99" i="21"/>
  <c r="D100" i="21"/>
  <c r="E100" i="21" s="1"/>
  <c r="K99" i="21" l="1"/>
  <c r="F99" i="21"/>
  <c r="J100" i="21"/>
  <c r="A100" i="21"/>
  <c r="D101" i="21"/>
  <c r="E101" i="21" s="1"/>
  <c r="C100" i="21"/>
  <c r="B100" i="21"/>
  <c r="K100" i="21" l="1"/>
  <c r="F100" i="21"/>
  <c r="J101" i="21"/>
  <c r="C101" i="21"/>
  <c r="A101" i="21"/>
  <c r="D102" i="21"/>
  <c r="E102" i="21" s="1"/>
  <c r="B101" i="21"/>
  <c r="K101" i="21" l="1"/>
  <c r="F101" i="21"/>
  <c r="J102" i="21"/>
  <c r="A102" i="21"/>
  <c r="C102" i="21"/>
  <c r="B102" i="21"/>
  <c r="D103" i="21"/>
  <c r="E103" i="21" s="1"/>
  <c r="K102" i="21" l="1"/>
  <c r="F102" i="21"/>
  <c r="J103" i="21"/>
  <c r="A103" i="21"/>
  <c r="C103" i="21"/>
  <c r="B103" i="21"/>
  <c r="D104" i="21"/>
  <c r="E104" i="21" s="1"/>
  <c r="K103" i="21" l="1"/>
  <c r="F103" i="21"/>
  <c r="J104" i="21"/>
  <c r="C104" i="21"/>
  <c r="A104" i="21"/>
  <c r="D105" i="21"/>
  <c r="E105" i="21" s="1"/>
  <c r="B104" i="21"/>
  <c r="K104" i="21" l="1"/>
  <c r="F104" i="21"/>
  <c r="J105" i="21"/>
  <c r="A105" i="21"/>
  <c r="D106" i="21"/>
  <c r="E106" i="21" s="1"/>
  <c r="C105" i="21"/>
  <c r="B105" i="21"/>
  <c r="K105" i="21" l="1"/>
  <c r="F105" i="21"/>
  <c r="J106" i="21"/>
  <c r="A106" i="21"/>
  <c r="B106" i="21"/>
  <c r="D107" i="21"/>
  <c r="E107" i="21" s="1"/>
  <c r="C106" i="21"/>
  <c r="K106" i="21" l="1"/>
  <c r="F106" i="21"/>
  <c r="J107" i="21"/>
  <c r="D108" i="21"/>
  <c r="E108" i="21" s="1"/>
  <c r="C107" i="21"/>
  <c r="B107" i="21"/>
  <c r="A107" i="21"/>
  <c r="K107" i="21" l="1"/>
  <c r="F107" i="21"/>
  <c r="J108" i="21"/>
  <c r="C108" i="21"/>
  <c r="A108" i="21"/>
  <c r="D109" i="21"/>
  <c r="E109" i="21" s="1"/>
  <c r="B108" i="21"/>
  <c r="K108" i="21" l="1"/>
  <c r="F108" i="21"/>
  <c r="J109" i="21"/>
  <c r="C109" i="21"/>
  <c r="D110" i="21"/>
  <c r="E110" i="21" s="1"/>
  <c r="B109" i="21"/>
  <c r="A109" i="21"/>
  <c r="K109" i="21" l="1"/>
  <c r="F109" i="21"/>
  <c r="J110" i="21"/>
  <c r="C110" i="21"/>
  <c r="D111" i="21"/>
  <c r="E111" i="21" s="1"/>
  <c r="B110" i="21"/>
  <c r="A110" i="21"/>
  <c r="K110" i="21" l="1"/>
  <c r="F110" i="21"/>
  <c r="J111" i="21"/>
  <c r="C111" i="21"/>
  <c r="D112" i="21"/>
  <c r="E112" i="21" s="1"/>
  <c r="A111" i="21"/>
  <c r="B111" i="21"/>
  <c r="K111" i="21" l="1"/>
  <c r="F111" i="21"/>
  <c r="J112" i="21"/>
  <c r="A112" i="21"/>
  <c r="D113" i="21"/>
  <c r="E113" i="21" s="1"/>
  <c r="B112" i="21"/>
  <c r="C112" i="21"/>
  <c r="K112" i="21" l="1"/>
  <c r="F112" i="21"/>
  <c r="J113" i="21"/>
  <c r="A113" i="21"/>
  <c r="D114" i="21"/>
  <c r="E114" i="21" s="1"/>
  <c r="C113" i="21"/>
  <c r="B113" i="21"/>
  <c r="K113" i="21" l="1"/>
  <c r="F113" i="21"/>
  <c r="J114" i="21"/>
  <c r="C114" i="21"/>
  <c r="A114" i="21"/>
  <c r="D115" i="21"/>
  <c r="E115" i="21" s="1"/>
  <c r="B114" i="21"/>
  <c r="K114" i="21" l="1"/>
  <c r="F114" i="21"/>
  <c r="J115" i="21"/>
  <c r="C115" i="21"/>
  <c r="A115" i="21"/>
  <c r="B115" i="21"/>
  <c r="D116" i="21"/>
  <c r="E116" i="21" s="1"/>
  <c r="K115" i="21" l="1"/>
  <c r="F115" i="21"/>
  <c r="J116" i="21"/>
  <c r="C116" i="21"/>
  <c r="D117" i="21"/>
  <c r="E117" i="21" s="1"/>
  <c r="B116" i="21"/>
  <c r="A116" i="21"/>
  <c r="K116" i="21" l="1"/>
  <c r="F116" i="21"/>
  <c r="J117" i="21"/>
  <c r="C117" i="21"/>
  <c r="D118" i="21"/>
  <c r="E118" i="21" s="1"/>
  <c r="B117" i="21"/>
  <c r="A117" i="21"/>
  <c r="K117" i="21" l="1"/>
  <c r="F117" i="21"/>
  <c r="J118" i="21"/>
  <c r="C118" i="21"/>
  <c r="B118" i="21"/>
  <c r="A118" i="21"/>
  <c r="D119" i="21"/>
  <c r="E119" i="21" s="1"/>
  <c r="K118" i="21" l="1"/>
  <c r="F118" i="21"/>
  <c r="J119" i="21"/>
  <c r="A119" i="21"/>
  <c r="B119" i="21"/>
  <c r="D120" i="21"/>
  <c r="E120" i="21" s="1"/>
  <c r="C119" i="21"/>
  <c r="K119" i="21" l="1"/>
  <c r="F119" i="21"/>
  <c r="J120" i="21"/>
  <c r="D121" i="21"/>
  <c r="E121" i="21" s="1"/>
  <c r="C120" i="21"/>
  <c r="B120" i="21"/>
  <c r="A120" i="21"/>
  <c r="K120" i="21" l="1"/>
  <c r="F120" i="21"/>
  <c r="J121" i="21"/>
  <c r="C121" i="21"/>
  <c r="A121" i="21"/>
  <c r="D122" i="21"/>
  <c r="E122" i="21" s="1"/>
  <c r="B121" i="21"/>
  <c r="K121" i="21" l="1"/>
  <c r="F121" i="21"/>
  <c r="J122" i="21"/>
  <c r="C122" i="21"/>
  <c r="A122" i="21"/>
  <c r="D123" i="21"/>
  <c r="E123" i="21" s="1"/>
  <c r="B122" i="21"/>
  <c r="K122" i="21" l="1"/>
  <c r="F122" i="21"/>
  <c r="J123" i="21"/>
  <c r="B123" i="21"/>
  <c r="D124" i="21"/>
  <c r="E124" i="21" s="1"/>
  <c r="C123" i="21"/>
  <c r="A123" i="21"/>
  <c r="K123" i="21" l="1"/>
  <c r="F123" i="21"/>
  <c r="J124" i="21"/>
  <c r="A124" i="21"/>
  <c r="B124" i="21"/>
  <c r="D125" i="21"/>
  <c r="E125" i="21" s="1"/>
  <c r="C124" i="21"/>
  <c r="K124" i="21" l="1"/>
  <c r="F124" i="21"/>
  <c r="J125" i="21"/>
  <c r="B125" i="21"/>
  <c r="A125" i="21"/>
  <c r="D126" i="21"/>
  <c r="E126" i="21" s="1"/>
  <c r="C125" i="21"/>
  <c r="K125" i="21" l="1"/>
  <c r="F125" i="21"/>
  <c r="J126" i="21"/>
  <c r="C126" i="21"/>
  <c r="A126" i="21"/>
  <c r="D127" i="21"/>
  <c r="E127" i="21" s="1"/>
  <c r="B126" i="21"/>
  <c r="K126" i="21" l="1"/>
  <c r="F126" i="21"/>
  <c r="J127" i="21"/>
  <c r="D128" i="21"/>
  <c r="E128" i="21" s="1"/>
  <c r="B127" i="21"/>
  <c r="C127" i="21"/>
  <c r="A127" i="21"/>
  <c r="K127" i="21" l="1"/>
  <c r="F127" i="21"/>
  <c r="J128" i="21"/>
  <c r="C128" i="21"/>
  <c r="D129" i="21"/>
  <c r="E129" i="21" s="1"/>
  <c r="B128" i="21"/>
  <c r="A128" i="21"/>
  <c r="K128" i="21" l="1"/>
  <c r="F128" i="21"/>
  <c r="J129" i="21"/>
  <c r="C129" i="21"/>
  <c r="B129" i="21"/>
  <c r="A129" i="21"/>
  <c r="D130" i="21"/>
  <c r="E130" i="21" s="1"/>
  <c r="K129" i="21" l="1"/>
  <c r="F129" i="21"/>
  <c r="J130" i="21"/>
  <c r="A130" i="21"/>
  <c r="D131" i="21"/>
  <c r="E131" i="21" s="1"/>
  <c r="C130" i="21"/>
  <c r="B130" i="21"/>
  <c r="K130" i="21" l="1"/>
  <c r="F130" i="21"/>
  <c r="J131" i="21"/>
  <c r="A131" i="21"/>
  <c r="B131" i="21"/>
  <c r="C131" i="21"/>
  <c r="D132" i="21"/>
  <c r="E132" i="21" s="1"/>
  <c r="K131" i="21" l="1"/>
  <c r="F131" i="21"/>
  <c r="J132" i="21"/>
  <c r="C132" i="21"/>
  <c r="A132" i="21"/>
  <c r="D133" i="21"/>
  <c r="E133" i="21" s="1"/>
  <c r="B132" i="21"/>
  <c r="K132" i="21" l="1"/>
  <c r="F132" i="21"/>
  <c r="J133" i="21"/>
  <c r="C133" i="21"/>
  <c r="A133" i="21"/>
  <c r="B133" i="21"/>
  <c r="D134" i="21"/>
  <c r="E134" i="21" s="1"/>
  <c r="K133" i="21" l="1"/>
  <c r="F133" i="21"/>
  <c r="J134" i="21"/>
  <c r="A134" i="21"/>
  <c r="B134" i="21"/>
  <c r="D135" i="21"/>
  <c r="E135" i="21" s="1"/>
  <c r="C134" i="21"/>
  <c r="K134" i="21" l="1"/>
  <c r="F134" i="21"/>
  <c r="J135" i="21"/>
  <c r="D136" i="21"/>
  <c r="E136" i="21" s="1"/>
  <c r="B135" i="21"/>
  <c r="C135" i="21"/>
  <c r="A135" i="21"/>
  <c r="K135" i="21" l="1"/>
  <c r="F135" i="21"/>
  <c r="J136" i="21"/>
  <c r="C136" i="21"/>
  <c r="A136" i="21"/>
  <c r="D137" i="21"/>
  <c r="E137" i="21" s="1"/>
  <c r="B136" i="21"/>
  <c r="K136" i="21" l="1"/>
  <c r="F136" i="21"/>
  <c r="J137" i="21"/>
  <c r="C137" i="21"/>
  <c r="B137" i="21"/>
  <c r="A137" i="21"/>
  <c r="D138" i="21"/>
  <c r="E138" i="21" s="1"/>
  <c r="K137" i="21" l="1"/>
  <c r="F137" i="21"/>
  <c r="J138" i="21"/>
  <c r="A138" i="21"/>
  <c r="B138" i="21"/>
  <c r="D139" i="21"/>
  <c r="E139" i="21" s="1"/>
  <c r="C138" i="21"/>
  <c r="K138" i="21" l="1"/>
  <c r="F138" i="21"/>
  <c r="J139" i="21"/>
  <c r="C139" i="21"/>
  <c r="A139" i="21"/>
  <c r="B139" i="21"/>
  <c r="D140" i="21"/>
  <c r="E140" i="21" s="1"/>
  <c r="K139" i="21" l="1"/>
  <c r="F139" i="21"/>
  <c r="J140" i="21"/>
  <c r="C140" i="21"/>
  <c r="A140" i="21"/>
  <c r="D141" i="21"/>
  <c r="E141" i="21" s="1"/>
  <c r="B140" i="21"/>
  <c r="K140" i="21" l="1"/>
  <c r="F140" i="21"/>
  <c r="J141" i="21"/>
  <c r="C141" i="21"/>
  <c r="D142" i="21"/>
  <c r="E142" i="21" s="1"/>
  <c r="B141" i="21"/>
  <c r="A141" i="21"/>
  <c r="K141" i="21" l="1"/>
  <c r="F141" i="21"/>
  <c r="J142" i="21"/>
  <c r="C142" i="21"/>
  <c r="D143" i="21"/>
  <c r="E143" i="21" s="1"/>
  <c r="B142" i="21"/>
  <c r="A142" i="21"/>
  <c r="K142" i="21" l="1"/>
  <c r="F142" i="21"/>
  <c r="J143" i="21"/>
  <c r="C143" i="21"/>
  <c r="D144" i="21"/>
  <c r="E144" i="21" s="1"/>
  <c r="A143" i="21"/>
  <c r="B143" i="21"/>
  <c r="K143" i="21" l="1"/>
  <c r="F143" i="21"/>
  <c r="J144" i="21"/>
  <c r="A144" i="21"/>
  <c r="D145" i="21"/>
  <c r="E145" i="21" s="1"/>
  <c r="C144" i="21"/>
  <c r="B144" i="21"/>
  <c r="K144" i="21" l="1"/>
  <c r="F144" i="21"/>
  <c r="J145" i="21"/>
  <c r="D146" i="21"/>
  <c r="E146" i="21" s="1"/>
  <c r="C145" i="21"/>
  <c r="B145" i="21"/>
  <c r="A145" i="21"/>
  <c r="K145" i="21" l="1"/>
  <c r="F145" i="21"/>
  <c r="J146" i="21"/>
  <c r="C146" i="21"/>
  <c r="A146" i="21"/>
  <c r="D147" i="21"/>
  <c r="E147" i="21" s="1"/>
  <c r="B146" i="21"/>
  <c r="K146" i="21" l="1"/>
  <c r="F146" i="21"/>
  <c r="J147" i="21"/>
  <c r="C147" i="21"/>
  <c r="D148" i="21"/>
  <c r="E148" i="21" s="1"/>
  <c r="A147" i="21"/>
  <c r="B147" i="21"/>
  <c r="K147" i="21" l="1"/>
  <c r="F147" i="21"/>
  <c r="J148" i="21"/>
  <c r="D149" i="21"/>
  <c r="E149" i="21" s="1"/>
  <c r="C148" i="21"/>
  <c r="B148" i="21"/>
  <c r="A148" i="21"/>
  <c r="K148" i="21" l="1"/>
  <c r="F148" i="21"/>
  <c r="J149" i="21"/>
  <c r="B149" i="21"/>
  <c r="A149" i="21"/>
  <c r="D150" i="21"/>
  <c r="E150" i="21" s="1"/>
  <c r="C149" i="21"/>
  <c r="K149" i="21" l="1"/>
  <c r="F149" i="21"/>
  <c r="J150" i="21"/>
  <c r="C150" i="21"/>
  <c r="B150" i="21"/>
  <c r="A150" i="21"/>
  <c r="D151" i="21"/>
  <c r="E151" i="21" s="1"/>
  <c r="K150" i="21" l="1"/>
  <c r="F150" i="21"/>
  <c r="J151" i="21"/>
  <c r="A151" i="21"/>
  <c r="B151" i="21"/>
  <c r="D152" i="21"/>
  <c r="E152" i="21" s="1"/>
  <c r="C151" i="21"/>
  <c r="K151" i="21" l="1"/>
  <c r="F151" i="21"/>
  <c r="J152" i="21"/>
  <c r="A152" i="21"/>
  <c r="D153" i="21"/>
  <c r="E153" i="21" s="1"/>
  <c r="C152" i="21"/>
  <c r="B152" i="21"/>
  <c r="K152" i="21" l="1"/>
  <c r="F152" i="21"/>
  <c r="J153" i="21"/>
  <c r="C153" i="21"/>
  <c r="B153" i="21"/>
  <c r="A153" i="21"/>
  <c r="D154" i="21"/>
  <c r="E154" i="21" s="1"/>
  <c r="K153" i="21" l="1"/>
  <c r="F153" i="21"/>
  <c r="J154" i="21"/>
  <c r="A154" i="21"/>
  <c r="C154" i="21"/>
  <c r="B154" i="21"/>
  <c r="D155" i="21"/>
  <c r="E155" i="21" s="1"/>
  <c r="K154" i="21" l="1"/>
  <c r="F154" i="21"/>
  <c r="J155" i="21"/>
  <c r="A155" i="21"/>
  <c r="B155" i="21"/>
  <c r="C155" i="21"/>
  <c r="D156" i="21"/>
  <c r="E156" i="21" s="1"/>
  <c r="K155" i="21" l="1"/>
  <c r="F155" i="21"/>
  <c r="J156" i="21"/>
  <c r="C156" i="21"/>
  <c r="A156" i="21"/>
  <c r="B156" i="21"/>
  <c r="D157" i="21"/>
  <c r="E157" i="21" s="1"/>
  <c r="K156" i="21" l="1"/>
  <c r="F156" i="21"/>
  <c r="J157" i="21"/>
  <c r="A157" i="21"/>
  <c r="C157" i="21"/>
  <c r="D158" i="21"/>
  <c r="E158" i="21" s="1"/>
  <c r="B157" i="21"/>
  <c r="K157" i="21" l="1"/>
  <c r="F157" i="21"/>
  <c r="J158" i="21"/>
  <c r="A158" i="21"/>
  <c r="B158" i="21"/>
  <c r="D159" i="21"/>
  <c r="E159" i="21" s="1"/>
  <c r="C158" i="21"/>
  <c r="K158" i="21" l="1"/>
  <c r="F158" i="21"/>
  <c r="J159" i="21"/>
  <c r="C159" i="21"/>
  <c r="A159" i="21"/>
  <c r="B159" i="21"/>
  <c r="D160" i="21"/>
  <c r="E160" i="21" s="1"/>
  <c r="K159" i="21" l="1"/>
  <c r="F159" i="21"/>
  <c r="J160" i="21"/>
  <c r="C160" i="21"/>
  <c r="A160" i="21"/>
  <c r="D161" i="21"/>
  <c r="E161" i="21" s="1"/>
  <c r="B160" i="21"/>
  <c r="K160" i="21" l="1"/>
  <c r="F160" i="21"/>
  <c r="J161" i="21"/>
  <c r="C161" i="21"/>
  <c r="D162" i="21"/>
  <c r="E162" i="21" s="1"/>
  <c r="B161" i="21"/>
  <c r="A161" i="21"/>
  <c r="K161" i="21" l="1"/>
  <c r="F161" i="21"/>
  <c r="J162" i="21"/>
  <c r="C162" i="21"/>
  <c r="B162" i="21"/>
  <c r="A162" i="21"/>
  <c r="D163" i="21"/>
  <c r="E163" i="21" s="1"/>
  <c r="K162" i="21" l="1"/>
  <c r="F162" i="21"/>
  <c r="J163" i="21"/>
  <c r="C163" i="21"/>
  <c r="D164" i="21"/>
  <c r="E164" i="21" s="1"/>
  <c r="A163" i="21"/>
  <c r="B163" i="21"/>
  <c r="K163" i="21" l="1"/>
  <c r="F163" i="21"/>
  <c r="J164" i="21"/>
  <c r="A164" i="21"/>
  <c r="B164" i="21"/>
  <c r="D165" i="21"/>
  <c r="E165" i="21" s="1"/>
  <c r="C164" i="21"/>
  <c r="K164" i="21" l="1"/>
  <c r="F164" i="21"/>
  <c r="J165" i="21"/>
  <c r="A165" i="21"/>
  <c r="D166" i="21"/>
  <c r="E166" i="21" s="1"/>
  <c r="B165" i="21"/>
  <c r="C165" i="21"/>
  <c r="K165" i="21" l="1"/>
  <c r="F165" i="21"/>
  <c r="J166" i="21"/>
  <c r="C166" i="21"/>
  <c r="B166" i="21"/>
  <c r="A166" i="21"/>
  <c r="D167" i="21"/>
  <c r="E167" i="21" s="1"/>
  <c r="K166" i="21" l="1"/>
  <c r="F166" i="21"/>
  <c r="J167" i="21"/>
  <c r="D168" i="21"/>
  <c r="E168" i="21" s="1"/>
  <c r="A167" i="21"/>
  <c r="B167" i="21"/>
  <c r="C167" i="21"/>
  <c r="K167" i="21" l="1"/>
  <c r="F167" i="21"/>
  <c r="J168" i="21"/>
  <c r="C168" i="21"/>
  <c r="B168" i="21"/>
  <c r="A168" i="21"/>
  <c r="D169" i="21"/>
  <c r="E169" i="21" s="1"/>
  <c r="K168" i="21" l="1"/>
  <c r="F168" i="21"/>
  <c r="J169" i="21"/>
  <c r="C169" i="21"/>
  <c r="D170" i="21"/>
  <c r="E170" i="21" s="1"/>
  <c r="B169" i="21"/>
  <c r="A169" i="21"/>
  <c r="K169" i="21" l="1"/>
  <c r="F169" i="21"/>
  <c r="J170" i="21"/>
  <c r="C170" i="21"/>
  <c r="B170" i="21"/>
  <c r="A170" i="21"/>
  <c r="D171" i="21"/>
  <c r="E171" i="21" s="1"/>
  <c r="K170" i="21" l="1"/>
  <c r="F170" i="21"/>
  <c r="J171" i="21"/>
  <c r="B171" i="21"/>
  <c r="C171" i="21"/>
  <c r="A171" i="21"/>
  <c r="D172" i="21"/>
  <c r="E172" i="21" s="1"/>
  <c r="K171" i="21" l="1"/>
  <c r="F171" i="21"/>
  <c r="J172" i="21"/>
  <c r="C172" i="21"/>
  <c r="A172" i="21"/>
  <c r="B172" i="21"/>
  <c r="D173" i="21"/>
  <c r="E173" i="21" s="1"/>
  <c r="K172" i="21" l="1"/>
  <c r="F172" i="21"/>
  <c r="J173" i="21"/>
  <c r="D174" i="21"/>
  <c r="E174" i="21" s="1"/>
  <c r="C173" i="21"/>
  <c r="B173" i="21"/>
  <c r="A173" i="21"/>
  <c r="K173" i="21" l="1"/>
  <c r="F173" i="21"/>
  <c r="J174" i="21"/>
  <c r="D175" i="21"/>
  <c r="E175" i="21" s="1"/>
  <c r="C174" i="21"/>
  <c r="B174" i="21"/>
  <c r="A174" i="21"/>
  <c r="K174" i="21" l="1"/>
  <c r="F174" i="21"/>
  <c r="J175" i="21"/>
  <c r="D176" i="21"/>
  <c r="E176" i="21" s="1"/>
  <c r="B175" i="21"/>
  <c r="A175" i="21"/>
  <c r="C175" i="21"/>
  <c r="K175" i="21" l="1"/>
  <c r="F175" i="21"/>
  <c r="J176" i="21"/>
  <c r="D177" i="21"/>
  <c r="E177" i="21" s="1"/>
  <c r="B176" i="21"/>
  <c r="A176" i="21"/>
  <c r="C176" i="21"/>
  <c r="K176" i="21" l="1"/>
  <c r="F176" i="21"/>
  <c r="J177" i="21"/>
  <c r="D178" i="21"/>
  <c r="E178" i="21" s="1"/>
  <c r="B177" i="21"/>
  <c r="A177" i="21"/>
  <c r="C177" i="21"/>
  <c r="K177" i="21" l="1"/>
  <c r="F177" i="21"/>
  <c r="J178" i="21"/>
  <c r="B178" i="21"/>
  <c r="D179" i="21"/>
  <c r="E179" i="21" s="1"/>
  <c r="C178" i="21"/>
  <c r="A178" i="21"/>
  <c r="K178" i="21" l="1"/>
  <c r="F178" i="21"/>
  <c r="J179" i="21"/>
  <c r="B179" i="21"/>
  <c r="D180" i="21"/>
  <c r="E180" i="21" s="1"/>
  <c r="C179" i="21"/>
  <c r="A179" i="21"/>
  <c r="K179" i="21" l="1"/>
  <c r="F179" i="21"/>
  <c r="J180" i="21"/>
  <c r="B180" i="21"/>
  <c r="A180" i="21"/>
  <c r="D181" i="21"/>
  <c r="E181" i="21" s="1"/>
  <c r="C180" i="21"/>
  <c r="K180" i="21" l="1"/>
  <c r="F180" i="21"/>
  <c r="J181" i="21"/>
  <c r="B181" i="21"/>
  <c r="A181" i="21"/>
  <c r="D182" i="21"/>
  <c r="E182" i="21" s="1"/>
  <c r="C181" i="21"/>
  <c r="K181" i="21" l="1"/>
  <c r="F181" i="21"/>
  <c r="J182" i="21"/>
  <c r="A182" i="21"/>
  <c r="D183" i="21"/>
  <c r="E183" i="21" s="1"/>
  <c r="C182" i="21"/>
  <c r="B182" i="21"/>
  <c r="K182" i="21" l="1"/>
  <c r="F182" i="21"/>
  <c r="J183" i="21"/>
  <c r="B183" i="21"/>
  <c r="A183" i="21"/>
  <c r="D184" i="21"/>
  <c r="E184" i="21" s="1"/>
  <c r="C183" i="21"/>
  <c r="K183" i="21" l="1"/>
  <c r="F183" i="21"/>
  <c r="J184" i="21"/>
  <c r="B184" i="21"/>
  <c r="C184" i="21"/>
  <c r="A184" i="21"/>
  <c r="D185" i="21"/>
  <c r="E185" i="21" s="1"/>
  <c r="K184" i="21" l="1"/>
  <c r="F184" i="21"/>
  <c r="J185" i="21"/>
  <c r="B185" i="21"/>
  <c r="A185" i="21"/>
  <c r="D186" i="21"/>
  <c r="E186" i="21" s="1"/>
  <c r="C185" i="21"/>
  <c r="K185" i="21" l="1"/>
  <c r="F185" i="21"/>
  <c r="J186" i="21"/>
  <c r="A186" i="21"/>
  <c r="B186" i="21"/>
  <c r="D187" i="21"/>
  <c r="E187" i="21" s="1"/>
  <c r="C186" i="21"/>
  <c r="K186" i="21" l="1"/>
  <c r="F186" i="21"/>
  <c r="J187" i="21"/>
  <c r="D188" i="21"/>
  <c r="E188" i="21" s="1"/>
  <c r="C187" i="21"/>
  <c r="B187" i="21"/>
  <c r="A187" i="21"/>
  <c r="K187" i="21" l="1"/>
  <c r="F187" i="21"/>
  <c r="J188" i="21"/>
  <c r="B188" i="21"/>
  <c r="A188" i="21"/>
  <c r="D189" i="21"/>
  <c r="E189" i="21" s="1"/>
  <c r="C188" i="21"/>
  <c r="K188" i="21" l="1"/>
  <c r="F188" i="21"/>
  <c r="J189" i="21"/>
  <c r="D190" i="21"/>
  <c r="E190" i="21" s="1"/>
  <c r="B189" i="21"/>
  <c r="A189" i="21"/>
  <c r="C189" i="21"/>
  <c r="K189" i="21" l="1"/>
  <c r="F189" i="21"/>
  <c r="J190" i="21"/>
  <c r="B190" i="21"/>
  <c r="A190" i="21"/>
  <c r="D191" i="21"/>
  <c r="E191" i="21" s="1"/>
  <c r="C190" i="21"/>
  <c r="K190" i="21" l="1"/>
  <c r="F190" i="21"/>
  <c r="J191" i="21"/>
  <c r="B191" i="21"/>
  <c r="D192" i="21"/>
  <c r="E192" i="21" s="1"/>
  <c r="C191" i="21"/>
  <c r="A191" i="21"/>
  <c r="K191" i="21" l="1"/>
  <c r="F191" i="21"/>
  <c r="J192" i="21"/>
  <c r="A192" i="21"/>
  <c r="D193" i="21"/>
  <c r="E193" i="21" s="1"/>
  <c r="C192" i="21"/>
  <c r="B192" i="21"/>
  <c r="K192" i="21" l="1"/>
  <c r="F192" i="21"/>
  <c r="J193" i="21"/>
  <c r="B193" i="21"/>
  <c r="A193" i="21"/>
  <c r="D194" i="21"/>
  <c r="E194" i="21" s="1"/>
  <c r="C193" i="21"/>
  <c r="K193" i="21" l="1"/>
  <c r="F193" i="21"/>
  <c r="J194" i="21"/>
  <c r="A194" i="21"/>
  <c r="C194" i="21"/>
  <c r="B194" i="21"/>
  <c r="D195" i="21"/>
  <c r="E195" i="21" s="1"/>
  <c r="K194" i="21" l="1"/>
  <c r="F194" i="21"/>
  <c r="J195" i="21"/>
  <c r="B195" i="21"/>
  <c r="A195" i="21"/>
  <c r="D196" i="21"/>
  <c r="E196" i="21" s="1"/>
  <c r="C195" i="21"/>
  <c r="K195" i="21" l="1"/>
  <c r="F195" i="21"/>
  <c r="J196" i="21"/>
  <c r="B196" i="21"/>
  <c r="A196" i="21"/>
  <c r="D197" i="21"/>
  <c r="E197" i="21" s="1"/>
  <c r="C196" i="21"/>
  <c r="K196" i="21" l="1"/>
  <c r="F196" i="21"/>
  <c r="J197" i="21"/>
  <c r="A197" i="21"/>
  <c r="D198" i="21"/>
  <c r="E198" i="21" s="1"/>
  <c r="C197" i="21"/>
  <c r="B197" i="21"/>
  <c r="K197" i="21" l="1"/>
  <c r="F197" i="21"/>
  <c r="J198" i="21"/>
  <c r="A198" i="21"/>
  <c r="D199" i="21"/>
  <c r="E199" i="21" s="1"/>
  <c r="C198" i="21"/>
  <c r="B198" i="21"/>
  <c r="K198" i="21" l="1"/>
  <c r="F198" i="21"/>
  <c r="J199" i="21"/>
  <c r="A199" i="21"/>
  <c r="D200" i="21"/>
  <c r="E200" i="21" s="1"/>
  <c r="C199" i="21"/>
  <c r="B199" i="21"/>
  <c r="K199" i="21" l="1"/>
  <c r="F199" i="21"/>
  <c r="J200" i="21"/>
  <c r="B200" i="21"/>
  <c r="C200" i="21"/>
  <c r="A200" i="21"/>
  <c r="D201" i="21"/>
  <c r="E201" i="21" s="1"/>
  <c r="K200" i="21" l="1"/>
  <c r="F200" i="21"/>
  <c r="J201" i="21"/>
  <c r="B201" i="21"/>
  <c r="C201" i="21"/>
  <c r="A201" i="21"/>
  <c r="D202" i="21"/>
  <c r="E202" i="21" s="1"/>
  <c r="K201" i="21" l="1"/>
  <c r="F201" i="21"/>
  <c r="J202" i="21"/>
  <c r="A202" i="21"/>
  <c r="B202" i="21"/>
  <c r="D203" i="21"/>
  <c r="E203" i="21" s="1"/>
  <c r="C202" i="21"/>
  <c r="K202" i="21" l="1"/>
  <c r="F202" i="21"/>
  <c r="J203" i="21"/>
  <c r="D204" i="21"/>
  <c r="E204" i="21" s="1"/>
  <c r="C203" i="21"/>
  <c r="B203" i="21"/>
  <c r="A203" i="21"/>
  <c r="K203" i="21" l="1"/>
  <c r="F203" i="21"/>
  <c r="J204" i="21"/>
  <c r="D205" i="21"/>
  <c r="E205" i="21" s="1"/>
  <c r="C204" i="21"/>
  <c r="B204" i="21"/>
  <c r="A204" i="21"/>
  <c r="K204" i="21" l="1"/>
  <c r="F204" i="21"/>
  <c r="J205" i="21"/>
  <c r="B205" i="21"/>
  <c r="D206" i="21"/>
  <c r="E206" i="21" s="1"/>
  <c r="C205" i="21"/>
  <c r="A205" i="21"/>
  <c r="K205" i="21" l="1"/>
  <c r="F205" i="21"/>
  <c r="J206" i="21"/>
  <c r="D207" i="21"/>
  <c r="E207" i="21" s="1"/>
  <c r="B206" i="21"/>
  <c r="A206" i="21"/>
  <c r="C206" i="21"/>
  <c r="K206" i="21" l="1"/>
  <c r="F206" i="21"/>
  <c r="J207" i="21"/>
  <c r="D208" i="21"/>
  <c r="E208" i="21" s="1"/>
  <c r="A207" i="21"/>
  <c r="C207" i="21"/>
  <c r="B207" i="21"/>
  <c r="K207" i="21" l="1"/>
  <c r="F207" i="21"/>
  <c r="J208" i="21"/>
  <c r="B208" i="21"/>
  <c r="A208" i="21"/>
  <c r="D209" i="21"/>
  <c r="E209" i="21" s="1"/>
  <c r="C208" i="21"/>
  <c r="K208" i="21" l="1"/>
  <c r="F208" i="21"/>
  <c r="J209" i="21"/>
  <c r="A209" i="21"/>
  <c r="D210" i="21"/>
  <c r="E210" i="21" s="1"/>
  <c r="C209" i="21"/>
  <c r="B209" i="21"/>
  <c r="K209" i="21" l="1"/>
  <c r="F209" i="21"/>
  <c r="J210" i="21"/>
  <c r="D211" i="21"/>
  <c r="E211" i="21" s="1"/>
  <c r="A210" i="21"/>
  <c r="B210" i="21"/>
  <c r="C210" i="21"/>
  <c r="K210" i="21" l="1"/>
  <c r="F210" i="21"/>
  <c r="J211" i="21"/>
  <c r="B211" i="21"/>
  <c r="D212" i="21"/>
  <c r="E212" i="21" s="1"/>
  <c r="A211" i="21"/>
  <c r="C211" i="21"/>
  <c r="K211" i="21" l="1"/>
  <c r="F211" i="21"/>
  <c r="J212" i="21"/>
  <c r="D213" i="21"/>
  <c r="E213" i="21" s="1"/>
  <c r="B212" i="21"/>
  <c r="A212" i="21"/>
  <c r="C212" i="21"/>
  <c r="K212" i="21" l="1"/>
  <c r="F212" i="21"/>
  <c r="J213" i="21"/>
  <c r="B213" i="21"/>
  <c r="C213" i="21"/>
  <c r="A213" i="21"/>
  <c r="D214" i="21"/>
  <c r="E214" i="21" s="1"/>
  <c r="K213" i="21" l="1"/>
  <c r="F213" i="21"/>
  <c r="J214" i="21"/>
  <c r="A214" i="21"/>
  <c r="D215" i="21"/>
  <c r="E215" i="21" s="1"/>
  <c r="C214" i="21"/>
  <c r="B214" i="21"/>
  <c r="K214" i="21" l="1"/>
  <c r="F214" i="21"/>
  <c r="J215" i="21"/>
  <c r="D216" i="21"/>
  <c r="E216" i="21" s="1"/>
  <c r="C215" i="21"/>
  <c r="B215" i="21"/>
  <c r="A215" i="21"/>
  <c r="K215" i="21" l="1"/>
  <c r="F215" i="21"/>
  <c r="J216" i="21"/>
  <c r="D217" i="21"/>
  <c r="E217" i="21" s="1"/>
  <c r="A216" i="21"/>
  <c r="C216" i="21"/>
  <c r="B216" i="21"/>
  <c r="K216" i="21" l="1"/>
  <c r="F216" i="21"/>
  <c r="J217" i="21"/>
  <c r="B217" i="21"/>
  <c r="D218" i="21"/>
  <c r="E218" i="21" s="1"/>
  <c r="A217" i="21"/>
  <c r="C217" i="21"/>
  <c r="K217" i="21" l="1"/>
  <c r="F217" i="21"/>
  <c r="J218" i="21"/>
  <c r="D219" i="21"/>
  <c r="E219" i="21" s="1"/>
  <c r="A218" i="21"/>
  <c r="C218" i="21"/>
  <c r="B218" i="21"/>
  <c r="K218" i="21" l="1"/>
  <c r="F218" i="21"/>
  <c r="J219" i="21"/>
  <c r="B219" i="21"/>
  <c r="C219" i="21"/>
  <c r="A219" i="21"/>
  <c r="D220" i="21"/>
  <c r="E220" i="21" s="1"/>
  <c r="K219" i="21" l="1"/>
  <c r="F219" i="21"/>
  <c r="J220" i="21"/>
  <c r="B220" i="21"/>
  <c r="A220" i="21"/>
  <c r="D221" i="21"/>
  <c r="E221" i="21" s="1"/>
  <c r="C220" i="21"/>
  <c r="K220" i="21" l="1"/>
  <c r="F220" i="21"/>
  <c r="J221" i="21"/>
  <c r="D222" i="21"/>
  <c r="E222" i="21" s="1"/>
  <c r="C221" i="21"/>
  <c r="B221" i="21"/>
  <c r="A221" i="21"/>
  <c r="K221" i="21" l="1"/>
  <c r="F221" i="21"/>
  <c r="J222" i="21"/>
  <c r="D223" i="21"/>
  <c r="E223" i="21" s="1"/>
  <c r="C222" i="21"/>
  <c r="B222" i="21"/>
  <c r="A222" i="21"/>
  <c r="K222" i="21" l="1"/>
  <c r="F222" i="21"/>
  <c r="J223" i="21"/>
  <c r="B223" i="21"/>
  <c r="D224" i="21"/>
  <c r="E224" i="21" s="1"/>
  <c r="C223" i="21"/>
  <c r="A223" i="21"/>
  <c r="K223" i="21" l="1"/>
  <c r="F223" i="21"/>
  <c r="J224" i="21"/>
  <c r="D225" i="21"/>
  <c r="E225" i="21" s="1"/>
  <c r="B224" i="21"/>
  <c r="A224" i="21"/>
  <c r="C224" i="21"/>
  <c r="K224" i="21" l="1"/>
  <c r="F224" i="21"/>
  <c r="J225" i="21"/>
  <c r="D226" i="21"/>
  <c r="E226" i="21" s="1"/>
  <c r="A225" i="21"/>
  <c r="C225" i="21"/>
  <c r="B225" i="21"/>
  <c r="K225" i="21" l="1"/>
  <c r="F225" i="21"/>
  <c r="J226" i="21"/>
  <c r="B226" i="21"/>
  <c r="D227" i="21"/>
  <c r="E227" i="21" s="1"/>
  <c r="C226" i="21"/>
  <c r="A226" i="21"/>
  <c r="K226" i="21" l="1"/>
  <c r="F226" i="21"/>
  <c r="J227" i="21"/>
  <c r="B227" i="21"/>
  <c r="D228" i="21"/>
  <c r="E228" i="21" s="1"/>
  <c r="A227" i="21"/>
  <c r="C227" i="21"/>
  <c r="K227" i="21" l="1"/>
  <c r="F227" i="21"/>
  <c r="J228" i="21"/>
  <c r="D229" i="21"/>
  <c r="E229" i="21" s="1"/>
  <c r="A228" i="21"/>
  <c r="C228" i="21"/>
  <c r="B228" i="21"/>
  <c r="K228" i="21" l="1"/>
  <c r="F228" i="21"/>
  <c r="J229" i="21"/>
  <c r="B229" i="21"/>
  <c r="C229" i="21"/>
  <c r="A229" i="21"/>
  <c r="D230" i="21"/>
  <c r="E230" i="21" s="1"/>
  <c r="K229" i="21" l="1"/>
  <c r="F229" i="21"/>
  <c r="J230" i="21"/>
  <c r="D231" i="21"/>
  <c r="E231" i="21" s="1"/>
  <c r="A230" i="21"/>
  <c r="C230" i="21"/>
  <c r="B230" i="21"/>
  <c r="K230" i="21" l="1"/>
  <c r="F230" i="21"/>
  <c r="J231" i="21"/>
  <c r="D232" i="21"/>
  <c r="E232" i="21" s="1"/>
  <c r="C231" i="21"/>
  <c r="A231" i="21"/>
  <c r="B231" i="21"/>
  <c r="K231" i="21" l="1"/>
  <c r="F231" i="21"/>
  <c r="J232" i="21"/>
  <c r="D233" i="21"/>
  <c r="E233" i="21" s="1"/>
  <c r="B232" i="21"/>
  <c r="A232" i="21"/>
  <c r="C232" i="21"/>
  <c r="K232" i="21" l="1"/>
  <c r="F232" i="21"/>
  <c r="J233" i="21"/>
  <c r="A233" i="21"/>
  <c r="D234" i="21"/>
  <c r="E234" i="21" s="1"/>
  <c r="C233" i="21"/>
  <c r="B233" i="21"/>
  <c r="K233" i="21" l="1"/>
  <c r="F233" i="21"/>
  <c r="J234" i="21"/>
  <c r="A234" i="21"/>
  <c r="D235" i="21"/>
  <c r="E235" i="21" s="1"/>
  <c r="C234" i="21"/>
  <c r="B234" i="21"/>
  <c r="K234" i="21" l="1"/>
  <c r="F234" i="21"/>
  <c r="J235" i="21"/>
  <c r="B235" i="21"/>
  <c r="A235" i="21"/>
  <c r="D236" i="21"/>
  <c r="E236" i="21" s="1"/>
  <c r="C235" i="21"/>
  <c r="K235" i="21" l="1"/>
  <c r="F235" i="21"/>
  <c r="J236" i="21"/>
  <c r="B236" i="21"/>
  <c r="C236" i="21"/>
  <c r="A236" i="21"/>
  <c r="D237" i="21"/>
  <c r="E237" i="21" s="1"/>
  <c r="K236" i="21" l="1"/>
  <c r="F236" i="21"/>
  <c r="J237" i="21"/>
  <c r="B237" i="21"/>
  <c r="A237" i="21"/>
  <c r="D238" i="21"/>
  <c r="E238" i="21" s="1"/>
  <c r="C237" i="21"/>
  <c r="K237" i="21" l="1"/>
  <c r="F237" i="21"/>
  <c r="J238" i="21"/>
  <c r="B238" i="21"/>
  <c r="A238" i="21"/>
  <c r="D239" i="21"/>
  <c r="E239" i="21" s="1"/>
  <c r="C238" i="21"/>
  <c r="K238" i="21" l="1"/>
  <c r="F238" i="21"/>
  <c r="J239" i="21"/>
  <c r="D240" i="21"/>
  <c r="E240" i="21" s="1"/>
  <c r="C239" i="21"/>
  <c r="B239" i="21"/>
  <c r="A239" i="21"/>
  <c r="K239" i="21" l="1"/>
  <c r="F239" i="21"/>
  <c r="J240" i="21"/>
  <c r="B240" i="21"/>
  <c r="A240" i="21"/>
  <c r="D241" i="21"/>
  <c r="E241" i="21" s="1"/>
  <c r="C240" i="21"/>
  <c r="K240" i="21" l="1"/>
  <c r="F240" i="21"/>
  <c r="J241" i="21"/>
  <c r="B241" i="21"/>
  <c r="D242" i="21"/>
  <c r="E242" i="21" s="1"/>
  <c r="A241" i="21"/>
  <c r="C241" i="21"/>
  <c r="K241" i="21" l="1"/>
  <c r="F241" i="21"/>
  <c r="J242" i="21"/>
  <c r="D243" i="21"/>
  <c r="E243" i="21" s="1"/>
  <c r="C242" i="21"/>
  <c r="A242" i="21"/>
  <c r="B242" i="21"/>
  <c r="K242" i="21" l="1"/>
  <c r="F242" i="21"/>
  <c r="J243" i="21"/>
  <c r="A243" i="21"/>
  <c r="D244" i="21"/>
  <c r="E244" i="21" s="1"/>
  <c r="C243" i="21"/>
  <c r="B243" i="21"/>
  <c r="K243" i="21" l="1"/>
  <c r="F243" i="21"/>
  <c r="J244" i="21"/>
  <c r="D245" i="21"/>
  <c r="E245" i="21" s="1"/>
  <c r="B244" i="21"/>
  <c r="A244" i="21"/>
  <c r="C244" i="21"/>
  <c r="K244" i="21" l="1"/>
  <c r="F244" i="21"/>
  <c r="J245" i="21"/>
  <c r="A245" i="21"/>
  <c r="D246" i="21"/>
  <c r="E246" i="21" s="1"/>
  <c r="C245" i="21"/>
  <c r="B245" i="21"/>
  <c r="K245" i="21" l="1"/>
  <c r="F245" i="21"/>
  <c r="J246" i="21"/>
  <c r="B246" i="21"/>
  <c r="D247" i="21"/>
  <c r="A246" i="21"/>
  <c r="C246" i="21"/>
  <c r="K246" i="21" l="1"/>
  <c r="F246" i="21"/>
  <c r="E247" i="21"/>
  <c r="J247" i="21"/>
  <c r="B247" i="21"/>
  <c r="A247" i="21"/>
  <c r="D248" i="21"/>
  <c r="E248" i="21" s="1"/>
  <c r="C247" i="21"/>
  <c r="K247" i="21" l="1"/>
  <c r="F247" i="21"/>
  <c r="J248" i="21"/>
  <c r="D249" i="21"/>
  <c r="E249" i="21" s="1"/>
  <c r="A248" i="21"/>
  <c r="C248" i="21"/>
  <c r="B248" i="21"/>
  <c r="K248" i="21" l="1"/>
  <c r="F248" i="21"/>
  <c r="J249" i="21"/>
  <c r="B249" i="21"/>
  <c r="A249" i="21"/>
  <c r="D250" i="21"/>
  <c r="E250" i="21" s="1"/>
  <c r="C249" i="21"/>
  <c r="K249" i="21" l="1"/>
  <c r="F249" i="21"/>
  <c r="J250" i="21"/>
  <c r="A250" i="21"/>
  <c r="D251" i="21"/>
  <c r="E251" i="21" s="1"/>
  <c r="C250" i="21"/>
  <c r="B250" i="21"/>
  <c r="K250" i="21" l="1"/>
  <c r="F250" i="21"/>
  <c r="J251" i="21"/>
  <c r="D252" i="21"/>
  <c r="E252" i="21" s="1"/>
  <c r="C251" i="21"/>
  <c r="B251" i="21"/>
  <c r="A251" i="21"/>
  <c r="K251" i="21" l="1"/>
  <c r="F251" i="21"/>
  <c r="J252" i="21"/>
  <c r="D253" i="21"/>
  <c r="E253" i="21" s="1"/>
  <c r="C252" i="21"/>
  <c r="B252" i="21"/>
  <c r="A252" i="21"/>
  <c r="K252" i="21" l="1"/>
  <c r="F252" i="21"/>
  <c r="J253" i="21"/>
  <c r="B253" i="21"/>
  <c r="D254" i="21"/>
  <c r="E254" i="21" s="1"/>
  <c r="C253" i="21"/>
  <c r="A253" i="21"/>
  <c r="K253" i="21" l="1"/>
  <c r="F253" i="21"/>
  <c r="J254" i="21"/>
  <c r="D255" i="21"/>
  <c r="E255" i="21" s="1"/>
  <c r="B254" i="21"/>
  <c r="C254" i="21"/>
  <c r="A254" i="21"/>
  <c r="K254" i="21" l="1"/>
  <c r="F254" i="21"/>
  <c r="J255" i="21"/>
  <c r="A255" i="21"/>
  <c r="D256" i="21"/>
  <c r="E256" i="21" s="1"/>
  <c r="C255" i="21"/>
  <c r="B255" i="21"/>
  <c r="K255" i="21" l="1"/>
  <c r="F255" i="21"/>
  <c r="J256" i="21"/>
  <c r="D257" i="21"/>
  <c r="E257" i="21" s="1"/>
  <c r="B256" i="21"/>
  <c r="A256" i="21"/>
  <c r="C256" i="21"/>
  <c r="K256" i="21" l="1"/>
  <c r="F256" i="21"/>
  <c r="J257" i="21"/>
  <c r="D258" i="21"/>
  <c r="E258" i="21" s="1"/>
  <c r="B257" i="21"/>
  <c r="C257" i="21"/>
  <c r="A257" i="21"/>
  <c r="K257" i="21" l="1"/>
  <c r="F257" i="21"/>
  <c r="J258" i="21"/>
  <c r="D259" i="21"/>
  <c r="E259" i="21" s="1"/>
  <c r="A258" i="21"/>
  <c r="C258" i="21"/>
  <c r="B258" i="21"/>
  <c r="K258" i="21" l="1"/>
  <c r="F258" i="21"/>
  <c r="J259" i="21"/>
  <c r="A259" i="21"/>
  <c r="D260" i="21"/>
  <c r="E260" i="21" s="1"/>
  <c r="C259" i="21"/>
  <c r="B259" i="21"/>
  <c r="K259" i="21" l="1"/>
  <c r="F259" i="21"/>
  <c r="J260" i="21"/>
  <c r="D261" i="21"/>
  <c r="E261" i="21" s="1"/>
  <c r="B260" i="21"/>
  <c r="A260" i="21"/>
  <c r="C260" i="21"/>
  <c r="K260" i="21" l="1"/>
  <c r="F260" i="21"/>
  <c r="J261" i="21"/>
  <c r="B261" i="21"/>
  <c r="C261" i="21"/>
  <c r="A261" i="21"/>
  <c r="D262" i="21"/>
  <c r="E262" i="21" s="1"/>
  <c r="K261" i="21" l="1"/>
  <c r="F261" i="21"/>
  <c r="J262" i="21"/>
  <c r="B262" i="21"/>
  <c r="D263" i="21"/>
  <c r="E263" i="21" s="1"/>
  <c r="C262" i="21"/>
  <c r="A262" i="21"/>
  <c r="K262" i="21" l="1"/>
  <c r="F262" i="21"/>
  <c r="J263" i="21"/>
  <c r="B263" i="21"/>
  <c r="A263" i="21"/>
  <c r="D264" i="21"/>
  <c r="E264" i="21" s="1"/>
  <c r="C263" i="21"/>
  <c r="K263" i="21" l="1"/>
  <c r="F263" i="21"/>
  <c r="J264" i="21"/>
  <c r="D265" i="21"/>
  <c r="E265" i="21" s="1"/>
  <c r="A264" i="21"/>
  <c r="C264" i="21"/>
  <c r="B264" i="21"/>
  <c r="K264" i="21" l="1"/>
  <c r="F264" i="21"/>
  <c r="J265" i="21"/>
  <c r="B265" i="21"/>
  <c r="A265" i="21"/>
  <c r="D266" i="21"/>
  <c r="E266" i="21" s="1"/>
  <c r="C265" i="21"/>
  <c r="K265" i="21" l="1"/>
  <c r="F265" i="21"/>
  <c r="J266" i="21"/>
  <c r="A266" i="21"/>
  <c r="D267" i="21"/>
  <c r="E267" i="21" s="1"/>
  <c r="C266" i="21"/>
  <c r="B266" i="21"/>
  <c r="K266" i="21" l="1"/>
  <c r="F266" i="21"/>
  <c r="J267" i="21"/>
  <c r="D268" i="21"/>
  <c r="E268" i="21" s="1"/>
  <c r="C267" i="21"/>
  <c r="B267" i="21"/>
  <c r="A267" i="21"/>
  <c r="K267" i="21" l="1"/>
  <c r="F267" i="21"/>
  <c r="J268" i="21"/>
  <c r="B268" i="21"/>
  <c r="C268" i="21"/>
  <c r="A268" i="21"/>
  <c r="D269" i="21"/>
  <c r="E269" i="21" s="1"/>
  <c r="K268" i="21" l="1"/>
  <c r="F268" i="21"/>
  <c r="J269" i="21"/>
  <c r="B269" i="21"/>
  <c r="D270" i="21"/>
  <c r="E270" i="21" s="1"/>
  <c r="C269" i="21"/>
  <c r="A269" i="21"/>
  <c r="K269" i="21" l="1"/>
  <c r="F269" i="21"/>
  <c r="J270" i="21"/>
  <c r="D271" i="21"/>
  <c r="E271" i="21" s="1"/>
  <c r="C270" i="21"/>
  <c r="A270" i="21"/>
  <c r="B270" i="21"/>
  <c r="K270" i="21" l="1"/>
  <c r="F270" i="21"/>
  <c r="J271" i="21"/>
  <c r="D272" i="21"/>
  <c r="E272" i="21" s="1"/>
  <c r="B271" i="21"/>
  <c r="C271" i="21"/>
  <c r="A271" i="21"/>
  <c r="K271" i="21" l="1"/>
  <c r="F271" i="21"/>
  <c r="J272" i="21"/>
  <c r="B272" i="21"/>
  <c r="A272" i="21"/>
  <c r="D273" i="21"/>
  <c r="E273" i="21" s="1"/>
  <c r="C272" i="21"/>
  <c r="K272" i="21" l="1"/>
  <c r="F272" i="21"/>
  <c r="J273" i="21"/>
  <c r="C273" i="21"/>
  <c r="B273" i="21"/>
  <c r="A273" i="21"/>
  <c r="D274" i="21"/>
  <c r="E274" i="21" s="1"/>
  <c r="K273" i="21" l="1"/>
  <c r="F273" i="21"/>
  <c r="J274" i="21"/>
  <c r="D275" i="21"/>
  <c r="E275" i="21" s="1"/>
  <c r="C274" i="21"/>
  <c r="A274" i="21"/>
  <c r="B274" i="21"/>
  <c r="K274" i="21" l="1"/>
  <c r="F274" i="21"/>
  <c r="J275" i="21"/>
  <c r="B275" i="21"/>
  <c r="A275" i="21"/>
  <c r="D276" i="21"/>
  <c r="E276" i="21" s="1"/>
  <c r="C275" i="21"/>
  <c r="K275" i="21" l="1"/>
  <c r="F275" i="21"/>
  <c r="J276" i="21"/>
  <c r="D277" i="21"/>
  <c r="E277" i="21" s="1"/>
  <c r="B276" i="21"/>
  <c r="A276" i="21"/>
  <c r="C276" i="21"/>
  <c r="K276" i="21" l="1"/>
  <c r="F276" i="21"/>
  <c r="J277" i="21"/>
  <c r="B277" i="21"/>
  <c r="A277" i="21"/>
  <c r="D278" i="21"/>
  <c r="E278" i="21" s="1"/>
  <c r="C277" i="21"/>
  <c r="K277" i="21" l="1"/>
  <c r="F277" i="21"/>
  <c r="J278" i="21"/>
  <c r="B278" i="21"/>
  <c r="D279" i="21"/>
  <c r="E279" i="21" s="1"/>
  <c r="C278" i="21"/>
  <c r="A278" i="21"/>
  <c r="K278" i="21" l="1"/>
  <c r="F278" i="21"/>
  <c r="J279" i="21"/>
  <c r="B279" i="21"/>
  <c r="A279" i="21"/>
  <c r="D280" i="21"/>
  <c r="E280" i="21" s="1"/>
  <c r="C279" i="21"/>
  <c r="K279" i="21" l="1"/>
  <c r="F279" i="21"/>
  <c r="J280" i="21"/>
  <c r="B280" i="21"/>
  <c r="C280" i="21"/>
  <c r="A280" i="21"/>
  <c r="D281" i="21"/>
  <c r="E281" i="21" s="1"/>
  <c r="K280" i="21" l="1"/>
  <c r="F280" i="21"/>
  <c r="J281" i="21"/>
  <c r="B281" i="21"/>
  <c r="A281" i="21"/>
  <c r="D282" i="21"/>
  <c r="E282" i="21" s="1"/>
  <c r="C281" i="21"/>
  <c r="K281" i="21" l="1"/>
  <c r="F281" i="21"/>
  <c r="J282" i="21"/>
  <c r="A282" i="21"/>
  <c r="B282" i="21"/>
  <c r="D283" i="21"/>
  <c r="E283" i="21" s="1"/>
  <c r="C282" i="21"/>
  <c r="K282" i="21" l="1"/>
  <c r="F282" i="21"/>
  <c r="J283" i="21"/>
  <c r="D284" i="21"/>
  <c r="E284" i="21" s="1"/>
  <c r="C283" i="21"/>
  <c r="B283" i="21"/>
  <c r="A283" i="21"/>
  <c r="K283" i="21" l="1"/>
  <c r="F283" i="21"/>
  <c r="J284" i="21"/>
  <c r="B284" i="21"/>
  <c r="A284" i="21"/>
  <c r="D285" i="21"/>
  <c r="E285" i="21" s="1"/>
  <c r="C284" i="21"/>
  <c r="K284" i="21" l="1"/>
  <c r="F284" i="21"/>
  <c r="J285" i="21"/>
  <c r="B285" i="21"/>
  <c r="D286" i="21"/>
  <c r="E286" i="21" s="1"/>
  <c r="C285" i="21"/>
  <c r="A285" i="21"/>
  <c r="K285" i="21" l="1"/>
  <c r="F285" i="21"/>
  <c r="J286" i="21"/>
  <c r="D287" i="21"/>
  <c r="E287" i="21" s="1"/>
  <c r="C286" i="21"/>
  <c r="B286" i="21"/>
  <c r="A286" i="21"/>
  <c r="K286" i="21" l="1"/>
  <c r="F286" i="21"/>
  <c r="J287" i="21"/>
  <c r="B287" i="21"/>
  <c r="A287" i="21"/>
  <c r="D288" i="21"/>
  <c r="E288" i="21" s="1"/>
  <c r="C287" i="21"/>
  <c r="K287" i="21" l="1"/>
  <c r="F287" i="21"/>
  <c r="J288" i="21"/>
  <c r="B288" i="21"/>
  <c r="A288" i="21"/>
  <c r="D289" i="21"/>
  <c r="E289" i="21" s="1"/>
  <c r="C288" i="21"/>
  <c r="K288" i="21" l="1"/>
  <c r="F288" i="21"/>
  <c r="J289" i="21"/>
  <c r="D290" i="21"/>
  <c r="E290" i="21" s="1"/>
  <c r="C289" i="21"/>
  <c r="B289" i="21"/>
  <c r="A289" i="21"/>
  <c r="K289" i="21" l="1"/>
  <c r="F289" i="21"/>
  <c r="J290" i="21"/>
  <c r="B290" i="21"/>
  <c r="D291" i="21"/>
  <c r="E291" i="21" s="1"/>
  <c r="C290" i="21"/>
  <c r="A290" i="21"/>
  <c r="K290" i="21" l="1"/>
  <c r="F290" i="21"/>
  <c r="J291" i="21"/>
  <c r="D292" i="21"/>
  <c r="E292" i="21" s="1"/>
  <c r="B291" i="21"/>
  <c r="A291" i="21"/>
  <c r="C291" i="21"/>
  <c r="K291" i="21" l="1"/>
  <c r="F291" i="21"/>
  <c r="J292" i="21"/>
  <c r="B292" i="21"/>
  <c r="D293" i="21"/>
  <c r="E293" i="21" s="1"/>
  <c r="A292" i="21"/>
  <c r="C292" i="21"/>
  <c r="K292" i="21" l="1"/>
  <c r="F292" i="21"/>
  <c r="J293" i="21"/>
  <c r="D294" i="21"/>
  <c r="E294" i="21" s="1"/>
  <c r="B293" i="21"/>
  <c r="A293" i="21"/>
  <c r="C293" i="21"/>
  <c r="K293" i="21" l="1"/>
  <c r="F293" i="21"/>
  <c r="J294" i="21"/>
  <c r="B294" i="21"/>
  <c r="A294" i="21"/>
  <c r="D295" i="21"/>
  <c r="E295" i="21" s="1"/>
  <c r="C294" i="21"/>
  <c r="K294" i="21" l="1"/>
  <c r="F294" i="21"/>
  <c r="J295" i="21"/>
  <c r="B295" i="21"/>
  <c r="D296" i="21"/>
  <c r="E296" i="21" s="1"/>
  <c r="A295" i="21"/>
  <c r="C295" i="21"/>
  <c r="K295" i="21" l="1"/>
  <c r="F295" i="21"/>
  <c r="J296" i="21"/>
  <c r="B296" i="21"/>
  <c r="C296" i="21"/>
  <c r="A296" i="21"/>
  <c r="D297" i="21"/>
  <c r="E297" i="21" s="1"/>
  <c r="K296" i="21" l="1"/>
  <c r="F296" i="21"/>
  <c r="J297" i="21"/>
  <c r="B297" i="21"/>
  <c r="A297" i="21"/>
  <c r="D298" i="21"/>
  <c r="E298" i="21" s="1"/>
  <c r="C297" i="21"/>
  <c r="K297" i="21" l="1"/>
  <c r="F297" i="21"/>
  <c r="J298" i="21"/>
  <c r="A298" i="21"/>
  <c r="B298" i="21"/>
  <c r="D299" i="21"/>
  <c r="E299" i="21" s="1"/>
  <c r="C298" i="21"/>
  <c r="K298" i="21" l="1"/>
  <c r="F298" i="21"/>
  <c r="J299" i="21"/>
  <c r="B299" i="21"/>
  <c r="C299" i="21"/>
  <c r="D300" i="21"/>
  <c r="E300" i="21" s="1"/>
  <c r="A299" i="21"/>
  <c r="K299" i="21" l="1"/>
  <c r="F299" i="21"/>
  <c r="J300" i="21"/>
  <c r="C300" i="21"/>
  <c r="D301" i="21"/>
  <c r="E301" i="21" s="1"/>
  <c r="B300" i="21"/>
  <c r="A300" i="21"/>
  <c r="K300" i="21" l="1"/>
  <c r="F300" i="21"/>
  <c r="J301" i="21"/>
  <c r="C301" i="21"/>
  <c r="A301" i="21"/>
  <c r="B301" i="21"/>
  <c r="D302" i="21"/>
  <c r="E302" i="21" s="1"/>
  <c r="K301" i="21" l="1"/>
  <c r="F301" i="21"/>
  <c r="J302" i="21"/>
  <c r="A302" i="21"/>
  <c r="D303" i="21"/>
  <c r="E303" i="21" s="1"/>
  <c r="C302" i="21"/>
  <c r="B302" i="21"/>
  <c r="K302" i="21" l="1"/>
  <c r="F302" i="21"/>
  <c r="J303" i="21"/>
  <c r="C303" i="21"/>
  <c r="A303" i="21"/>
  <c r="B303" i="21"/>
  <c r="D304" i="21"/>
  <c r="E304" i="21" s="1"/>
  <c r="K303" i="21" l="1"/>
  <c r="F303" i="21"/>
  <c r="J304" i="21"/>
  <c r="C304" i="21"/>
  <c r="D305" i="21"/>
  <c r="E305" i="21" s="1"/>
  <c r="B304" i="21"/>
  <c r="A304" i="21"/>
  <c r="K304" i="21" l="1"/>
  <c r="F304" i="21"/>
  <c r="J305" i="21"/>
  <c r="C305" i="21"/>
  <c r="D306" i="21"/>
  <c r="E306" i="21" s="1"/>
  <c r="B305" i="21"/>
  <c r="A305" i="21"/>
  <c r="K305" i="21" l="1"/>
  <c r="F305" i="21"/>
  <c r="J306" i="21"/>
  <c r="A306" i="21"/>
  <c r="C306" i="21"/>
  <c r="D307" i="21"/>
  <c r="E307" i="21" s="1"/>
  <c r="B306" i="21"/>
  <c r="K306" i="21" l="1"/>
  <c r="F306" i="21"/>
  <c r="J307" i="21"/>
  <c r="D308" i="21"/>
  <c r="E308" i="21" s="1"/>
  <c r="C307" i="21"/>
  <c r="B307" i="21"/>
  <c r="A307" i="21"/>
  <c r="K307" i="21" l="1"/>
  <c r="F307" i="21"/>
  <c r="J308" i="21"/>
  <c r="C308" i="21"/>
  <c r="B308" i="21"/>
  <c r="A308" i="21"/>
  <c r="D309" i="21"/>
  <c r="E309" i="21" s="1"/>
  <c r="K308" i="21" l="1"/>
  <c r="F308" i="21"/>
  <c r="J309" i="21"/>
  <c r="C309" i="21"/>
  <c r="B309" i="21"/>
  <c r="D310" i="21"/>
  <c r="E310" i="21" s="1"/>
  <c r="A309" i="21"/>
  <c r="K309" i="21" l="1"/>
  <c r="F309" i="21"/>
  <c r="J310" i="21"/>
  <c r="A310" i="21"/>
  <c r="C310" i="21"/>
  <c r="D311" i="21"/>
  <c r="E311" i="21" s="1"/>
  <c r="B310" i="21"/>
  <c r="K310" i="21" l="1"/>
  <c r="F310" i="21"/>
  <c r="J311" i="21"/>
  <c r="C311" i="21"/>
  <c r="B311" i="21"/>
  <c r="A311" i="21"/>
  <c r="D312" i="21"/>
  <c r="E312" i="21" s="1"/>
  <c r="K311" i="21" l="1"/>
  <c r="F311" i="21"/>
  <c r="J312" i="21"/>
  <c r="A312" i="21"/>
  <c r="B312" i="21"/>
  <c r="D313" i="21"/>
  <c r="E313" i="21" s="1"/>
  <c r="C312" i="21"/>
  <c r="K312" i="21" l="1"/>
  <c r="F312" i="21"/>
  <c r="J313" i="21"/>
  <c r="D314" i="21"/>
  <c r="E314" i="21" s="1"/>
  <c r="A313" i="21"/>
  <c r="C313" i="21"/>
  <c r="B313" i="21"/>
  <c r="K313" i="21" l="1"/>
  <c r="F313" i="21"/>
  <c r="J314" i="21"/>
  <c r="C314" i="21"/>
  <c r="B314" i="21"/>
  <c r="A314" i="21"/>
  <c r="D315" i="21"/>
  <c r="E315" i="21" s="1"/>
  <c r="K314" i="21" l="1"/>
  <c r="F314" i="21"/>
  <c r="J315" i="21"/>
  <c r="C315" i="21"/>
  <c r="B315" i="21"/>
  <c r="A315" i="21"/>
  <c r="D316" i="21"/>
  <c r="E316" i="21" s="1"/>
  <c r="K315" i="21" l="1"/>
  <c r="F315" i="21"/>
  <c r="J316" i="21"/>
  <c r="A316" i="21"/>
  <c r="C316" i="21"/>
  <c r="B316" i="21"/>
  <c r="D317" i="21"/>
  <c r="E317" i="21" s="1"/>
  <c r="K316" i="21" l="1"/>
  <c r="F316" i="21"/>
  <c r="J317" i="21"/>
  <c r="C317" i="21"/>
  <c r="A317" i="21"/>
  <c r="D318" i="21"/>
  <c r="E318" i="21" s="1"/>
  <c r="B317" i="21"/>
  <c r="K317" i="21" l="1"/>
  <c r="F317" i="21"/>
  <c r="J318" i="21"/>
  <c r="C318" i="21"/>
  <c r="B318" i="21"/>
  <c r="A318" i="21"/>
  <c r="D319" i="21"/>
  <c r="E319" i="21" s="1"/>
  <c r="K318" i="21" l="1"/>
  <c r="F318" i="21"/>
  <c r="J319" i="21"/>
  <c r="C319" i="21"/>
  <c r="A319" i="21"/>
  <c r="D320" i="21"/>
  <c r="E320" i="21" s="1"/>
  <c r="B319" i="21"/>
  <c r="K319" i="21" l="1"/>
  <c r="F319" i="21"/>
  <c r="J320" i="21"/>
  <c r="A320" i="21"/>
  <c r="D321" i="21"/>
  <c r="E321" i="21" s="1"/>
  <c r="C320" i="21"/>
  <c r="B320" i="21"/>
  <c r="K320" i="21" l="1"/>
  <c r="F320" i="21"/>
  <c r="J321" i="21"/>
  <c r="D322" i="21"/>
  <c r="E322" i="21" s="1"/>
  <c r="C321" i="21"/>
  <c r="B321" i="21"/>
  <c r="A321" i="21"/>
  <c r="K321" i="21" l="1"/>
  <c r="F321" i="21"/>
  <c r="J322" i="21"/>
  <c r="C322" i="21"/>
  <c r="B322" i="21"/>
  <c r="A322" i="21"/>
  <c r="D323" i="21"/>
  <c r="E323" i="21" s="1"/>
  <c r="K322" i="21" l="1"/>
  <c r="F322" i="21"/>
  <c r="J323" i="21"/>
  <c r="C323" i="21"/>
  <c r="B323" i="21"/>
  <c r="A323" i="21"/>
  <c r="D324" i="21"/>
  <c r="E324" i="21" s="1"/>
  <c r="K323" i="21" l="1"/>
  <c r="F323" i="21"/>
  <c r="J324" i="21"/>
  <c r="A324" i="21"/>
  <c r="C324" i="21"/>
  <c r="D325" i="21"/>
  <c r="E325" i="21" s="1"/>
  <c r="B324" i="21"/>
  <c r="K324" i="21" l="1"/>
  <c r="F324" i="21"/>
  <c r="J325" i="21"/>
  <c r="C325" i="21"/>
  <c r="B325" i="21"/>
  <c r="D326" i="21"/>
  <c r="E326" i="21" s="1"/>
  <c r="A325" i="21"/>
  <c r="K325" i="21" l="1"/>
  <c r="F325" i="21"/>
  <c r="J326" i="21"/>
  <c r="A326" i="21"/>
  <c r="C326" i="21"/>
  <c r="D327" i="21"/>
  <c r="E327" i="21" s="1"/>
  <c r="B326" i="21"/>
  <c r="K326" i="21" l="1"/>
  <c r="F326" i="21"/>
  <c r="J327" i="21"/>
  <c r="A327" i="21"/>
  <c r="D328" i="21"/>
  <c r="E328" i="21" s="1"/>
  <c r="C327" i="21"/>
  <c r="B327" i="21"/>
  <c r="K327" i="21" l="1"/>
  <c r="F327" i="21"/>
  <c r="J328" i="21"/>
  <c r="C328" i="21"/>
  <c r="D329" i="21"/>
  <c r="E329" i="21" s="1"/>
  <c r="B328" i="21"/>
  <c r="A328" i="21"/>
  <c r="K328" i="21" l="1"/>
  <c r="F328" i="21"/>
  <c r="J329" i="21"/>
  <c r="D330" i="21"/>
  <c r="E330" i="21" s="1"/>
  <c r="B329" i="21"/>
  <c r="A329" i="21"/>
  <c r="C329" i="21"/>
  <c r="K329" i="21" l="1"/>
  <c r="F329" i="21"/>
  <c r="J330" i="21"/>
  <c r="A330" i="21"/>
  <c r="C330" i="21"/>
  <c r="D331" i="21"/>
  <c r="E331" i="21" s="1"/>
  <c r="B330" i="21"/>
  <c r="K330" i="21" l="1"/>
  <c r="F330" i="21"/>
  <c r="J331" i="21"/>
  <c r="A331" i="21"/>
  <c r="B331" i="21"/>
  <c r="D332" i="21"/>
  <c r="E332" i="21" s="1"/>
  <c r="C331" i="21"/>
  <c r="K331" i="21" l="1"/>
  <c r="F331" i="21"/>
  <c r="J332" i="21"/>
  <c r="A332" i="21"/>
  <c r="B332" i="21"/>
  <c r="D333" i="21"/>
  <c r="E333" i="21" s="1"/>
  <c r="C332" i="21"/>
  <c r="K332" i="21" l="1"/>
  <c r="F332" i="21"/>
  <c r="J333" i="21"/>
  <c r="A333" i="21"/>
  <c r="D334" i="21"/>
  <c r="E334" i="21" s="1"/>
  <c r="C333" i="21"/>
  <c r="B333" i="21"/>
  <c r="K333" i="21" l="1"/>
  <c r="F333" i="21"/>
  <c r="G33" i="30"/>
  <c r="J334" i="21"/>
  <c r="C334" i="21"/>
  <c r="B334" i="21"/>
  <c r="A334" i="21"/>
  <c r="D335" i="21"/>
  <c r="E335" i="21" s="1"/>
  <c r="K334" i="21" l="1"/>
  <c r="F334" i="21"/>
  <c r="H33" i="30" s="1"/>
  <c r="J335" i="21"/>
  <c r="C335" i="21"/>
  <c r="B335" i="21"/>
  <c r="A335" i="21"/>
  <c r="D336" i="21"/>
  <c r="E336" i="21" s="1"/>
  <c r="K335" i="21" l="1"/>
  <c r="F335" i="21"/>
  <c r="J336" i="21"/>
  <c r="D337" i="21"/>
  <c r="E337" i="21" s="1"/>
  <c r="A336" i="21"/>
  <c r="C336" i="21"/>
  <c r="B336" i="21"/>
  <c r="K336" i="21" l="1"/>
  <c r="F336" i="21"/>
  <c r="J337" i="21"/>
  <c r="C337" i="21"/>
  <c r="A337" i="21"/>
  <c r="B337" i="21"/>
  <c r="D338" i="21"/>
  <c r="E338" i="21" s="1"/>
  <c r="K337" i="21" l="1"/>
  <c r="F337" i="21"/>
  <c r="J338" i="21"/>
  <c r="C338" i="21"/>
  <c r="B338" i="21"/>
  <c r="A338" i="21"/>
  <c r="D339" i="21"/>
  <c r="E339" i="21" s="1"/>
  <c r="K338" i="21" l="1"/>
  <c r="F338" i="21"/>
  <c r="J339" i="21"/>
  <c r="C339" i="21"/>
  <c r="A339" i="21"/>
  <c r="D340" i="21"/>
  <c r="E340" i="21" s="1"/>
  <c r="B339" i="21"/>
  <c r="K339" i="21" l="1"/>
  <c r="F339" i="21"/>
  <c r="J340" i="21"/>
  <c r="A340" i="21"/>
  <c r="C340" i="21"/>
  <c r="B340" i="21"/>
  <c r="D341" i="21"/>
  <c r="E341" i="21" s="1"/>
  <c r="K340" i="21" l="1"/>
  <c r="F340" i="21"/>
  <c r="J341" i="21"/>
  <c r="D342" i="21"/>
  <c r="E342" i="21" s="1"/>
  <c r="B341" i="21"/>
  <c r="A341" i="21"/>
  <c r="C341" i="21"/>
  <c r="K341" i="21" l="1"/>
  <c r="F341" i="21"/>
  <c r="J342" i="21"/>
  <c r="D343" i="21"/>
  <c r="E343" i="21" s="1"/>
  <c r="A342" i="21"/>
  <c r="C342" i="21"/>
  <c r="B342" i="21"/>
  <c r="K342" i="21" l="1"/>
  <c r="F342" i="21"/>
  <c r="J343" i="21"/>
  <c r="B343" i="21"/>
  <c r="D344" i="21"/>
  <c r="E344" i="21" s="1"/>
  <c r="C343" i="21"/>
  <c r="A343" i="21"/>
  <c r="K343" i="21" l="1"/>
  <c r="F343" i="21"/>
  <c r="J344" i="21"/>
  <c r="B344" i="21"/>
  <c r="A344" i="21"/>
  <c r="D345" i="21"/>
  <c r="E345" i="21" s="1"/>
  <c r="C344" i="21"/>
  <c r="K344" i="21" l="1"/>
  <c r="F344" i="21"/>
  <c r="J345" i="21"/>
  <c r="B345" i="21"/>
  <c r="D346" i="21"/>
  <c r="E346" i="21" s="1"/>
  <c r="A345" i="21"/>
  <c r="C345" i="21"/>
  <c r="K345" i="21" l="1"/>
  <c r="F345" i="21"/>
  <c r="J346" i="21"/>
  <c r="B346" i="21"/>
  <c r="A346" i="21"/>
  <c r="D347" i="21"/>
  <c r="E347" i="21" s="1"/>
  <c r="C346" i="21"/>
  <c r="K346" i="21" l="1"/>
  <c r="F346" i="21"/>
  <c r="J347" i="21"/>
  <c r="B347" i="21"/>
  <c r="D348" i="21"/>
  <c r="E348" i="21" s="1"/>
  <c r="C347" i="21"/>
  <c r="A347" i="21"/>
  <c r="K347" i="21" l="1"/>
  <c r="F347" i="21"/>
  <c r="J348" i="21"/>
  <c r="B348" i="21"/>
  <c r="A348" i="21"/>
  <c r="D349" i="21"/>
  <c r="E349" i="21" s="1"/>
  <c r="C348" i="21"/>
  <c r="K348" i="21" l="1"/>
  <c r="F348" i="21"/>
  <c r="J349" i="21"/>
  <c r="B349" i="21"/>
  <c r="C349" i="21"/>
  <c r="A349" i="21"/>
  <c r="D350" i="21"/>
  <c r="E350" i="21" s="1"/>
  <c r="K349" i="21" l="1"/>
  <c r="F349" i="21"/>
  <c r="J350" i="21"/>
  <c r="B350" i="21"/>
  <c r="A350" i="21"/>
  <c r="D351" i="21"/>
  <c r="E351" i="21" s="1"/>
  <c r="C350" i="21"/>
  <c r="K350" i="21" l="1"/>
  <c r="F350" i="21"/>
  <c r="J351" i="21"/>
  <c r="B351" i="21"/>
  <c r="A351" i="21"/>
  <c r="D352" i="21"/>
  <c r="E352" i="21" s="1"/>
  <c r="C351" i="21"/>
  <c r="K351" i="21" l="1"/>
  <c r="F351" i="21"/>
  <c r="J352" i="21"/>
  <c r="D353" i="21"/>
  <c r="E353" i="21" s="1"/>
  <c r="C352" i="21"/>
  <c r="B352" i="21"/>
  <c r="A352" i="21"/>
  <c r="K352" i="21" l="1"/>
  <c r="F352" i="21"/>
  <c r="J353" i="21"/>
  <c r="B353" i="21"/>
  <c r="A353" i="21"/>
  <c r="D354" i="21"/>
  <c r="E354" i="21" s="1"/>
  <c r="C353" i="21"/>
  <c r="K353" i="21" l="1"/>
  <c r="F353" i="21"/>
  <c r="J354" i="21"/>
  <c r="B354" i="21"/>
  <c r="D355" i="21"/>
  <c r="E355" i="21" s="1"/>
  <c r="C354" i="21"/>
  <c r="A354" i="21"/>
  <c r="K354" i="21" l="1"/>
  <c r="F354" i="21"/>
  <c r="J355" i="21"/>
  <c r="C355" i="21"/>
  <c r="B355" i="21"/>
  <c r="A355" i="21"/>
  <c r="D356" i="21"/>
  <c r="E356" i="21" s="1"/>
  <c r="K355" i="21" l="1"/>
  <c r="F355" i="21"/>
  <c r="J356" i="21"/>
  <c r="B356" i="21"/>
  <c r="C356" i="21"/>
  <c r="A356" i="21"/>
  <c r="D357" i="21"/>
  <c r="E357" i="21" s="1"/>
  <c r="K356" i="21" l="1"/>
  <c r="F356" i="21"/>
  <c r="J357" i="21"/>
  <c r="B357" i="21"/>
  <c r="A357" i="21"/>
  <c r="D358" i="21"/>
  <c r="E358" i="21" s="1"/>
  <c r="C357" i="21"/>
  <c r="K357" i="21" l="1"/>
  <c r="F357" i="21"/>
  <c r="J358" i="21"/>
  <c r="D359" i="21"/>
  <c r="E359" i="21" s="1"/>
  <c r="C358" i="21"/>
  <c r="B358" i="21"/>
  <c r="A358" i="21"/>
  <c r="K358" i="21" l="1"/>
  <c r="F358" i="21"/>
  <c r="J359" i="21"/>
  <c r="D360" i="21"/>
  <c r="E360" i="21" s="1"/>
  <c r="C359" i="21"/>
  <c r="B359" i="21"/>
  <c r="A359" i="21"/>
  <c r="K359" i="21" l="1"/>
  <c r="F359" i="21"/>
  <c r="J360" i="21"/>
  <c r="B360" i="21"/>
  <c r="D361" i="21"/>
  <c r="E361" i="21" s="1"/>
  <c r="C360" i="21"/>
  <c r="A360" i="21"/>
  <c r="K360" i="21" l="1"/>
  <c r="F360" i="21"/>
  <c r="J361" i="21"/>
  <c r="D362" i="21"/>
  <c r="E362" i="21" s="1"/>
  <c r="B361" i="21"/>
  <c r="A361" i="21"/>
  <c r="C361" i="21"/>
  <c r="K361" i="21" l="1"/>
  <c r="F361" i="21"/>
  <c r="G36" i="30"/>
  <c r="J362" i="21"/>
  <c r="D363" i="21"/>
  <c r="E363" i="21" s="1"/>
  <c r="B362" i="21"/>
  <c r="A362" i="21"/>
  <c r="C362" i="21"/>
  <c r="K362" i="21" l="1"/>
  <c r="F362" i="21"/>
  <c r="H36" i="30" s="1"/>
  <c r="J363" i="21"/>
  <c r="A363" i="21"/>
  <c r="D364" i="21"/>
  <c r="E364" i="21" s="1"/>
  <c r="C363" i="21"/>
  <c r="B363" i="21"/>
  <c r="K363" i="21" l="1"/>
  <c r="F363" i="21"/>
  <c r="J364" i="21"/>
  <c r="B364" i="21"/>
  <c r="A364" i="21"/>
  <c r="D365" i="21"/>
  <c r="E365" i="21" s="1"/>
  <c r="C364" i="21"/>
  <c r="K364" i="21" l="1"/>
  <c r="F364" i="21"/>
  <c r="J365" i="21"/>
  <c r="C365" i="21"/>
  <c r="B365" i="21"/>
  <c r="A365" i="21"/>
  <c r="D366" i="21"/>
  <c r="E366" i="21" s="1"/>
  <c r="K365" i="21" l="1"/>
  <c r="F365" i="21"/>
  <c r="J366" i="21"/>
  <c r="B366" i="21"/>
  <c r="A366" i="21"/>
  <c r="D367" i="21"/>
  <c r="E367" i="21" s="1"/>
  <c r="C366" i="21"/>
  <c r="K366" i="21" l="1"/>
  <c r="F366" i="21"/>
  <c r="J367" i="21"/>
  <c r="D368" i="21"/>
  <c r="E368" i="21" s="1"/>
  <c r="C367" i="21"/>
  <c r="B367" i="21"/>
  <c r="A367" i="21"/>
  <c r="K367" i="21" l="1"/>
  <c r="F367" i="21"/>
  <c r="J368" i="21"/>
  <c r="B368" i="21"/>
  <c r="A368" i="21"/>
  <c r="D369" i="21"/>
  <c r="E369" i="21" s="1"/>
  <c r="C368" i="21"/>
  <c r="K368" i="21" l="1"/>
  <c r="F368" i="21"/>
  <c r="J369" i="21"/>
  <c r="B369" i="21"/>
  <c r="A369" i="21"/>
  <c r="C369" i="21"/>
  <c r="K369" i="21" l="1"/>
  <c r="F369" i="21"/>
  <c r="G39" i="30" l="1"/>
  <c r="H39" i="30" l="1"/>
  <c r="G42" i="30" l="1"/>
  <c r="H42" i="30" l="1"/>
  <c r="H6" i="30" l="1"/>
  <c r="H21" i="30"/>
  <c r="G6" i="12"/>
  <c r="G9" i="30"/>
  <c r="G15" i="12"/>
  <c r="H18" i="12"/>
  <c r="G15" i="30"/>
  <c r="H6" i="12"/>
  <c r="H9" i="30"/>
  <c r="G18" i="30"/>
  <c r="G6" i="30"/>
  <c r="G12" i="12"/>
  <c r="G18" i="12"/>
  <c r="G21" i="30"/>
  <c r="H15" i="30"/>
  <c r="H30" i="30"/>
  <c r="G12" i="30"/>
  <c r="G9" i="12"/>
  <c r="H12" i="12"/>
  <c r="G21" i="12"/>
  <c r="G30" i="30"/>
  <c r="H12" i="30"/>
  <c r="H18" i="30"/>
  <c r="H27" i="30"/>
  <c r="G27" i="30"/>
  <c r="H9" i="12"/>
  <c r="H15" i="12"/>
  <c r="H21" i="12"/>
  <c r="B47" i="3" l="1"/>
  <c r="B47" i="1"/>
  <c r="B34" i="1"/>
  <c r="B34" i="3"/>
  <c r="B73" i="3"/>
  <c r="B73" i="1"/>
  <c r="C34" i="28"/>
  <c r="C36" i="28" s="1"/>
  <c r="C34" i="29"/>
  <c r="C36" i="29" s="1"/>
  <c r="C8" i="28"/>
  <c r="C10" i="28" s="1"/>
  <c r="C8" i="29"/>
  <c r="C10" i="29" s="1"/>
  <c r="C21" i="28"/>
  <c r="C23" i="28" s="1"/>
  <c r="C21" i="29"/>
  <c r="C23" i="29" s="1"/>
  <c r="B60" i="29"/>
  <c r="B60" i="28"/>
  <c r="C73" i="3"/>
  <c r="C75" i="3" s="1"/>
  <c r="C73" i="1"/>
  <c r="C75" i="1" s="1"/>
  <c r="C73" i="28"/>
  <c r="C75" i="28" s="1"/>
  <c r="C73" i="29"/>
  <c r="C75" i="29" s="1"/>
  <c r="C60" i="28"/>
  <c r="C62" i="28" s="1"/>
  <c r="C60" i="29"/>
  <c r="C62" i="29" s="1"/>
  <c r="C47" i="29"/>
  <c r="C49" i="29" s="1"/>
  <c r="C47" i="28"/>
  <c r="C49" i="28" s="1"/>
  <c r="C8" i="3"/>
  <c r="C10" i="3" s="1"/>
  <c r="C8" i="1"/>
  <c r="C10" i="1" s="1"/>
  <c r="B34" i="29"/>
  <c r="B34" i="28"/>
  <c r="B47" i="28"/>
  <c r="B47" i="29"/>
  <c r="C60" i="3"/>
  <c r="C62" i="3" s="1"/>
  <c r="C60" i="1"/>
  <c r="C62" i="1" s="1"/>
  <c r="B21" i="28"/>
  <c r="B21" i="29"/>
  <c r="B60" i="3"/>
  <c r="B60" i="1"/>
  <c r="B73" i="28"/>
  <c r="B73" i="29"/>
  <c r="B21" i="1"/>
  <c r="B21" i="3"/>
  <c r="C21" i="3"/>
  <c r="C23" i="3" s="1"/>
  <c r="C21" i="1"/>
  <c r="C23" i="1" s="1"/>
  <c r="C34" i="1"/>
  <c r="C36" i="1" s="1"/>
  <c r="C34" i="3"/>
  <c r="C36" i="3" s="1"/>
  <c r="B8" i="3"/>
  <c r="B8" i="1"/>
  <c r="C47" i="3"/>
  <c r="C49" i="3" s="1"/>
  <c r="C47" i="1"/>
  <c r="C49" i="1" s="1"/>
  <c r="B8" i="29"/>
  <c r="B8" i="28"/>
  <c r="B36" i="3" l="1"/>
  <c r="D34" i="3"/>
  <c r="D21" i="3"/>
  <c r="B23" i="3"/>
  <c r="D34" i="28"/>
  <c r="B36" i="28"/>
  <c r="D60" i="28"/>
  <c r="B62" i="28"/>
  <c r="B23" i="1"/>
  <c r="D21" i="1"/>
  <c r="D34" i="29"/>
  <c r="B36" i="29"/>
  <c r="D60" i="29"/>
  <c r="B62" i="29"/>
  <c r="B10" i="28"/>
  <c r="D8" i="28"/>
  <c r="D8" i="1"/>
  <c r="B10" i="1"/>
  <c r="D73" i="29"/>
  <c r="B75" i="29"/>
  <c r="B23" i="29"/>
  <c r="D21" i="29"/>
  <c r="D47" i="29"/>
  <c r="B49" i="29"/>
  <c r="D34" i="1"/>
  <c r="B36" i="1"/>
  <c r="B62" i="1"/>
  <c r="D60" i="1"/>
  <c r="D60" i="3"/>
  <c r="B62" i="3"/>
  <c r="D8" i="29"/>
  <c r="B10" i="29"/>
  <c r="B10" i="3"/>
  <c r="D8" i="3"/>
  <c r="B75" i="28"/>
  <c r="D73" i="28"/>
  <c r="D21" i="28"/>
  <c r="B23" i="28"/>
  <c r="D47" i="28"/>
  <c r="B49" i="28"/>
  <c r="B75" i="1"/>
  <c r="D73" i="1"/>
  <c r="D47" i="1"/>
  <c r="B49" i="1"/>
  <c r="B75" i="3"/>
  <c r="D73" i="3"/>
  <c r="B49" i="3"/>
  <c r="D47" i="3"/>
  <c r="G73" i="3" l="1"/>
  <c r="I73" i="3" s="1"/>
  <c r="D75" i="3"/>
  <c r="G73" i="1"/>
  <c r="I73" i="1" s="1"/>
  <c r="D75" i="1"/>
  <c r="G73" i="28"/>
  <c r="I73" i="28" s="1"/>
  <c r="D75" i="28"/>
  <c r="D62" i="1"/>
  <c r="G60" i="1"/>
  <c r="I60" i="1" s="1"/>
  <c r="G8" i="28"/>
  <c r="I8" i="28" s="1"/>
  <c r="D10" i="28"/>
  <c r="G47" i="3"/>
  <c r="I47" i="3" s="1"/>
  <c r="D49" i="3"/>
  <c r="G47" i="1"/>
  <c r="I47" i="1" s="1"/>
  <c r="D49" i="1"/>
  <c r="G47" i="28"/>
  <c r="I47" i="28" s="1"/>
  <c r="D49" i="28"/>
  <c r="G8" i="29"/>
  <c r="I8" i="29" s="1"/>
  <c r="D10" i="29"/>
  <c r="D49" i="29"/>
  <c r="G47" i="29"/>
  <c r="I47" i="29" s="1"/>
  <c r="G73" i="29"/>
  <c r="I73" i="29" s="1"/>
  <c r="D75" i="29"/>
  <c r="G34" i="29"/>
  <c r="I34" i="29" s="1"/>
  <c r="D36" i="29"/>
  <c r="D62" i="28"/>
  <c r="G60" i="28"/>
  <c r="I60" i="28" s="1"/>
  <c r="D23" i="3"/>
  <c r="G21" i="3"/>
  <c r="I21" i="3" s="1"/>
  <c r="G8" i="3"/>
  <c r="I8" i="3" s="1"/>
  <c r="D10" i="3"/>
  <c r="G21" i="29"/>
  <c r="I21" i="29" s="1"/>
  <c r="D23" i="29"/>
  <c r="G21" i="1"/>
  <c r="I21" i="1" s="1"/>
  <c r="D23" i="1"/>
  <c r="D36" i="3"/>
  <c r="G34" i="3"/>
  <c r="I34" i="3" s="1"/>
  <c r="G21" i="28"/>
  <c r="I21" i="28" s="1"/>
  <c r="D23" i="28"/>
  <c r="G60" i="3"/>
  <c r="I60" i="3" s="1"/>
  <c r="D62" i="3"/>
  <c r="D36" i="1"/>
  <c r="G34" i="1"/>
  <c r="I34" i="1" s="1"/>
  <c r="D10" i="1"/>
  <c r="G8" i="1"/>
  <c r="I8" i="1" s="1"/>
  <c r="G60" i="29"/>
  <c r="I60" i="29" s="1"/>
  <c r="D62" i="29"/>
  <c r="G34" i="28"/>
  <c r="I34" i="28" s="1"/>
  <c r="D36" i="28"/>
  <c r="I36" i="28" l="1"/>
  <c r="G36" i="28"/>
  <c r="I62" i="3"/>
  <c r="G62" i="3"/>
  <c r="I23" i="29"/>
  <c r="G23" i="29"/>
  <c r="I36" i="29"/>
  <c r="G36" i="29"/>
  <c r="I49" i="28"/>
  <c r="G49" i="28"/>
  <c r="I62" i="1"/>
  <c r="G62" i="1"/>
  <c r="I36" i="1"/>
  <c r="G36" i="1"/>
  <c r="I62" i="28"/>
  <c r="G62" i="28"/>
  <c r="I49" i="3"/>
  <c r="G49" i="3"/>
  <c r="G75" i="1"/>
  <c r="I75" i="1"/>
  <c r="I62" i="29"/>
  <c r="G62" i="29"/>
  <c r="I23" i="28"/>
  <c r="G23" i="28"/>
  <c r="I23" i="1"/>
  <c r="G23" i="1"/>
  <c r="I10" i="3"/>
  <c r="G10" i="3"/>
  <c r="I75" i="29"/>
  <c r="G75" i="29"/>
  <c r="I10" i="29"/>
  <c r="G10" i="29"/>
  <c r="G10" i="1"/>
  <c r="I10" i="1"/>
  <c r="G36" i="3"/>
  <c r="I36" i="3"/>
  <c r="I23" i="3"/>
  <c r="G23" i="3"/>
  <c r="I49" i="29"/>
  <c r="G49" i="29"/>
  <c r="I49" i="1"/>
  <c r="I52" i="1" s="1"/>
  <c r="G49" i="1"/>
  <c r="I10" i="28"/>
  <c r="G10" i="28"/>
  <c r="I75" i="28"/>
  <c r="G75" i="28"/>
  <c r="G75" i="3"/>
  <c r="I75" i="3"/>
  <c r="I78" i="3" l="1"/>
  <c r="I82" i="3" s="1"/>
  <c r="G13" i="4"/>
  <c r="I39" i="3"/>
  <c r="I43" i="3" s="1"/>
  <c r="G10" i="4"/>
  <c r="I78" i="1"/>
  <c r="I82" i="1" s="1"/>
  <c r="C13" i="4"/>
  <c r="H11" i="4"/>
  <c r="I52" i="29"/>
  <c r="I56" i="29" s="1"/>
  <c r="G8" i="4"/>
  <c r="I13" i="3"/>
  <c r="I17" i="3" s="1"/>
  <c r="D9" i="4"/>
  <c r="I26" i="28"/>
  <c r="I30" i="28" s="1"/>
  <c r="I65" i="28"/>
  <c r="I69" i="28" s="1"/>
  <c r="D12" i="4"/>
  <c r="C12" i="4"/>
  <c r="I65" i="1"/>
  <c r="I69" i="1" s="1"/>
  <c r="I39" i="29"/>
  <c r="I43" i="29" s="1"/>
  <c r="H10" i="4"/>
  <c r="G12" i="4"/>
  <c r="I65" i="3"/>
  <c r="I69" i="3" s="1"/>
  <c r="C8" i="4"/>
  <c r="I13" i="1"/>
  <c r="I17" i="1" s="1"/>
  <c r="D8" i="4"/>
  <c r="I13" i="28"/>
  <c r="I17" i="28" s="1"/>
  <c r="I13" i="29"/>
  <c r="I17" i="29" s="1"/>
  <c r="H8" i="4"/>
  <c r="I78" i="28"/>
  <c r="I82" i="28" s="1"/>
  <c r="D13" i="4"/>
  <c r="I56" i="1"/>
  <c r="C11" i="4"/>
  <c r="G9" i="4"/>
  <c r="I26" i="3"/>
  <c r="I30" i="3" s="1"/>
  <c r="H13" i="4"/>
  <c r="I78" i="29"/>
  <c r="I82" i="29" s="1"/>
  <c r="C9" i="4"/>
  <c r="E9" i="4" s="1"/>
  <c r="I26" i="1"/>
  <c r="I30" i="1" s="1"/>
  <c r="H12" i="4"/>
  <c r="I65" i="29"/>
  <c r="I69" i="29" s="1"/>
  <c r="I52" i="3"/>
  <c r="I56" i="3" s="1"/>
  <c r="G11" i="4"/>
  <c r="I39" i="1"/>
  <c r="I43" i="1" s="1"/>
  <c r="C10" i="4"/>
  <c r="D11" i="4"/>
  <c r="I52" i="28"/>
  <c r="I56" i="28" s="1"/>
  <c r="H9" i="4"/>
  <c r="I26" i="29"/>
  <c r="I30" i="29" s="1"/>
  <c r="D10" i="4"/>
  <c r="I39" i="28"/>
  <c r="I43" i="28" s="1"/>
  <c r="I11" i="4" l="1"/>
  <c r="H15" i="4"/>
  <c r="D15" i="4"/>
  <c r="C15" i="4"/>
  <c r="G15" i="4"/>
  <c r="E12" i="4"/>
  <c r="I9" i="4"/>
  <c r="I10" i="4"/>
  <c r="I12" i="4"/>
  <c r="E10" i="4"/>
  <c r="E11" i="4"/>
  <c r="E13" i="4"/>
  <c r="I13" i="4"/>
  <c r="E8" i="4"/>
  <c r="I8" i="4"/>
  <c r="G6" i="25"/>
  <c r="I15" i="4" l="1"/>
  <c r="I19" i="4" s="1"/>
  <c r="I24" i="4" s="1"/>
  <c r="E15" i="4"/>
  <c r="C8" i="6"/>
  <c r="C10" i="6" s="1"/>
  <c r="C8" i="5"/>
  <c r="C10" i="5" s="1"/>
  <c r="H6" i="25"/>
  <c r="F6" i="25"/>
  <c r="F9" i="25"/>
  <c r="G9" i="25"/>
  <c r="H9" i="25"/>
  <c r="E19" i="4" l="1"/>
  <c r="E24" i="4" s="1"/>
  <c r="B8" i="6"/>
  <c r="B8" i="5"/>
  <c r="B21" i="5"/>
  <c r="B21" i="6"/>
  <c r="C21" i="6"/>
  <c r="C23" i="6" s="1"/>
  <c r="C21" i="5"/>
  <c r="C23" i="5" s="1"/>
  <c r="H12" i="25"/>
  <c r="H18" i="25"/>
  <c r="G18" i="25"/>
  <c r="H15" i="25"/>
  <c r="G12" i="25"/>
  <c r="G15" i="25"/>
  <c r="F18" i="25"/>
  <c r="F15" i="25"/>
  <c r="F12" i="25"/>
  <c r="C60" i="6" l="1"/>
  <c r="C62" i="6" s="1"/>
  <c r="C60" i="5"/>
  <c r="C62" i="5" s="1"/>
  <c r="C47" i="5"/>
  <c r="C49" i="5" s="1"/>
  <c r="C47" i="6"/>
  <c r="C49" i="6" s="1"/>
  <c r="C34" i="5"/>
  <c r="C36" i="5" s="1"/>
  <c r="C34" i="6"/>
  <c r="C36" i="6" s="1"/>
  <c r="B23" i="6"/>
  <c r="D21" i="6"/>
  <c r="B47" i="5"/>
  <c r="B47" i="6"/>
  <c r="B34" i="5"/>
  <c r="B34" i="6"/>
  <c r="D21" i="5"/>
  <c r="B23" i="5"/>
  <c r="D8" i="5"/>
  <c r="B10" i="5"/>
  <c r="B60" i="6"/>
  <c r="B60" i="5"/>
  <c r="D8" i="6"/>
  <c r="B10" i="6"/>
  <c r="F21" i="25"/>
  <c r="G21" i="25"/>
  <c r="H21" i="25"/>
  <c r="B36" i="6" l="1"/>
  <c r="D34" i="6"/>
  <c r="D60" i="6"/>
  <c r="B62" i="6"/>
  <c r="D34" i="5"/>
  <c r="B36" i="5"/>
  <c r="D47" i="6"/>
  <c r="B49" i="6"/>
  <c r="B73" i="5"/>
  <c r="B73" i="6"/>
  <c r="G8" i="6"/>
  <c r="I8" i="6" s="1"/>
  <c r="D10" i="6"/>
  <c r="G8" i="5"/>
  <c r="I8" i="5" s="1"/>
  <c r="D10" i="5"/>
  <c r="G21" i="5"/>
  <c r="I21" i="5" s="1"/>
  <c r="D23" i="5"/>
  <c r="B49" i="5"/>
  <c r="D47" i="5"/>
  <c r="C73" i="6"/>
  <c r="C75" i="6" s="1"/>
  <c r="C73" i="5"/>
  <c r="C75" i="5" s="1"/>
  <c r="G21" i="6"/>
  <c r="I21" i="6" s="1"/>
  <c r="D23" i="6"/>
  <c r="D60" i="5"/>
  <c r="B62" i="5"/>
  <c r="G60" i="5" l="1"/>
  <c r="I60" i="5" s="1"/>
  <c r="D62" i="5"/>
  <c r="G23" i="5"/>
  <c r="I23" i="5"/>
  <c r="I10" i="6"/>
  <c r="G10" i="6"/>
  <c r="G47" i="6"/>
  <c r="I47" i="6" s="1"/>
  <c r="D49" i="6"/>
  <c r="D62" i="6"/>
  <c r="G60" i="6"/>
  <c r="I60" i="6" s="1"/>
  <c r="G47" i="5"/>
  <c r="I47" i="5" s="1"/>
  <c r="D49" i="5"/>
  <c r="D73" i="6"/>
  <c r="B75" i="6"/>
  <c r="G34" i="6"/>
  <c r="I34" i="6" s="1"/>
  <c r="D36" i="6"/>
  <c r="G23" i="6"/>
  <c r="I23" i="6"/>
  <c r="G10" i="5"/>
  <c r="I10" i="5"/>
  <c r="D73" i="5"/>
  <c r="B75" i="5"/>
  <c r="G34" i="5"/>
  <c r="I34" i="5" s="1"/>
  <c r="D36" i="5"/>
  <c r="I13" i="5" l="1"/>
  <c r="I17" i="5" s="1"/>
  <c r="K8" i="4"/>
  <c r="K9" i="4"/>
  <c r="I26" i="5"/>
  <c r="I30" i="5" s="1"/>
  <c r="I36" i="6"/>
  <c r="G36" i="6"/>
  <c r="I49" i="5"/>
  <c r="G49" i="5"/>
  <c r="G49" i="6"/>
  <c r="I49" i="6"/>
  <c r="I36" i="5"/>
  <c r="G36" i="5"/>
  <c r="I26" i="6"/>
  <c r="I30" i="6" s="1"/>
  <c r="M9" i="4"/>
  <c r="G62" i="6"/>
  <c r="I62" i="6"/>
  <c r="G73" i="5"/>
  <c r="I73" i="5" s="1"/>
  <c r="D75" i="5"/>
  <c r="D75" i="6"/>
  <c r="G73" i="6"/>
  <c r="I73" i="6" s="1"/>
  <c r="M8" i="4"/>
  <c r="I13" i="6"/>
  <c r="I17" i="6" s="1"/>
  <c r="I62" i="5"/>
  <c r="G62" i="5"/>
  <c r="I75" i="6" l="1"/>
  <c r="G75" i="6"/>
  <c r="I65" i="6"/>
  <c r="I69" i="6" s="1"/>
  <c r="M12" i="4"/>
  <c r="I65" i="5"/>
  <c r="I69" i="5" s="1"/>
  <c r="K12" i="4"/>
  <c r="I39" i="5"/>
  <c r="I43" i="5" s="1"/>
  <c r="K10" i="4"/>
  <c r="I52" i="5"/>
  <c r="I56" i="5" s="1"/>
  <c r="K11" i="4"/>
  <c r="I52" i="6"/>
  <c r="I56" i="6" s="1"/>
  <c r="M11" i="4"/>
  <c r="I75" i="5"/>
  <c r="G75" i="5"/>
  <c r="M10" i="4"/>
  <c r="I39" i="6"/>
  <c r="I43" i="6" s="1"/>
  <c r="K13" i="4" l="1"/>
  <c r="K15" i="4" s="1"/>
  <c r="K19" i="4" s="1"/>
  <c r="K24" i="4" s="1"/>
  <c r="I78" i="5"/>
  <c r="I82" i="5" s="1"/>
  <c r="I78" i="6"/>
  <c r="I82" i="6" s="1"/>
  <c r="M13" i="4"/>
  <c r="M15" i="4" s="1"/>
  <c r="M19" i="4" s="1"/>
  <c r="M24" i="4" s="1"/>
  <c r="D28" i="53" l="1"/>
  <c r="D28" i="56"/>
  <c r="D28" i="57"/>
  <c r="M30" i="58" l="1"/>
  <c r="K30" i="58"/>
  <c r="D28" i="54"/>
  <c r="D27" i="52"/>
  <c r="D28" i="55"/>
  <c r="D27" i="53"/>
  <c r="D27" i="57"/>
  <c r="D27" i="56"/>
  <c r="D28" i="52"/>
  <c r="C30" i="58" s="1"/>
  <c r="D30" i="58"/>
  <c r="E28" i="57"/>
  <c r="M31" i="58" s="1"/>
  <c r="E28" i="56"/>
  <c r="K31" i="58" s="1"/>
  <c r="E28" i="54"/>
  <c r="G31" i="58" s="1"/>
  <c r="E27" i="52"/>
  <c r="E28" i="55"/>
  <c r="H31" i="58" s="1"/>
  <c r="E28" i="53"/>
  <c r="D31" i="58" s="1"/>
  <c r="D39" i="62" l="1"/>
  <c r="D16" i="62"/>
  <c r="D50" i="62"/>
  <c r="D64" i="62"/>
  <c r="D27" i="55"/>
  <c r="E28" i="52"/>
  <c r="C31" i="58" s="1"/>
  <c r="E31" i="58" s="1"/>
  <c r="E27" i="56"/>
  <c r="E27" i="57"/>
  <c r="E27" i="53"/>
  <c r="C10" i="58"/>
  <c r="I31" i="58"/>
  <c r="D27" i="54"/>
  <c r="K9" i="58"/>
  <c r="M9" i="58"/>
  <c r="H30" i="58"/>
  <c r="C9" i="58"/>
  <c r="F28" i="53"/>
  <c r="D32" i="58" s="1"/>
  <c r="F28" i="52"/>
  <c r="C32" i="58" s="1"/>
  <c r="F28" i="55"/>
  <c r="H32" i="58" s="1"/>
  <c r="F28" i="54"/>
  <c r="G32" i="58" s="1"/>
  <c r="F28" i="56"/>
  <c r="K32" i="58" s="1"/>
  <c r="F28" i="57"/>
  <c r="M32" i="58" s="1"/>
  <c r="E30" i="58"/>
  <c r="D9" i="58"/>
  <c r="G30" i="58"/>
  <c r="I32" i="58" l="1"/>
  <c r="E32" i="58"/>
  <c r="E39" i="62"/>
  <c r="D27" i="62"/>
  <c r="E64" i="62"/>
  <c r="E50" i="62"/>
  <c r="E16" i="62"/>
  <c r="D75" i="62"/>
  <c r="D87" i="62"/>
  <c r="F27" i="52"/>
  <c r="F27" i="53"/>
  <c r="F27" i="57"/>
  <c r="F27" i="56"/>
  <c r="E27" i="55"/>
  <c r="G9" i="58"/>
  <c r="K10" i="58"/>
  <c r="H9" i="58"/>
  <c r="I30" i="58"/>
  <c r="E27" i="54"/>
  <c r="E9" i="58"/>
  <c r="D10" i="58"/>
  <c r="E10" i="58" s="1"/>
  <c r="M10" i="58"/>
  <c r="D88" i="62" l="1"/>
  <c r="E75" i="62"/>
  <c r="F39" i="62"/>
  <c r="F50" i="62"/>
  <c r="F64" i="62"/>
  <c r="F16" i="62"/>
  <c r="E27" i="62"/>
  <c r="E87" i="62"/>
  <c r="D99" i="62"/>
  <c r="F27" i="55"/>
  <c r="G10" i="58"/>
  <c r="I9" i="58"/>
  <c r="H10" i="58"/>
  <c r="K11" i="58"/>
  <c r="M11" i="58"/>
  <c r="D11" i="58"/>
  <c r="C11" i="58"/>
  <c r="F27" i="54"/>
  <c r="D100" i="62" l="1"/>
  <c r="E88" i="62"/>
  <c r="F27" i="62"/>
  <c r="G16" i="62"/>
  <c r="G50" i="62"/>
  <c r="G39" i="62"/>
  <c r="G64" i="62"/>
  <c r="F75" i="62"/>
  <c r="E99" i="62"/>
  <c r="F87" i="62"/>
  <c r="I10" i="58"/>
  <c r="G11" i="58"/>
  <c r="H11" i="58"/>
  <c r="E11" i="58"/>
  <c r="E100" i="62" l="1"/>
  <c r="F88" i="62"/>
  <c r="G75" i="62"/>
  <c r="H39" i="62"/>
  <c r="H50" i="62"/>
  <c r="H64" i="62"/>
  <c r="H16" i="62"/>
  <c r="G27" i="62"/>
  <c r="G87" i="62"/>
  <c r="F99" i="62"/>
  <c r="I11" i="58"/>
  <c r="J28" i="52"/>
  <c r="C36" i="58" s="1"/>
  <c r="J28" i="55"/>
  <c r="H36" i="58" s="1"/>
  <c r="J28" i="54"/>
  <c r="G36" i="58" s="1"/>
  <c r="J28" i="56"/>
  <c r="K36" i="58" s="1"/>
  <c r="J28" i="57"/>
  <c r="M36" i="58" s="1"/>
  <c r="I36" i="58" l="1"/>
  <c r="G88" i="62"/>
  <c r="F100" i="62"/>
  <c r="H27" i="62"/>
  <c r="I16" i="62"/>
  <c r="I50" i="62"/>
  <c r="I39" i="62"/>
  <c r="H75" i="62"/>
  <c r="I64" i="62"/>
  <c r="G99" i="62"/>
  <c r="H87" i="62"/>
  <c r="J16" i="62"/>
  <c r="J27" i="52"/>
  <c r="J64" i="62"/>
  <c r="J27" i="53"/>
  <c r="J50" i="62"/>
  <c r="J27" i="57"/>
  <c r="J27" i="56"/>
  <c r="J39" i="62"/>
  <c r="J28" i="53"/>
  <c r="D36" i="58" s="1"/>
  <c r="E36" i="58" s="1"/>
  <c r="K28" i="57"/>
  <c r="M37" i="58" s="1"/>
  <c r="K28" i="54"/>
  <c r="G37" i="58" s="1"/>
  <c r="K28" i="55"/>
  <c r="H37" i="58" s="1"/>
  <c r="K28" i="52"/>
  <c r="C37" i="58" s="1"/>
  <c r="K28" i="53"/>
  <c r="D37" i="58" s="1"/>
  <c r="H88" i="62" l="1"/>
  <c r="G100" i="62"/>
  <c r="I75" i="62"/>
  <c r="I27" i="62"/>
  <c r="I87" i="62"/>
  <c r="H99" i="62"/>
  <c r="J27" i="54"/>
  <c r="J27" i="62"/>
  <c r="J75" i="62"/>
  <c r="J27" i="55"/>
  <c r="E37" i="58"/>
  <c r="K39" i="62"/>
  <c r="K27" i="56"/>
  <c r="K50" i="62"/>
  <c r="K27" i="57"/>
  <c r="K64" i="62"/>
  <c r="K27" i="53"/>
  <c r="K16" i="62"/>
  <c r="K27" i="52"/>
  <c r="I37" i="58"/>
  <c r="K28" i="56"/>
  <c r="K37" i="58" s="1"/>
  <c r="M15" i="58"/>
  <c r="D15" i="58"/>
  <c r="L28" i="53"/>
  <c r="D38" i="58" s="1"/>
  <c r="L28" i="56"/>
  <c r="K38" i="58" s="1"/>
  <c r="L28" i="57"/>
  <c r="M38" i="58" s="1"/>
  <c r="K15" i="58"/>
  <c r="C15" i="58"/>
  <c r="P22" i="53" l="1"/>
  <c r="E15" i="58"/>
  <c r="H100" i="62"/>
  <c r="I88" i="62"/>
  <c r="I99" i="62"/>
  <c r="J87" i="62"/>
  <c r="J88" i="62" s="1"/>
  <c r="P22" i="57"/>
  <c r="M25" i="52"/>
  <c r="C16" i="58"/>
  <c r="D16" i="58"/>
  <c r="M16" i="58"/>
  <c r="K16" i="58"/>
  <c r="G15" i="58"/>
  <c r="L28" i="54"/>
  <c r="P22" i="54"/>
  <c r="L27" i="52"/>
  <c r="P21" i="52"/>
  <c r="L28" i="55"/>
  <c r="H38" i="58" s="1"/>
  <c r="P22" i="55"/>
  <c r="L27" i="53"/>
  <c r="P21" i="53"/>
  <c r="L27" i="57"/>
  <c r="P21" i="57"/>
  <c r="L27" i="56"/>
  <c r="P21" i="56"/>
  <c r="L28" i="52"/>
  <c r="C38" i="58" s="1"/>
  <c r="E38" i="58" s="1"/>
  <c r="P22" i="52"/>
  <c r="K75" i="62"/>
  <c r="K27" i="55"/>
  <c r="K27" i="54"/>
  <c r="K27" i="62"/>
  <c r="P22" i="56"/>
  <c r="H15" i="58"/>
  <c r="E16" i="58" l="1"/>
  <c r="I100" i="62"/>
  <c r="L39" i="62"/>
  <c r="P39" i="62" s="1"/>
  <c r="P38" i="62"/>
  <c r="L64" i="62"/>
  <c r="P64" i="62" s="1"/>
  <c r="P63" i="62"/>
  <c r="L16" i="62"/>
  <c r="P16" i="62" s="1"/>
  <c r="P15" i="62"/>
  <c r="L50" i="62"/>
  <c r="P50" i="62" s="1"/>
  <c r="P49" i="62"/>
  <c r="K87" i="62"/>
  <c r="K88" i="62" s="1"/>
  <c r="J99" i="62"/>
  <c r="J100" i="62" s="1"/>
  <c r="I15" i="58"/>
  <c r="H16" i="58"/>
  <c r="M17" i="58"/>
  <c r="O25" i="52"/>
  <c r="O28" i="52" s="1"/>
  <c r="C41" i="58" s="1"/>
  <c r="N25" i="52"/>
  <c r="N28" i="52" s="1"/>
  <c r="C40" i="58" s="1"/>
  <c r="G16" i="58"/>
  <c r="K17" i="58"/>
  <c r="D17" i="58"/>
  <c r="C17" i="58"/>
  <c r="G38" i="58"/>
  <c r="L27" i="54"/>
  <c r="P21" i="54"/>
  <c r="L27" i="55"/>
  <c r="P21" i="55"/>
  <c r="M28" i="52"/>
  <c r="C39" i="58" s="1"/>
  <c r="I16" i="58" l="1"/>
  <c r="P25" i="52"/>
  <c r="L75" i="62"/>
  <c r="P75" i="62" s="1"/>
  <c r="P74" i="62"/>
  <c r="L27" i="62"/>
  <c r="P27" i="62" s="1"/>
  <c r="P26" i="62"/>
  <c r="K99" i="62"/>
  <c r="K100" i="62" s="1"/>
  <c r="L87" i="62"/>
  <c r="L88" i="62" s="1"/>
  <c r="G17" i="58"/>
  <c r="H17" i="58"/>
  <c r="I38" i="58"/>
  <c r="E17" i="58"/>
  <c r="P88" i="62" l="1"/>
  <c r="P87" i="62"/>
  <c r="L99" i="62"/>
  <c r="L100" i="62" s="1"/>
  <c r="I17" i="58"/>
  <c r="P100" i="62" l="1"/>
  <c r="P99" i="62"/>
  <c r="E28" i="58" l="1"/>
  <c r="E7" i="58"/>
  <c r="I28" i="58"/>
  <c r="I7" i="58"/>
  <c r="H11" i="56" l="1"/>
  <c r="G18" i="56"/>
  <c r="H11" i="57"/>
  <c r="G18" i="57"/>
  <c r="I11" i="57" l="1"/>
  <c r="I18" i="57" s="1"/>
  <c r="I27" i="57" s="1"/>
  <c r="M14" i="58" s="1"/>
  <c r="H18" i="57"/>
  <c r="H27" i="57" s="1"/>
  <c r="M13" i="58" s="1"/>
  <c r="H11" i="55"/>
  <c r="G18" i="55"/>
  <c r="I11" i="56"/>
  <c r="I18" i="56" s="1"/>
  <c r="I27" i="56" s="1"/>
  <c r="K14" i="58" s="1"/>
  <c r="H18" i="56"/>
  <c r="H27" i="56" s="1"/>
  <c r="K13" i="58" s="1"/>
  <c r="G18" i="53"/>
  <c r="H11" i="53"/>
  <c r="G27" i="57"/>
  <c r="H11" i="54"/>
  <c r="G18" i="54"/>
  <c r="G27" i="56"/>
  <c r="H11" i="52"/>
  <c r="G18" i="52"/>
  <c r="G27" i="52" l="1"/>
  <c r="C12" i="58" s="1"/>
  <c r="K12" i="58"/>
  <c r="G27" i="54"/>
  <c r="M12" i="58"/>
  <c r="I11" i="53"/>
  <c r="I18" i="53" s="1"/>
  <c r="I27" i="53" s="1"/>
  <c r="D14" i="58" s="1"/>
  <c r="H18" i="53"/>
  <c r="H27" i="53" s="1"/>
  <c r="D13" i="58" s="1"/>
  <c r="G27" i="55"/>
  <c r="I11" i="52"/>
  <c r="I18" i="52" s="1"/>
  <c r="I27" i="52" s="1"/>
  <c r="C14" i="58" s="1"/>
  <c r="E14" i="58" s="1"/>
  <c r="H18" i="52"/>
  <c r="H27" i="52" s="1"/>
  <c r="C13" i="58" s="1"/>
  <c r="P18" i="56"/>
  <c r="I11" i="54"/>
  <c r="I18" i="54" s="1"/>
  <c r="I27" i="54" s="1"/>
  <c r="G14" i="58" s="1"/>
  <c r="H18" i="54"/>
  <c r="H27" i="54" s="1"/>
  <c r="G13" i="58" s="1"/>
  <c r="P18" i="57"/>
  <c r="P18" i="53"/>
  <c r="G27" i="53"/>
  <c r="I11" i="55"/>
  <c r="I18" i="55" s="1"/>
  <c r="I27" i="55" s="1"/>
  <c r="H14" i="58" s="1"/>
  <c r="I14" i="58" s="1"/>
  <c r="H18" i="55"/>
  <c r="H27" i="55" s="1"/>
  <c r="H13" i="58" s="1"/>
  <c r="I13" i="58" l="1"/>
  <c r="E13" i="58"/>
  <c r="P18" i="55"/>
  <c r="P18" i="54"/>
  <c r="P18" i="52"/>
  <c r="D12" i="58"/>
  <c r="E12" i="58" s="1"/>
  <c r="H12" i="58"/>
  <c r="G12" i="58"/>
  <c r="I12" i="58" l="1"/>
  <c r="M24" i="54" l="1"/>
  <c r="N14" i="54"/>
  <c r="N15" i="53"/>
  <c r="M25" i="53"/>
  <c r="M24" i="56"/>
  <c r="N14" i="56"/>
  <c r="M24" i="57"/>
  <c r="N14" i="57"/>
  <c r="H19" i="52"/>
  <c r="H28" i="52" s="1"/>
  <c r="C34" i="58" s="1"/>
  <c r="I19" i="52"/>
  <c r="I28" i="52" s="1"/>
  <c r="C35" i="58" s="1"/>
  <c r="G19" i="52"/>
  <c r="H12" i="56"/>
  <c r="G19" i="56"/>
  <c r="M25" i="56"/>
  <c r="N15" i="56"/>
  <c r="M25" i="57"/>
  <c r="N15" i="57"/>
  <c r="H12" i="57"/>
  <c r="G19" i="57"/>
  <c r="G28" i="57" l="1"/>
  <c r="H12" i="54"/>
  <c r="G19" i="54"/>
  <c r="N25" i="57"/>
  <c r="N28" i="57" s="1"/>
  <c r="M40" i="58" s="1"/>
  <c r="O15" i="57"/>
  <c r="O25" i="57" s="1"/>
  <c r="O28" i="57" s="1"/>
  <c r="M41" i="58" s="1"/>
  <c r="N25" i="56"/>
  <c r="N28" i="56" s="1"/>
  <c r="K40" i="58" s="1"/>
  <c r="O15" i="56"/>
  <c r="O25" i="56" s="1"/>
  <c r="O28" i="56" s="1"/>
  <c r="K41" i="58" s="1"/>
  <c r="M25" i="54"/>
  <c r="N15" i="54"/>
  <c r="M24" i="52"/>
  <c r="N14" i="52"/>
  <c r="I12" i="56"/>
  <c r="I19" i="56" s="1"/>
  <c r="I28" i="56" s="1"/>
  <c r="K35" i="58" s="1"/>
  <c r="H19" i="56"/>
  <c r="H28" i="56" s="1"/>
  <c r="K34" i="58" s="1"/>
  <c r="H12" i="53"/>
  <c r="G19" i="53"/>
  <c r="M27" i="57"/>
  <c r="M27" i="56"/>
  <c r="N25" i="53"/>
  <c r="N28" i="53" s="1"/>
  <c r="D40" i="58" s="1"/>
  <c r="E40" i="58" s="1"/>
  <c r="O15" i="53"/>
  <c r="O25" i="53" s="1"/>
  <c r="O28" i="53" s="1"/>
  <c r="D41" i="58" s="1"/>
  <c r="M27" i="54"/>
  <c r="M24" i="55"/>
  <c r="N14" i="55"/>
  <c r="I12" i="57"/>
  <c r="I19" i="57" s="1"/>
  <c r="I28" i="57" s="1"/>
  <c r="M35" i="58" s="1"/>
  <c r="H19" i="57"/>
  <c r="H28" i="57" s="1"/>
  <c r="M34" i="58" s="1"/>
  <c r="H12" i="55"/>
  <c r="G19" i="55"/>
  <c r="M28" i="57"/>
  <c r="M39" i="58" s="1"/>
  <c r="M28" i="56"/>
  <c r="K39" i="58" s="1"/>
  <c r="M25" i="55"/>
  <c r="N15" i="55"/>
  <c r="M24" i="53"/>
  <c r="N14" i="53"/>
  <c r="G28" i="56"/>
  <c r="P19" i="52"/>
  <c r="P28" i="52" s="1"/>
  <c r="G28" i="52"/>
  <c r="C33" i="58" s="1"/>
  <c r="N24" i="57"/>
  <c r="N27" i="57" s="1"/>
  <c r="M19" i="58" s="1"/>
  <c r="O14" i="57"/>
  <c r="O24" i="57" s="1"/>
  <c r="O27" i="57" s="1"/>
  <c r="M20" i="58" s="1"/>
  <c r="N24" i="56"/>
  <c r="N27" i="56" s="1"/>
  <c r="K19" i="58" s="1"/>
  <c r="O14" i="56"/>
  <c r="O24" i="56" s="1"/>
  <c r="O27" i="56" s="1"/>
  <c r="K20" i="58" s="1"/>
  <c r="M28" i="53"/>
  <c r="D39" i="58" s="1"/>
  <c r="E39" i="58" s="1"/>
  <c r="O14" i="54"/>
  <c r="O24" i="54" s="1"/>
  <c r="O27" i="54" s="1"/>
  <c r="G20" i="58" s="1"/>
  <c r="N24" i="54"/>
  <c r="N27" i="54" s="1"/>
  <c r="G19" i="58" s="1"/>
  <c r="P19" i="56" l="1"/>
  <c r="P25" i="53"/>
  <c r="M27" i="53"/>
  <c r="M28" i="55"/>
  <c r="H39" i="58" s="1"/>
  <c r="I12" i="55"/>
  <c r="I19" i="55" s="1"/>
  <c r="I28" i="55" s="1"/>
  <c r="H35" i="58" s="1"/>
  <c r="H19" i="55"/>
  <c r="H28" i="55" s="1"/>
  <c r="H34" i="58" s="1"/>
  <c r="M27" i="55"/>
  <c r="G18" i="58"/>
  <c r="P27" i="54"/>
  <c r="K18" i="58"/>
  <c r="K22" i="58" s="1"/>
  <c r="K25" i="58" s="1"/>
  <c r="P27" i="56"/>
  <c r="M18" i="58"/>
  <c r="M22" i="58" s="1"/>
  <c r="M25" i="58" s="1"/>
  <c r="P27" i="57"/>
  <c r="I12" i="53"/>
  <c r="I19" i="53" s="1"/>
  <c r="I28" i="53" s="1"/>
  <c r="D35" i="58" s="1"/>
  <c r="E35" i="58" s="1"/>
  <c r="H19" i="53"/>
  <c r="H28" i="53" s="1"/>
  <c r="D34" i="58" s="1"/>
  <c r="E34" i="58" s="1"/>
  <c r="M27" i="52"/>
  <c r="C18" i="58" s="1"/>
  <c r="M28" i="54"/>
  <c r="G39" i="58" s="1"/>
  <c r="I12" i="54"/>
  <c r="I19" i="54" s="1"/>
  <c r="I28" i="54" s="1"/>
  <c r="G35" i="58" s="1"/>
  <c r="H19" i="54"/>
  <c r="H28" i="54" s="1"/>
  <c r="G34" i="58" s="1"/>
  <c r="P19" i="57"/>
  <c r="C43" i="58"/>
  <c r="C45" i="58" s="1"/>
  <c r="K33" i="58"/>
  <c r="K43" i="58" s="1"/>
  <c r="K45" i="58" s="1"/>
  <c r="P28" i="56"/>
  <c r="N24" i="53"/>
  <c r="N27" i="53" s="1"/>
  <c r="D19" i="58" s="1"/>
  <c r="O14" i="53"/>
  <c r="O24" i="53" s="1"/>
  <c r="O27" i="53" s="1"/>
  <c r="D20" i="58" s="1"/>
  <c r="N25" i="55"/>
  <c r="N28" i="55" s="1"/>
  <c r="H40" i="58" s="1"/>
  <c r="O15" i="55"/>
  <c r="O25" i="55" s="1"/>
  <c r="O28" i="55" s="1"/>
  <c r="H41" i="58" s="1"/>
  <c r="P25" i="56"/>
  <c r="P25" i="57"/>
  <c r="G28" i="55"/>
  <c r="O14" i="55"/>
  <c r="O24" i="55" s="1"/>
  <c r="O27" i="55" s="1"/>
  <c r="H20" i="58" s="1"/>
  <c r="I20" i="58" s="1"/>
  <c r="N24" i="55"/>
  <c r="N27" i="55" s="1"/>
  <c r="H19" i="58" s="1"/>
  <c r="I19" i="58" s="1"/>
  <c r="P24" i="54"/>
  <c r="E41" i="58"/>
  <c r="P24" i="56"/>
  <c r="P24" i="57"/>
  <c r="G28" i="53"/>
  <c r="N24" i="52"/>
  <c r="N27" i="52" s="1"/>
  <c r="C19" i="58" s="1"/>
  <c r="O14" i="52"/>
  <c r="O24" i="52" s="1"/>
  <c r="O27" i="52" s="1"/>
  <c r="C20" i="58" s="1"/>
  <c r="N25" i="54"/>
  <c r="N28" i="54" s="1"/>
  <c r="G40" i="58" s="1"/>
  <c r="O15" i="54"/>
  <c r="O25" i="54" s="1"/>
  <c r="O28" i="54" s="1"/>
  <c r="G41" i="58" s="1"/>
  <c r="P19" i="54"/>
  <c r="G28" i="54"/>
  <c r="M33" i="58"/>
  <c r="M43" i="58" s="1"/>
  <c r="M45" i="58" s="1"/>
  <c r="P28" i="57"/>
  <c r="I34" i="58" l="1"/>
  <c r="I39" i="58"/>
  <c r="I40" i="58"/>
  <c r="E19" i="58"/>
  <c r="P19" i="53"/>
  <c r="I35" i="58"/>
  <c r="H33" i="58"/>
  <c r="P28" i="55"/>
  <c r="H43" i="58"/>
  <c r="H45" i="58" s="1"/>
  <c r="P25" i="54"/>
  <c r="P24" i="52"/>
  <c r="P27" i="52" s="1"/>
  <c r="P24" i="55"/>
  <c r="P25" i="55"/>
  <c r="P24" i="53"/>
  <c r="G33" i="58"/>
  <c r="P28" i="54"/>
  <c r="I41" i="58"/>
  <c r="E20" i="58"/>
  <c r="D33" i="58"/>
  <c r="P28" i="53"/>
  <c r="P19" i="55"/>
  <c r="C22" i="58"/>
  <c r="C25" i="58" s="1"/>
  <c r="M47" i="58"/>
  <c r="M57" i="58" s="1"/>
  <c r="M64" i="58" s="1"/>
  <c r="K47" i="58"/>
  <c r="K57" i="58" s="1"/>
  <c r="K64" i="58" s="1"/>
  <c r="G22" i="58"/>
  <c r="G25" i="58" s="1"/>
  <c r="H18" i="58"/>
  <c r="H22" i="58" s="1"/>
  <c r="H25" i="58" s="1"/>
  <c r="P27" i="55"/>
  <c r="D18" i="58"/>
  <c r="D22" i="58" s="1"/>
  <c r="D25" i="58" s="1"/>
  <c r="P27" i="53"/>
  <c r="I25" i="58" l="1"/>
  <c r="K26" i="4"/>
  <c r="K28" i="4" s="1"/>
  <c r="K32" i="4" s="1"/>
  <c r="K34" i="4" s="1"/>
  <c r="C47" i="58"/>
  <c r="E25" i="58"/>
  <c r="H47" i="58"/>
  <c r="H57" i="58" s="1"/>
  <c r="H60" i="58" s="1"/>
  <c r="I18" i="58"/>
  <c r="I22" i="58" s="1"/>
  <c r="M26" i="4"/>
  <c r="M28" i="4" s="1"/>
  <c r="M32" i="4" s="1"/>
  <c r="M34" i="4" s="1"/>
  <c r="E18" i="58"/>
  <c r="E22" i="58" s="1"/>
  <c r="E33" i="58"/>
  <c r="E43" i="58" s="1"/>
  <c r="D43" i="58"/>
  <c r="D45" i="58" s="1"/>
  <c r="E45" i="58" s="1"/>
  <c r="I33" i="58"/>
  <c r="I43" i="58" s="1"/>
  <c r="G43" i="58"/>
  <c r="G45" i="58" s="1"/>
  <c r="I45" i="58" s="1"/>
  <c r="M20" i="4" l="1"/>
  <c r="M21" i="4" s="1"/>
  <c r="M36" i="4"/>
  <c r="D47" i="58"/>
  <c r="D57" i="58" s="1"/>
  <c r="D60" i="58" s="1"/>
  <c r="E47" i="58"/>
  <c r="E57" i="58" s="1"/>
  <c r="E64" i="58" s="1"/>
  <c r="C57" i="58"/>
  <c r="C60" i="58" s="1"/>
  <c r="K20" i="4"/>
  <c r="K21" i="4" s="1"/>
  <c r="K36" i="4"/>
  <c r="G47" i="58"/>
  <c r="I47" i="58" l="1"/>
  <c r="I57" i="58" s="1"/>
  <c r="I64" i="58" s="1"/>
  <c r="G57" i="58"/>
  <c r="G60" i="58" s="1"/>
  <c r="E26" i="4"/>
  <c r="E28" i="4" s="1"/>
  <c r="E32" i="4" s="1"/>
  <c r="E34" i="4" s="1"/>
  <c r="I26" i="4" l="1"/>
  <c r="I28" i="4" s="1"/>
  <c r="I32" i="4" s="1"/>
  <c r="I34" i="4" s="1"/>
  <c r="E36" i="4"/>
  <c r="E20" i="4"/>
  <c r="E21" i="4" s="1"/>
  <c r="K60" i="58" l="1"/>
  <c r="I36" i="4"/>
  <c r="I20" i="4"/>
  <c r="I21" i="4" s="1"/>
  <c r="M60" i="58" l="1"/>
  <c r="I60" i="58" l="1"/>
  <c r="E60" i="58"/>
</calcChain>
</file>

<file path=xl/comments1.xml><?xml version="1.0" encoding="utf-8"?>
<comments xmlns="http://schemas.openxmlformats.org/spreadsheetml/2006/main">
  <authors>
    <author>John Cogan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WEMO" corresponding month.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WEMO" corresponding month.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SEMO" corresponding month.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"SGS NEMO" corresponding month.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10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1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2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3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4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comments15.xml><?xml version="1.0" encoding="utf-8"?>
<comments xmlns="http://schemas.openxmlformats.org/spreadsheetml/2006/main">
  <authors>
    <author>John Cogan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"Actual_Kirk_HDD" based on date.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is indexed from "Actual_CGI_HDD" based on date.</t>
        </r>
      </text>
    </comment>
  </commentList>
</comments>
</file>

<file path=xl/comments2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 corresponding month.</t>
        </r>
      </text>
    </comment>
  </commentList>
</comments>
</file>

<file path=xl/comments3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"Input_NEMO"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4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"Tariff Factors
"</t>
        </r>
      </text>
    </comment>
  </commentList>
</comments>
</file>

<file path=xl/comments5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"Input_WEMO"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6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7.xml><?xml version="1.0" encoding="utf-8"?>
<comments xmlns="http://schemas.openxmlformats.org/spreadsheetml/2006/main">
  <authors>
    <author>John Cogan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Normal HDD.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Data taken from "Input_SEMO" for the corresponding month cycle Actual HDD.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Taken from "Assumptions"</t>
        </r>
      </text>
    </comment>
  </commentList>
</comments>
</file>

<file path=xl/comments8.xml><?xml version="1.0" encoding="utf-8"?>
<comments xmlns="http://schemas.openxmlformats.org/spreadsheetml/2006/main">
  <authors>
    <author>John Cogan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D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M30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Column below contains the monthly adjustment  from the "Res NEMO" corresponding month.</t>
        </r>
      </text>
    </comment>
    <comment ref="C62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  <comment ref="G62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Assumptions</t>
        </r>
      </text>
    </comment>
  </commentList>
</comments>
</file>

<file path=xl/comments9.xml><?xml version="1.0" encoding="utf-8"?>
<comments xmlns="http://schemas.openxmlformats.org/spreadsheetml/2006/main">
  <authors>
    <author>John Cogan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April Allocation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Oct Allocation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John Cogan:</t>
        </r>
        <r>
          <rPr>
            <sz val="9"/>
            <color indexed="81"/>
            <rFont val="Tahoma"/>
            <family val="2"/>
          </rPr>
          <t xml:space="preserve">
From Dec Allocation</t>
        </r>
      </text>
    </comment>
  </commentList>
</comments>
</file>

<file path=xl/sharedStrings.xml><?xml version="1.0" encoding="utf-8"?>
<sst xmlns="http://schemas.openxmlformats.org/spreadsheetml/2006/main" count="1100" uniqueCount="232">
  <si>
    <t>July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</si>
  <si>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</si>
  <si>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</si>
  <si>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</si>
  <si>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</si>
  <si>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</si>
  <si>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</si>
  <si>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</si>
  <si>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</si>
  <si>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</si>
  <si>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</si>
  <si>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</si>
  <si>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</si>
  <si>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</si>
  <si>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</si>
  <si>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</si>
  <si>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</si>
  <si>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</si>
  <si>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</si>
  <si>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August Billing Cycles</t>
  </si>
  <si>
    <t>Residential</t>
  </si>
  <si>
    <t>SEMO</t>
  </si>
  <si>
    <t>May</t>
  </si>
  <si>
    <t>June</t>
  </si>
  <si>
    <t>Total Adjustment</t>
  </si>
  <si>
    <t>Billing Determinants</t>
  </si>
  <si>
    <t xml:space="preserve">Billing Determinants </t>
  </si>
  <si>
    <t>CSWNA</t>
  </si>
  <si>
    <t>SGS WNAR</t>
  </si>
  <si>
    <t>CSWNA Summary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</si>
  <si>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</si>
  <si>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</si>
  <si>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</si>
  <si>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</si>
  <si>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</si>
  <si>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</si>
  <si>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</si>
  <si>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</si>
  <si>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</si>
  <si>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</si>
  <si>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</si>
  <si>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</si>
  <si>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</si>
  <si>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</si>
  <si>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</si>
  <si>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Liberty Utilities</t>
  </si>
  <si>
    <t xml:space="preserve"> </t>
  </si>
  <si>
    <t>CYCLE</t>
  </si>
  <si>
    <t>JAN</t>
  </si>
  <si>
    <t>FEB</t>
  </si>
  <si>
    <t>MAR</t>
  </si>
  <si>
    <t>APR</t>
  </si>
  <si>
    <t>MAY</t>
  </si>
  <si>
    <t>AUG</t>
  </si>
  <si>
    <t>SEP</t>
  </si>
  <si>
    <t>OCT</t>
  </si>
  <si>
    <t>NOV</t>
  </si>
  <si>
    <t>DE C</t>
  </si>
  <si>
    <t>Billing</t>
  </si>
  <si>
    <t>Days</t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</si>
  <si>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</si>
  <si>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</si>
  <si>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</si>
  <si>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</si>
  <si>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</si>
  <si>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</si>
  <si>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</si>
  <si>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</si>
  <si>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</si>
  <si>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</si>
  <si>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</si>
  <si>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</si>
  <si>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</si>
  <si>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</si>
  <si>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</si>
  <si>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September Billing Cycles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</si>
  <si>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</si>
  <si>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</si>
  <si>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</si>
  <si>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</si>
  <si>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</si>
  <si>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</si>
  <si>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</si>
  <si>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</si>
  <si>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</si>
  <si>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</si>
  <si>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</si>
  <si>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</si>
  <si>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</si>
  <si>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</si>
  <si>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</si>
  <si>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</si>
  <si>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</si>
  <si>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</si>
  <si>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</si>
  <si>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</si>
  <si>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</si>
  <si>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</si>
  <si>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</si>
  <si>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</si>
  <si>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</si>
  <si>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</si>
  <si>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</si>
  <si>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Normal</t>
  </si>
  <si>
    <t>Actual</t>
  </si>
  <si>
    <t>HDD</t>
  </si>
  <si>
    <t>Year</t>
  </si>
  <si>
    <t>year</t>
  </si>
  <si>
    <t>SEMO - Cape Girardeau</t>
  </si>
  <si>
    <t>NEMO</t>
  </si>
  <si>
    <t>WEMO</t>
  </si>
  <si>
    <t>Small GS</t>
  </si>
  <si>
    <t>b</t>
  </si>
  <si>
    <t>SRR</t>
  </si>
  <si>
    <t>NDDij</t>
  </si>
  <si>
    <t>ADDij</t>
  </si>
  <si>
    <t>(NNDij - ADDij)</t>
  </si>
  <si>
    <t>Cij</t>
  </si>
  <si>
    <t>Weather Normalization Adjustment Rider</t>
  </si>
  <si>
    <t>Semiannual Adjustment Filing</t>
  </si>
  <si>
    <r>
      <t>WNA</t>
    </r>
    <r>
      <rPr>
        <vertAlign val="subscript"/>
        <sz val="11"/>
        <rFont val="Calibri"/>
        <family val="2"/>
        <scheme val="minor"/>
      </rPr>
      <t>i</t>
    </r>
  </si>
  <si>
    <t xml:space="preserve">Customer Bill Count </t>
  </si>
  <si>
    <t>Res</t>
  </si>
  <si>
    <t>NEMO &amp; WEMO</t>
  </si>
  <si>
    <t>https://mrcc.illinois.edu/CLIMATE/Station/Daily/StnDyBTD.jsp</t>
  </si>
  <si>
    <t>Sales (Ccf)</t>
  </si>
  <si>
    <t>Liberty Utilities (Midstreams Natural Gas) Corp.</t>
  </si>
  <si>
    <t>1-19</t>
  </si>
  <si>
    <t>Current Period Adjustment</t>
  </si>
  <si>
    <t>CSWA</t>
  </si>
  <si>
    <t>WNAR Rates Effective</t>
  </si>
  <si>
    <t>Estimates</t>
  </si>
  <si>
    <t>WNAR Billings - Rates Effective</t>
  </si>
  <si>
    <t>True-Up</t>
  </si>
  <si>
    <t>SRR Residential SEMO</t>
  </si>
  <si>
    <t>SRR SGS SEMO</t>
  </si>
  <si>
    <t>SRR Residential NEMO</t>
  </si>
  <si>
    <t>SRR Residential WEMO</t>
  </si>
  <si>
    <t>SRR SGS NEMO</t>
  </si>
  <si>
    <t>SRR SGS WEMO</t>
  </si>
  <si>
    <t>SRR Summary</t>
  </si>
  <si>
    <t>Reconciling Period Adjustment</t>
  </si>
  <si>
    <t>CSWNA Billing Summary</t>
  </si>
  <si>
    <t>Total Billings</t>
  </si>
  <si>
    <t>Total CSWNA</t>
  </si>
  <si>
    <t>SRR Billing Summary</t>
  </si>
  <si>
    <t>Total SRR</t>
  </si>
  <si>
    <t>Rev Month</t>
  </si>
  <si>
    <t>Assumptions</t>
  </si>
  <si>
    <t>Small SGS</t>
  </si>
  <si>
    <t>Beta coefficient</t>
  </si>
  <si>
    <t>Rates</t>
  </si>
  <si>
    <t>Winter</t>
  </si>
  <si>
    <t>Summer</t>
  </si>
  <si>
    <t>August</t>
  </si>
  <si>
    <t>September</t>
  </si>
  <si>
    <t>October</t>
  </si>
  <si>
    <t>Accounting Mo.</t>
  </si>
  <si>
    <t>Index</t>
  </si>
  <si>
    <t>Effective with September 2018, all meters on all cycles are read on the same date.  Billing revenue is for the month preceding the accounting bill month.</t>
  </si>
  <si>
    <t>&lt;&lt; Accounting Month</t>
  </si>
  <si>
    <t>Effective with February 2019, all meters on all cycles are read on the same date.  Billing revenue is for the month preceding the accounting bill month.</t>
  </si>
  <si>
    <t>Flow</t>
  </si>
  <si>
    <t>Staff's Normailized Heating Degree Days ("HDD)"</t>
  </si>
  <si>
    <t>https://www.efis.psc.mo.gov/mpsc/commoncomponents</t>
  </si>
  <si>
    <t>/[kirk_YYYYMM_RN.xlsx]365da_avg_adw</t>
  </si>
  <si>
    <t>/[cgi_YYYYMM_RN.xlsx]365da_avg_adw</t>
  </si>
  <si>
    <t>NEMO/WEMO</t>
  </si>
  <si>
    <t>Day</t>
  </si>
  <si>
    <t>Look-up</t>
  </si>
  <si>
    <t>Total NEMO &amp; WEMO</t>
  </si>
  <si>
    <t>Annual</t>
  </si>
  <si>
    <t>Variance</t>
  </si>
  <si>
    <t>Revenue</t>
  </si>
  <si>
    <t>Estimated Period</t>
  </si>
  <si>
    <t>TOTAL</t>
  </si>
  <si>
    <t xml:space="preserve">Lookup </t>
  </si>
  <si>
    <t>Book to Filing WNA Rider Recovery Reconciliation</t>
  </si>
  <si>
    <t>Per Books</t>
  </si>
  <si>
    <t>Per Filing</t>
  </si>
  <si>
    <t>Filing Check</t>
  </si>
  <si>
    <t>WNA</t>
  </si>
  <si>
    <t>WNA Recovery</t>
  </si>
  <si>
    <t>WNA Amount to be Recovered</t>
  </si>
  <si>
    <t>Effective Rates</t>
  </si>
  <si>
    <t>JUNE</t>
  </si>
  <si>
    <t>JULY</t>
  </si>
  <si>
    <t>Aug</t>
  </si>
  <si>
    <t>Chillicothe</t>
  </si>
  <si>
    <t>Factors</t>
  </si>
  <si>
    <t>Monthly</t>
  </si>
  <si>
    <t>Adj HDDs</t>
  </si>
  <si>
    <t>Jan</t>
  </si>
  <si>
    <t>Feb</t>
  </si>
  <si>
    <t>Mar</t>
  </si>
  <si>
    <t>Apr</t>
  </si>
  <si>
    <t>Jun</t>
  </si>
  <si>
    <t>Jul</t>
  </si>
  <si>
    <t>Sep</t>
  </si>
  <si>
    <t>Oct</t>
  </si>
  <si>
    <t>Nov</t>
  </si>
  <si>
    <t>Dec</t>
  </si>
  <si>
    <t>CSWNA Unadjusted</t>
  </si>
  <si>
    <t>WNA Limit Adjustment</t>
  </si>
  <si>
    <t>CSWNA Adjusted</t>
  </si>
  <si>
    <t xml:space="preserve">Proposed WNA </t>
  </si>
  <si>
    <t>WNA Change Form Prior Period</t>
  </si>
  <si>
    <t>WNA Change Limit</t>
  </si>
  <si>
    <t>Excess Limit Amount</t>
  </si>
  <si>
    <t xml:space="preserve">Computed </t>
  </si>
  <si>
    <t xml:space="preserve">Kirksville </t>
  </si>
  <si>
    <t>NEMO/WEMO - Chillicothe Adj.</t>
  </si>
  <si>
    <t>CSWNA Reconciliation Summary</t>
  </si>
  <si>
    <t>1/ Negative amount = Due Customer, Positive amount = Due Company</t>
  </si>
  <si>
    <t>Net Recovery 1/</t>
  </si>
  <si>
    <t>SRR Adjustment 1/</t>
  </si>
  <si>
    <t>WNA Deferred Balance 1/</t>
  </si>
  <si>
    <t>February 2020</t>
  </si>
  <si>
    <t>March 2020</t>
  </si>
  <si>
    <t>April 2020</t>
  </si>
  <si>
    <t>May 2020</t>
  </si>
  <si>
    <t>June 2020</t>
  </si>
  <si>
    <t>July 2020</t>
  </si>
  <si>
    <t>October 2019</t>
  </si>
  <si>
    <t>November 2019</t>
  </si>
  <si>
    <t>December 2019</t>
  </si>
  <si>
    <t>January 2020</t>
  </si>
  <si>
    <t>August 2020</t>
  </si>
  <si>
    <t>September 2020</t>
  </si>
  <si>
    <t>9-Months Ending June 2020</t>
  </si>
  <si>
    <t>2020 S2 WNA Proposed</t>
  </si>
  <si>
    <t>2020 S1 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</si>
</sst>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  <numFmt numFmtId="173" formatCode="_(&quot;$&quot;* #,##0.000000000_);_(&quot;$&quot;* \(#,##0.000000000\);_(&quot;$&quot;* &quot;-&quot;??_);_(@_)"/>
    <numFmt numFmtId="174" formatCode="[$-409]mmmm\ d\,\ yyyy;@"/>
    <numFmt numFmtId="175" formatCode="[$-409]mmm\-yy;@"/>
    <numFmt numFmtId="176" formatCode="&quot;$&quot;#,##0.00000_);\(&quot;$&quot;#,##0.00000\)"/>
    <numFmt numFmtId="178" formatCode="0.00000"/>
    <numFmt numFmtId="179" formatCode="_(* #,##0.00000_);_(* \(#,##0.00000\);_(* &quot;-&quot;??_);_(@_)"/>
    <numFmt numFmtId="180" formatCode="_(&quot;$&quot;* #,##0.00000_);_(&quot;$&quot;* \(#,##0.00000\);_(&quot;$&quot;* &quot;-&quot;?????_);_(@_)"/>
    <numFmt numFmtId="181" formatCode="0.0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4"/>
      <color theme="1"/>
      <name val="Symbol"/>
      <family val="1"/>
      <charset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5B9ED5"/>
        <bgColor indexed="64"/>
      </patternFill>
    </fill>
    <fill>
      <patternFill patternType="solid">
        <fgColor rgb="FF5A9ED6"/>
        <bgColor indexed="64"/>
      </patternFill>
    </fill>
    <fill>
      <patternFill patternType="solid">
        <fgColor rgb="FF5B95D5"/>
        <bgColor indexed="6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  <fill>
      <patternFill patternType="solid">
        <fgColor rgb="FF5B9BD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0" borderId="17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0" borderId="19" applyNumberFormat="0" applyAlignment="0" applyProtection="0"/>
    <xf numFmtId="0" fontId="45" fillId="21" borderId="20" applyNumberFormat="0" applyAlignment="0" applyProtection="0"/>
    <xf numFmtId="0" fontId="46" fillId="21" borderId="19" applyNumberFormat="0" applyAlignment="0" applyProtection="0"/>
    <xf numFmtId="0" fontId="47" fillId="0" borderId="21" applyNumberFormat="0" applyFill="0" applyAlignment="0" applyProtection="0"/>
    <xf numFmtId="0" fontId="2" fillId="22" borderId="22" applyNumberFormat="0" applyAlignment="0" applyProtection="0"/>
    <xf numFmtId="0" fontId="48" fillId="0" borderId="0" applyNumberFormat="0" applyFill="0" applyBorder="0" applyAlignment="0" applyProtection="0"/>
    <xf numFmtId="0" fontId="1" fillId="23" borderId="23" applyNumberFormat="0" applyFont="0" applyAlignment="0" applyProtection="0"/>
    <xf numFmtId="0" fontId="49" fillId="0" borderId="0" applyNumberFormat="0" applyFill="0" applyBorder="0" applyAlignment="0" applyProtection="0"/>
    <xf numFmtId="0" fontId="3" fillId="0" borderId="24" applyNumberFormat="0" applyFill="0" applyAlignment="0" applyProtection="0"/>
    <xf numFmtId="0" fontId="3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0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0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0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50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left" vertical="center"/>
    </xf>
    <xf numFmtId="44" fontId="0" fillId="0" borderId="0" xfId="2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0" fontId="0" fillId="0" borderId="13" xfId="0" applyBorder="1"/>
    <xf numFmtId="0" fontId="2" fillId="3" borderId="1" xfId="0" applyFont="1" applyFill="1" applyBorder="1"/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0" borderId="1" xfId="4" applyFont="1" applyBorder="1"/>
    <xf numFmtId="168" fontId="13" fillId="0" borderId="1" xfId="4" applyFont="1" applyBorder="1"/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14" fontId="0" fillId="0" borderId="0" xfId="0" applyNumberFormat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168" fontId="16" fillId="7" borderId="1" xfId="4" applyFont="1" applyFill="1" applyBorder="1"/>
    <xf numFmtId="168" fontId="13" fillId="7" borderId="1" xfId="4" applyFont="1" applyFill="1" applyBorder="1"/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right"/>
    </xf>
    <xf numFmtId="0" fontId="2" fillId="8" borderId="5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right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16" fontId="17" fillId="7" borderId="1" xfId="9" applyNumberFormat="1" applyFont="1" applyFill="1" applyBorder="1"/>
    <xf numFmtId="16" fontId="17" fillId="7" borderId="1" xfId="8" applyNumberFormat="1" applyFont="1" applyFill="1" applyBorder="1"/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9" borderId="7" xfId="0" applyFont="1" applyFill="1" applyBorder="1" applyAlignment="1">
      <alignment horizontal="right"/>
    </xf>
    <xf numFmtId="0" fontId="2" fillId="9" borderId="8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9" borderId="2" xfId="0" applyFont="1" applyFill="1" applyBorder="1" applyAlignment="1">
      <alignment horizontal="left"/>
    </xf>
    <xf numFmtId="0" fontId="2" fillId="10" borderId="7" xfId="0" applyFont="1" applyFill="1" applyBorder="1" applyAlignment="1">
      <alignment horizontal="left"/>
    </xf>
    <xf numFmtId="166" fontId="2" fillId="9" borderId="3" xfId="1" applyNumberFormat="1" applyFont="1" applyFill="1" applyBorder="1" applyAlignment="1">
      <alignment horizontal="right"/>
    </xf>
    <xf numFmtId="166" fontId="2" fillId="9" borderId="4" xfId="1" applyNumberFormat="1" applyFont="1" applyFill="1" applyBorder="1" applyAlignment="1">
      <alignment horizontal="right"/>
    </xf>
    <xf numFmtId="166" fontId="2" fillId="9" borderId="8" xfId="1" applyNumberFormat="1" applyFont="1" applyFill="1" applyBorder="1" applyAlignment="1">
      <alignment horizontal="right"/>
    </xf>
    <xf numFmtId="166" fontId="2" fillId="9" borderId="9" xfId="1" applyNumberFormat="1" applyFont="1" applyFill="1" applyBorder="1" applyAlignment="1">
      <alignment horizontal="right"/>
    </xf>
    <xf numFmtId="0" fontId="2" fillId="3" borderId="14" xfId="0" applyFont="1" applyFill="1" applyBorder="1"/>
    <xf numFmtId="165" fontId="2" fillId="3" borderId="15" xfId="2" applyNumberFormat="1" applyFont="1" applyFill="1" applyBorder="1"/>
    <xf numFmtId="0" fontId="0" fillId="0" borderId="0" xfId="0" quotePrefix="1"/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quotePrefix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3" borderId="0" xfId="0" applyFont="1" applyFill="1" applyBorder="1" applyAlignment="1">
      <alignment horizontal="center"/>
    </xf>
    <xf numFmtId="173" fontId="0" fillId="0" borderId="0" xfId="0" applyNumberFormat="1"/>
    <xf numFmtId="0" fontId="0" fillId="0" borderId="0" xfId="0" applyBorder="1"/>
    <xf numFmtId="0" fontId="2" fillId="9" borderId="5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166" fontId="26" fillId="0" borderId="0" xfId="1" applyNumberFormat="1" applyFont="1"/>
    <xf numFmtId="166" fontId="4" fillId="0" borderId="0" xfId="1" applyNumberFormat="1" applyFont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169" fontId="0" fillId="0" borderId="0" xfId="2" applyNumberFormat="1" applyFont="1" applyFill="1" applyBorder="1"/>
    <xf numFmtId="166" fontId="0" fillId="0" borderId="0" xfId="1" applyNumberFormat="1" applyFont="1" applyFill="1" applyBorder="1"/>
    <xf numFmtId="3" fontId="0" fillId="0" borderId="0" xfId="0" applyNumberFormat="1" applyFill="1" applyBorder="1"/>
    <xf numFmtId="165" fontId="2" fillId="0" borderId="0" xfId="2" applyNumberFormat="1" applyFont="1" applyFill="1" applyBorder="1"/>
    <xf numFmtId="0" fontId="0" fillId="0" borderId="0" xfId="0" applyAlignment="1">
      <alignment horizontal="center" wrapText="1"/>
    </xf>
    <xf numFmtId="0" fontId="27" fillId="0" borderId="0" xfId="20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" fontId="17" fillId="7" borderId="1" xfId="10" applyNumberFormat="1" applyFont="1" applyFill="1" applyBorder="1"/>
    <xf numFmtId="16" fontId="17" fillId="7" borderId="1" xfId="6" applyNumberFormat="1" applyFont="1" applyFill="1" applyBorder="1"/>
    <xf numFmtId="16" fontId="17" fillId="7" borderId="1" xfId="7" applyNumberFormat="1" applyFont="1" applyFill="1" applyBorder="1"/>
    <xf numFmtId="0" fontId="5" fillId="11" borderId="0" xfId="3" applyFill="1" applyAlignment="1">
      <alignment horizontal="center"/>
    </xf>
    <xf numFmtId="14" fontId="5" fillId="11" borderId="0" xfId="3" applyNumberFormat="1" applyFill="1"/>
    <xf numFmtId="0" fontId="5" fillId="11" borderId="0" xfId="3" applyFill="1"/>
    <xf numFmtId="166" fontId="29" fillId="0" borderId="0" xfId="1" applyNumberFormat="1" applyFont="1"/>
    <xf numFmtId="166" fontId="0" fillId="0" borderId="0" xfId="1" applyNumberFormat="1" applyFont="1" applyAlignment="1">
      <alignment horizontal="center"/>
    </xf>
    <xf numFmtId="166" fontId="0" fillId="0" borderId="0" xfId="1" applyNumberFormat="1" applyFont="1" applyBorder="1"/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center"/>
    </xf>
    <xf numFmtId="169" fontId="0" fillId="0" borderId="0" xfId="2" applyNumberFormat="1" applyFont="1" applyBorder="1"/>
    <xf numFmtId="0" fontId="2" fillId="12" borderId="0" xfId="0" applyFont="1" applyFill="1"/>
    <xf numFmtId="169" fontId="0" fillId="0" borderId="3" xfId="2" applyNumberFormat="1" applyFont="1" applyFill="1" applyBorder="1"/>
    <xf numFmtId="169" fontId="0" fillId="0" borderId="3" xfId="2" applyNumberFormat="1" applyFont="1" applyBorder="1"/>
    <xf numFmtId="0" fontId="2" fillId="13" borderId="5" xfId="0" applyFont="1" applyFill="1" applyBorder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6" fontId="0" fillId="0" borderId="0" xfId="0" applyNumberFormat="1" applyBorder="1"/>
    <xf numFmtId="0" fontId="4" fillId="2" borderId="0" xfId="0" quotePrefix="1" applyFont="1" applyFill="1" applyBorder="1" applyAlignment="1">
      <alignment horizontal="right" vertical="center"/>
    </xf>
    <xf numFmtId="17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0" xfId="1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69" fontId="0" fillId="0" borderId="0" xfId="2" applyNumberFormat="1" applyFont="1" applyAlignment="1">
      <alignment horizontal="right"/>
    </xf>
    <xf numFmtId="44" fontId="0" fillId="0" borderId="0" xfId="2" applyFont="1" applyAlignment="1">
      <alignment horizontal="right"/>
    </xf>
    <xf numFmtId="174" fontId="0" fillId="0" borderId="0" xfId="0" applyNumberFormat="1" applyAlignment="1">
      <alignment horizontal="center"/>
    </xf>
    <xf numFmtId="0" fontId="2" fillId="14" borderId="0" xfId="0" applyFont="1" applyFill="1" applyAlignment="1">
      <alignment horizontal="right"/>
    </xf>
    <xf numFmtId="0" fontId="0" fillId="14" borderId="0" xfId="0" applyFill="1"/>
    <xf numFmtId="0" fontId="30" fillId="14" borderId="0" xfId="0" applyFont="1" applyFill="1"/>
    <xf numFmtId="0" fontId="30" fillId="14" borderId="0" xfId="0" applyFont="1" applyFill="1" applyAlignment="1">
      <alignment horizontal="center"/>
    </xf>
    <xf numFmtId="175" fontId="32" fillId="14" borderId="0" xfId="0" applyNumberFormat="1" applyFont="1" applyFill="1" applyAlignment="1">
      <alignment horizontal="center"/>
    </xf>
    <xf numFmtId="0" fontId="2" fillId="14" borderId="0" xfId="0" applyFont="1" applyFill="1"/>
    <xf numFmtId="0" fontId="0" fillId="15" borderId="0" xfId="0" applyFill="1" applyAlignment="1">
      <alignment horizontal="right"/>
    </xf>
    <xf numFmtId="0" fontId="0" fillId="15" borderId="0" xfId="0" applyFill="1" applyAlignment="1">
      <alignment horizontal="center"/>
    </xf>
    <xf numFmtId="176" fontId="0" fillId="15" borderId="0" xfId="1" applyNumberFormat="1" applyFont="1" applyFill="1" applyAlignment="1">
      <alignment horizontal="right"/>
    </xf>
    <xf numFmtId="176" fontId="0" fillId="15" borderId="0" xfId="0" applyNumberFormat="1" applyFill="1" applyAlignment="1">
      <alignment horizontal="right"/>
    </xf>
    <xf numFmtId="0" fontId="2" fillId="0" borderId="0" xfId="0" applyFont="1"/>
    <xf numFmtId="166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quotePrefix="1" applyFont="1" applyFill="1" applyAlignment="1">
      <alignment horizontal="right" vertical="center"/>
    </xf>
    <xf numFmtId="14" fontId="0" fillId="0" borderId="0" xfId="0" applyNumberFormat="1" applyAlignment="1">
      <alignment horizontal="left"/>
    </xf>
    <xf numFmtId="169" fontId="0" fillId="0" borderId="0" xfId="0" applyNumberFormat="1"/>
    <xf numFmtId="165" fontId="2" fillId="0" borderId="0" xfId="2" applyNumberFormat="1" applyFont="1"/>
    <xf numFmtId="169" fontId="0" fillId="0" borderId="13" xfId="2" applyNumberFormat="1" applyFont="1" applyBorder="1"/>
    <xf numFmtId="169" fontId="0" fillId="0" borderId="0" xfId="0" applyNumberFormat="1" applyAlignment="1">
      <alignment horizontal="right"/>
    </xf>
    <xf numFmtId="169" fontId="0" fillId="15" borderId="0" xfId="0" applyNumberFormat="1" applyFill="1" applyAlignment="1">
      <alignment horizontal="right"/>
    </xf>
    <xf numFmtId="166" fontId="2" fillId="3" borderId="3" xfId="1" applyNumberFormat="1" applyFont="1" applyFill="1" applyBorder="1" applyAlignment="1">
      <alignment horizontal="right"/>
    </xf>
    <xf numFmtId="166" fontId="2" fillId="3" borderId="4" xfId="1" applyNumberFormat="1" applyFont="1" applyFill="1" applyBorder="1" applyAlignment="1">
      <alignment horizontal="right"/>
    </xf>
    <xf numFmtId="164" fontId="0" fillId="0" borderId="0" xfId="1" applyNumberFormat="1" applyFont="1"/>
    <xf numFmtId="0" fontId="33" fillId="0" borderId="0" xfId="0" applyFont="1"/>
    <xf numFmtId="165" fontId="0" fillId="0" borderId="0" xfId="2" applyNumberFormat="1" applyFont="1"/>
    <xf numFmtId="0" fontId="8" fillId="0" borderId="0" xfId="0" quotePrefix="1" applyNumberFormat="1" applyFont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168" fontId="10" fillId="6" borderId="0" xfId="4" applyFill="1"/>
    <xf numFmtId="0" fontId="0" fillId="0" borderId="0" xfId="0" applyFill="1"/>
    <xf numFmtId="178" fontId="0" fillId="0" borderId="0" xfId="0" applyNumberFormat="1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7" fillId="0" borderId="0" xfId="20" applyAlignment="1">
      <alignment horizontal="left"/>
    </xf>
    <xf numFmtId="0" fontId="35" fillId="0" borderId="0" xfId="0" applyFont="1" applyAlignment="1">
      <alignment horizontal="center" wrapText="1"/>
    </xf>
    <xf numFmtId="0" fontId="35" fillId="0" borderId="0" xfId="0" applyFont="1"/>
    <xf numFmtId="43" fontId="36" fillId="0" borderId="0" xfId="1" applyFont="1" applyAlignment="1">
      <alignment horizontal="center"/>
    </xf>
    <xf numFmtId="0" fontId="4" fillId="0" borderId="0" xfId="11" applyFont="1" applyAlignment="1">
      <alignment horizontal="center" wrapText="1"/>
    </xf>
    <xf numFmtId="43" fontId="18" fillId="0" borderId="0" xfId="1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3" fontId="0" fillId="0" borderId="13" xfId="0" applyNumberFormat="1" applyBorder="1" applyAlignment="1">
      <alignment horizontal="center"/>
    </xf>
    <xf numFmtId="168" fontId="15" fillId="7" borderId="1" xfId="4" applyNumberFormat="1" applyFont="1" applyFill="1" applyBorder="1" applyAlignment="1" applyProtection="1">
      <alignment horizontal="center"/>
    </xf>
    <xf numFmtId="168" fontId="15" fillId="7" borderId="1" xfId="4" applyNumberFormat="1" applyFont="1" applyFill="1" applyBorder="1" applyProtection="1"/>
    <xf numFmtId="1" fontId="17" fillId="7" borderId="1" xfId="4" quotePrefix="1" applyNumberFormat="1" applyFont="1" applyFill="1" applyBorder="1" applyAlignment="1" applyProtection="1">
      <alignment horizontal="center"/>
    </xf>
    <xf numFmtId="0" fontId="4" fillId="0" borderId="0" xfId="0" applyFont="1"/>
    <xf numFmtId="0" fontId="2" fillId="14" borderId="0" xfId="0" applyFont="1" applyFill="1" applyAlignment="1">
      <alignment horizontal="center"/>
    </xf>
    <xf numFmtId="0" fontId="0" fillId="0" borderId="0" xfId="0" applyAlignment="1">
      <alignment horizontal="center"/>
    </xf>
    <xf numFmtId="179" fontId="0" fillId="0" borderId="0" xfId="0" applyNumberFormat="1"/>
    <xf numFmtId="0" fontId="0" fillId="0" borderId="0" xfId="0" applyAlignment="1">
      <alignment horizontal="left" indent="2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75" fontId="25" fillId="0" borderId="0" xfId="0" applyNumberFormat="1" applyFont="1" applyFill="1" applyAlignment="1">
      <alignment horizontal="center"/>
    </xf>
    <xf numFmtId="166" fontId="0" fillId="15" borderId="0" xfId="1" applyNumberFormat="1" applyFont="1" applyFill="1"/>
    <xf numFmtId="169" fontId="0" fillId="15" borderId="0" xfId="2" applyNumberFormat="1" applyFont="1" applyFill="1"/>
    <xf numFmtId="169" fontId="0" fillId="15" borderId="3" xfId="2" applyNumberFormat="1" applyFont="1" applyFill="1" applyBorder="1"/>
    <xf numFmtId="0" fontId="0" fillId="0" borderId="0" xfId="0"/>
    <xf numFmtId="166" fontId="0" fillId="0" borderId="0" xfId="1" applyNumberFormat="1" applyFont="1"/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9" fontId="0" fillId="16" borderId="0" xfId="2" applyNumberFormat="1" applyFont="1" applyFill="1"/>
    <xf numFmtId="0" fontId="0" fillId="0" borderId="0" xfId="0" applyAlignment="1">
      <alignment horizontal="center"/>
    </xf>
    <xf numFmtId="176" fontId="0" fillId="0" borderId="0" xfId="0" applyNumberFormat="1" applyFill="1" applyAlignment="1">
      <alignment horizontal="right"/>
    </xf>
    <xf numFmtId="169" fontId="0" fillId="15" borderId="0" xfId="2" applyNumberFormat="1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/>
    <xf numFmtId="165" fontId="0" fillId="0" borderId="0" xfId="2" applyNumberFormat="1" applyFont="1" applyFill="1"/>
    <xf numFmtId="0" fontId="0" fillId="0" borderId="0" xfId="0" applyAlignment="1">
      <alignment horizontal="center"/>
    </xf>
    <xf numFmtId="168" fontId="15" fillId="48" borderId="1" xfId="4" applyNumberFormat="1" applyFont="1" applyFill="1" applyBorder="1" applyAlignment="1" applyProtection="1">
      <alignment horizontal="center"/>
    </xf>
    <xf numFmtId="168" fontId="12" fillId="48" borderId="1" xfId="4" applyNumberFormat="1" applyFont="1" applyFill="1" applyBorder="1" applyAlignment="1" applyProtection="1">
      <alignment horizontal="center"/>
    </xf>
    <xf numFmtId="168" fontId="15" fillId="48" borderId="1" xfId="4" applyNumberFormat="1" applyFont="1" applyFill="1" applyBorder="1" applyProtection="1"/>
    <xf numFmtId="168" fontId="12" fillId="48" borderId="1" xfId="4" applyNumberFormat="1" applyFont="1" applyFill="1" applyBorder="1" applyProtection="1"/>
    <xf numFmtId="168" fontId="16" fillId="48" borderId="1" xfId="4" applyFont="1" applyFill="1" applyBorder="1"/>
    <xf numFmtId="168" fontId="13" fillId="48" borderId="1" xfId="4" applyFont="1" applyFill="1" applyBorder="1"/>
    <xf numFmtId="1" fontId="17" fillId="48" borderId="1" xfId="4" quotePrefix="1" applyNumberFormat="1" applyFont="1" applyFill="1" applyBorder="1" applyAlignment="1" applyProtection="1">
      <alignment horizontal="center"/>
    </xf>
    <xf numFmtId="16" fontId="17" fillId="48" borderId="1" xfId="10" applyNumberFormat="1" applyFont="1" applyFill="1" applyBorder="1"/>
    <xf numFmtId="168" fontId="12" fillId="7" borderId="1" xfId="4" applyNumberFormat="1" applyFont="1" applyFill="1" applyBorder="1" applyAlignment="1" applyProtection="1">
      <alignment horizontal="center"/>
    </xf>
    <xf numFmtId="168" fontId="12" fillId="7" borderId="1" xfId="4" applyNumberFormat="1" applyFont="1" applyFill="1" applyBorder="1" applyProtection="1"/>
    <xf numFmtId="16" fontId="17" fillId="48" borderId="1" xfId="9" applyNumberFormat="1" applyFont="1" applyFill="1" applyBorder="1"/>
    <xf numFmtId="164" fontId="0" fillId="0" borderId="0" xfId="0" applyNumberFormat="1"/>
    <xf numFmtId="170" fontId="0" fillId="0" borderId="0" xfId="0" applyNumberFormat="1"/>
    <xf numFmtId="166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Fill="1"/>
    <xf numFmtId="10" fontId="34" fillId="0" borderId="0" xfId="19" applyNumberFormat="1" applyFont="1"/>
    <xf numFmtId="10" fontId="0" fillId="0" borderId="0" xfId="0" applyNumberFormat="1"/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6" fontId="0" fillId="0" borderId="0" xfId="1" applyNumberFormat="1" applyFont="1" applyAlignment="1">
      <alignment horizontal="right" vertical="center"/>
    </xf>
    <xf numFmtId="166" fontId="28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0" fillId="0" borderId="0" xfId="1" applyNumberFormat="1" applyFont="1"/>
    <xf numFmtId="44" fontId="0" fillId="0" borderId="0" xfId="0" applyNumberFormat="1"/>
    <xf numFmtId="166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165" fontId="2" fillId="3" borderId="15" xfId="2" applyNumberFormat="1" applyFont="1" applyFill="1" applyBorder="1"/>
    <xf numFmtId="165" fontId="2" fillId="0" borderId="0" xfId="2" applyNumberFormat="1" applyFont="1" applyFill="1" applyBorder="1"/>
    <xf numFmtId="166" fontId="4" fillId="0" borderId="0" xfId="1" applyNumberFormat="1" applyFont="1" applyAlignment="1">
      <alignment horizontal="right" vertical="center"/>
    </xf>
    <xf numFmtId="169" fontId="0" fillId="0" borderId="0" xfId="0" applyNumberFormat="1"/>
    <xf numFmtId="0" fontId="0" fillId="0" borderId="0" xfId="0" applyFill="1"/>
    <xf numFmtId="165" fontId="0" fillId="0" borderId="0" xfId="0" applyNumberFormat="1"/>
    <xf numFmtId="10" fontId="0" fillId="0" borderId="0" xfId="19" applyNumberFormat="1" applyFont="1"/>
    <xf numFmtId="166" fontId="0" fillId="0" borderId="0" xfId="1" applyNumberFormat="1" applyFont="1" applyFill="1"/>
    <xf numFmtId="0" fontId="0" fillId="0" borderId="0" xfId="0"/>
    <xf numFmtId="166" fontId="0" fillId="0" borderId="0" xfId="1" applyNumberFormat="1" applyFont="1" applyFill="1" applyAlignment="1">
      <alignment horizontal="right"/>
    </xf>
    <xf numFmtId="0" fontId="0" fillId="0" borderId="0" xfId="0" applyFill="1" applyAlignment="1">
      <alignment horizontal="center"/>
    </xf>
    <xf numFmtId="169" fontId="0" fillId="0" borderId="0" xfId="2" applyNumberFormat="1" applyFont="1" applyFill="1" applyAlignment="1">
      <alignment horizontal="right"/>
    </xf>
    <xf numFmtId="44" fontId="0" fillId="0" borderId="0" xfId="2" applyFont="1" applyFill="1"/>
    <xf numFmtId="0" fontId="0" fillId="0" borderId="0" xfId="0" applyAlignment="1">
      <alignment horizontal="center"/>
    </xf>
    <xf numFmtId="165" fontId="0" fillId="0" borderId="3" xfId="2" applyNumberFormat="1" applyFont="1" applyBorder="1"/>
    <xf numFmtId="0" fontId="0" fillId="0" borderId="0" xfId="0" applyAlignment="1"/>
    <xf numFmtId="180" fontId="0" fillId="0" borderId="0" xfId="0" applyNumberFormat="1"/>
    <xf numFmtId="0" fontId="2" fillId="0" borderId="0" xfId="0" applyFont="1" applyFill="1" applyBorder="1"/>
    <xf numFmtId="0" fontId="0" fillId="0" borderId="0" xfId="0" applyFont="1"/>
    <xf numFmtId="0" fontId="0" fillId="49" borderId="0" xfId="0" applyFill="1"/>
    <xf numFmtId="0" fontId="2" fillId="0" borderId="14" xfId="0" applyFont="1" applyFill="1" applyBorder="1"/>
    <xf numFmtId="165" fontId="2" fillId="0" borderId="15" xfId="2" applyNumberFormat="1" applyFont="1" applyFill="1" applyBorder="1"/>
    <xf numFmtId="0" fontId="4" fillId="0" borderId="0" xfId="0" applyFont="1" applyFill="1" applyAlignment="1">
      <alignment horizontal="right" vertical="center"/>
    </xf>
    <xf numFmtId="169" fontId="0" fillId="0" borderId="0" xfId="2" applyNumberFormat="1" applyFont="1" applyFill="1"/>
    <xf numFmtId="169" fontId="0" fillId="0" borderId="0" xfId="0" applyNumberFormat="1" applyFill="1"/>
    <xf numFmtId="165" fontId="0" fillId="0" borderId="0" xfId="0" applyNumberFormat="1" applyFill="1"/>
    <xf numFmtId="179" fontId="0" fillId="0" borderId="0" xfId="1" applyNumberFormat="1" applyFont="1" applyFill="1"/>
    <xf numFmtId="10" fontId="0" fillId="0" borderId="0" xfId="19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169" fontId="0" fillId="0" borderId="0" xfId="0" applyNumberFormat="1" applyFill="1" applyAlignment="1">
      <alignment horizontal="right"/>
    </xf>
    <xf numFmtId="0" fontId="0" fillId="0" borderId="0" xfId="0" applyAlignment="1">
      <alignment horizontal="center"/>
    </xf>
    <xf numFmtId="166" fontId="0" fillId="4" borderId="0" xfId="1" applyNumberFormat="1" applyFont="1" applyFill="1" applyAlignment="1">
      <alignment horizontal="right"/>
    </xf>
    <xf numFmtId="2" fontId="0" fillId="0" borderId="0" xfId="0" applyNumberFormat="1"/>
    <xf numFmtId="181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165" fontId="0" fillId="0" borderId="0" xfId="1" applyNumberFormat="1" applyFont="1" applyFill="1"/>
    <xf numFmtId="169" fontId="0" fillId="0" borderId="0" xfId="0" applyNumberFormat="1" applyAlignment="1"/>
    <xf numFmtId="169" fontId="0" fillId="0" borderId="0" xfId="2" applyNumberFormat="1" applyFont="1" applyAlignment="1"/>
    <xf numFmtId="169" fontId="0" fillId="0" borderId="0" xfId="0" applyNumberFormat="1" applyFill="1" applyAlignment="1"/>
    <xf numFmtId="170" fontId="0" fillId="0" borderId="0" xfId="19" applyNumberFormat="1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166" fontId="2" fillId="3" borderId="3" xfId="1" applyNumberFormat="1" applyFont="1" applyFill="1" applyBorder="1" applyAlignment="1">
      <alignment horizontal="center"/>
    </xf>
    <xf numFmtId="0" fontId="31" fillId="14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8" fontId="10" fillId="6" borderId="0" xfId="4" applyFill="1" applyAlignment="1">
      <alignment horizontal="left" vertical="top" wrapText="1"/>
    </xf>
    <xf numFmtId="0" fontId="37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0" xfId="0" applyFont="1" applyAlignment="1">
      <alignment horizontal="center"/>
    </xf>
  </cellXfs>
  <cellStyles count="68">
    <cellStyle name="20% - Accent1" xfId="44" builtinId="30" customBuiltin="1"/>
    <cellStyle name="20% - Accent2" xfId="47" builtinId="34" customBuiltin="1"/>
    <cellStyle name="20% - Accent3" xfId="50" builtinId="38" customBuiltin="1"/>
    <cellStyle name="20% - Accent4" xfId="53" builtinId="42" customBuiltin="1"/>
    <cellStyle name="20% - Accent5" xfId="56" builtinId="46" customBuiltin="1"/>
    <cellStyle name="20% - Accent6" xfId="59" builtinId="50" customBuiltin="1"/>
    <cellStyle name="40% - Accent1" xfId="45" builtinId="31" customBuiltin="1"/>
    <cellStyle name="40% - Accent2" xfId="48" builtinId="35" customBuiltin="1"/>
    <cellStyle name="40% - Accent3" xfId="51" builtinId="39" customBuiltin="1"/>
    <cellStyle name="40% - Accent4" xfId="54" builtinId="43" customBuiltin="1"/>
    <cellStyle name="40% - Accent5" xfId="57" builtinId="47" customBuiltin="1"/>
    <cellStyle name="40% - Accent6" xfId="60" builtinId="51" customBuiltin="1"/>
    <cellStyle name="60% - Accent1 2" xfId="62"/>
    <cellStyle name="60% - Accent2 2" xfId="61"/>
    <cellStyle name="60% - Accent3 2" xfId="64"/>
    <cellStyle name="60% - Accent4 2" xfId="65"/>
    <cellStyle name="60% - Accent5 2" xfId="66"/>
    <cellStyle name="60% - Accent6 2" xfId="67"/>
    <cellStyle name="Accent1" xfId="43" builtinId="29" customBuiltin="1"/>
    <cellStyle name="Accent2" xfId="46" builtinId="33" customBuiltin="1"/>
    <cellStyle name="Accent3" xfId="49" builtinId="37" customBuiltin="1"/>
    <cellStyle name="Accent4" xfId="52" builtinId="41" customBuiltin="1"/>
    <cellStyle name="Accent5" xfId="55" builtinId="45" customBuiltin="1"/>
    <cellStyle name="Accent6" xfId="58" builtinId="49" customBuiltin="1"/>
    <cellStyle name="Bad" xfId="33" builtinId="27" customBuiltin="1"/>
    <cellStyle name="Calculation" xfId="36" builtinId="22" customBuiltin="1"/>
    <cellStyle name="Check Cell" xfId="38" builtinId="23" customBuiltin="1"/>
    <cellStyle name="Comma" xfId="1" builtinId="3"/>
    <cellStyle name="Currency" xfId="2" builtinId="4"/>
    <cellStyle name="Explanatory Text" xfId="41" builtinId="53" customBuiltin="1"/>
    <cellStyle name="Good" xfId="32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Hyperlink" xfId="20" builtinId="8"/>
    <cellStyle name="Input" xfId="34" builtinId="20" customBuiltin="1"/>
    <cellStyle name="Linked Cell" xfId="37" builtinId="24" customBuiltin="1"/>
    <cellStyle name="Neutral 2" xfId="63"/>
    <cellStyle name="Normal" xfId="0" builtinId="0"/>
    <cellStyle name="Normal 2" xfId="3"/>
    <cellStyle name="Normal 26" xfId="5"/>
    <cellStyle name="Normal 26 2" xfId="13"/>
    <cellStyle name="Normal 28" xfId="6"/>
    <cellStyle name="Normal 28 2" xfId="14"/>
    <cellStyle name="Normal 3" xfId="11"/>
    <cellStyle name="Normal 30" xfId="7"/>
    <cellStyle name="Normal 30 2" xfId="15"/>
    <cellStyle name="Normal 32" xfId="8"/>
    <cellStyle name="Normal 32 2" xfId="16"/>
    <cellStyle name="Normal 34" xfId="9"/>
    <cellStyle name="Normal 34 2" xfId="17"/>
    <cellStyle name="Normal 36" xfId="10"/>
    <cellStyle name="Normal 36 2" xfId="18"/>
    <cellStyle name="Normal 37 3" xfId="21"/>
    <cellStyle name="Normal 38" xfId="23"/>
    <cellStyle name="Normal 39 2" xfId="25"/>
    <cellStyle name="Normal 40 2" xfId="24"/>
    <cellStyle name="Normal 41 2" xfId="22"/>
    <cellStyle name="Normal 42 2" xfId="26"/>
    <cellStyle name="Normal_dr_0102_-_meter_reading_schedule" xfId="4"/>
    <cellStyle name="Note" xfId="40" builtinId="10" customBuiltin="1"/>
    <cellStyle name="Output" xfId="35" builtinId="21" customBuiltin="1"/>
    <cellStyle name="Percent" xfId="19" builtinId="5"/>
    <cellStyle name="Percent 2" xfId="12"/>
    <cellStyle name="Title" xfId="27" builtinId="15" customBuiltin="1"/>
    <cellStyle name="Total" xfId="42" builtinId="25" customBuiltin="1"/>
    <cellStyle name="Warning Text" xfId="39" builtinId="11" customBuiltin="1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5B9BD5"/>
      <color rgb="FF5B95D5"/>
      <color rgb="FF0060A8"/>
      <color rgb="FF00FF00"/>
      <color rgb="FF5A9BD6"/>
      <color rgb="FF5A9ED6"/>
      <color rgb="FF5B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fis.psc.mo.gov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DD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s://www.efis.psc.mo.gov/mpsc/commoncomponents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mrcc.illinois.edu/CLIMATE/Station/Daily/StnDyBTD.jsp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mrcc.illinois.edu/CLIMATE/Station/Daily/StnDyBTD.jsp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W36"/>
  <sheetViews>
    <sheetView tabSelected="1" zoomScale="90" zoomScaleNormal="90" workbookViewId="0">
      <selection activeCell="A30" sqref="A30"/>
    </sheetView>
  </sheetViews>
  <sheetFormatPr defaultColWidth="14.7109375" defaultRowHeight="15" x14ac:dyDescent="0.25"/>
  <cols>
    <col min="1" max="1" width="27.7109375" customWidth="1"/>
    <col min="2" max="2" width="1.28515625" style="120" customWidth="1"/>
    <col min="5" max="5" width="16.5703125" customWidth="1"/>
    <col min="6" max="6" width="1.28515625" style="120" customWidth="1"/>
    <col min="9" max="9" width="16.42578125" customWidth="1"/>
    <col min="10" max="10" width="1.28515625" style="120" customWidth="1"/>
    <col min="12" max="12" width="1.28515625" style="120" customWidth="1"/>
  </cols>
  <sheetData>
    <row r="1" spans="1:23" x14ac:dyDescent="0.25">
      <c r="A1" s="5" t="s">
        <v>29</v>
      </c>
      <c r="B1" s="116"/>
      <c r="C1" s="82" t="s">
        <v>20</v>
      </c>
      <c r="D1" s="82" t="s">
        <v>20</v>
      </c>
      <c r="E1" s="82" t="s">
        <v>20</v>
      </c>
      <c r="F1" s="116"/>
      <c r="G1" s="82" t="s">
        <v>111</v>
      </c>
      <c r="H1" s="82" t="s">
        <v>111</v>
      </c>
      <c r="I1" s="82" t="s">
        <v>111</v>
      </c>
      <c r="J1" s="116"/>
      <c r="K1" s="82" t="s">
        <v>20</v>
      </c>
      <c r="L1" s="116"/>
      <c r="M1" s="83" t="s">
        <v>111</v>
      </c>
    </row>
    <row r="2" spans="1:23" x14ac:dyDescent="0.25">
      <c r="A2" s="147"/>
      <c r="B2" s="117"/>
      <c r="C2" s="114" t="s">
        <v>109</v>
      </c>
      <c r="D2" s="114" t="s">
        <v>110</v>
      </c>
      <c r="E2" s="114" t="s">
        <v>123</v>
      </c>
      <c r="F2" s="117"/>
      <c r="G2" s="114" t="s">
        <v>109</v>
      </c>
      <c r="H2" s="114" t="s">
        <v>110</v>
      </c>
      <c r="I2" s="114" t="s">
        <v>123</v>
      </c>
      <c r="J2" s="117"/>
      <c r="K2" s="114" t="s">
        <v>21</v>
      </c>
      <c r="L2" s="117"/>
      <c r="M2" s="115" t="s">
        <v>21</v>
      </c>
    </row>
    <row r="3" spans="1:23" x14ac:dyDescent="0.25">
      <c r="A3" s="10"/>
      <c r="B3" s="118"/>
      <c r="C3" s="11"/>
      <c r="D3" s="11"/>
      <c r="E3" s="11"/>
      <c r="F3" s="118"/>
      <c r="G3" s="11"/>
      <c r="H3" s="11"/>
      <c r="I3" s="11"/>
      <c r="J3" s="118"/>
      <c r="K3" s="11"/>
      <c r="L3" s="118"/>
      <c r="M3" s="12"/>
    </row>
    <row r="4" spans="1:23" s="4" customFormat="1" x14ac:dyDescent="0.25">
      <c r="A4" s="13"/>
      <c r="B4" s="119"/>
      <c r="C4" s="14"/>
      <c r="D4" s="14"/>
      <c r="E4" s="14"/>
      <c r="F4" s="119"/>
      <c r="G4" s="14"/>
      <c r="H4" s="14"/>
      <c r="I4" s="14"/>
      <c r="J4" s="119"/>
      <c r="K4" s="15"/>
      <c r="L4" s="119"/>
      <c r="M4" s="23"/>
    </row>
    <row r="5" spans="1:23" s="4" customFormat="1" x14ac:dyDescent="0.25">
      <c r="A5" s="100"/>
      <c r="B5" s="119"/>
      <c r="C5" s="100"/>
      <c r="D5" s="100"/>
      <c r="E5" s="100"/>
      <c r="F5" s="119"/>
      <c r="G5" s="100"/>
      <c r="H5" s="100"/>
      <c r="I5" s="100"/>
      <c r="J5" s="119"/>
      <c r="K5" s="152"/>
      <c r="L5" s="119"/>
      <c r="M5" s="100"/>
    </row>
    <row r="6" spans="1:23" x14ac:dyDescent="0.25">
      <c r="A6" s="5" t="s">
        <v>29</v>
      </c>
    </row>
    <row r="7" spans="1:23" x14ac:dyDescent="0.25">
      <c r="A7" s="18" t="s">
        <v>128</v>
      </c>
    </row>
    <row r="8" spans="1:23" x14ac:dyDescent="0.25">
      <c r="A8" s="149" t="s">
        <v>217</v>
      </c>
      <c r="B8" s="121"/>
      <c r="C8" s="64">
        <f>+'CSWNA Res NEMO'!$I$10</f>
        <v>-7500</v>
      </c>
      <c r="D8" s="64">
        <f>+'CSWNA Res WEMO'!$I$10</f>
        <v>-893</v>
      </c>
      <c r="E8" s="64">
        <f t="shared" ref="E8:E13" si="0">SUM(C8:D8)</f>
        <v>-8393</v>
      </c>
      <c r="F8" s="121"/>
      <c r="G8" s="64">
        <f>+'CSWNA SGS NEMO'!$I$10</f>
        <v>-905</v>
      </c>
      <c r="H8" s="64">
        <f>+'CSWNA SGS WEMO'!$I$10</f>
        <v>-126</v>
      </c>
      <c r="I8" s="64">
        <f t="shared" ref="I8:I13" si="1">SUM(G8:H8)</f>
        <v>-1031</v>
      </c>
      <c r="J8" s="121"/>
      <c r="K8" s="64">
        <f>+'CSWNA Res SEMO'!$I$10</f>
        <v>76825</v>
      </c>
      <c r="L8" s="121"/>
      <c r="M8" s="64">
        <f>+'CSWNA SGS SEMO'!$I$10</f>
        <v>6711</v>
      </c>
    </row>
    <row r="9" spans="1:23" x14ac:dyDescent="0.25">
      <c r="A9" s="149" t="s">
        <v>218</v>
      </c>
      <c r="B9" s="122"/>
      <c r="C9" s="3">
        <f>+'CSWNA Res NEMO'!$I$23</f>
        <v>35279</v>
      </c>
      <c r="D9" s="3">
        <f>+'CSWNA Res WEMO'!$I$23</f>
        <v>9567</v>
      </c>
      <c r="E9" s="3">
        <f t="shared" si="0"/>
        <v>44846</v>
      </c>
      <c r="F9" s="122"/>
      <c r="G9" s="3">
        <f>'CSWNA SGS NEMO'!$I$23</f>
        <v>4291</v>
      </c>
      <c r="H9" s="3">
        <f>'CSWNA SGS WEMO'!$I$23</f>
        <v>1371</v>
      </c>
      <c r="I9" s="3">
        <f t="shared" si="1"/>
        <v>5662</v>
      </c>
      <c r="J9" s="122"/>
      <c r="K9" s="3">
        <f>+'CSWNA Res SEMO'!$I$23</f>
        <v>78045</v>
      </c>
      <c r="L9" s="122"/>
      <c r="M9" s="3">
        <f>+'CSWNA SGS SEMO'!$I$23</f>
        <v>6876</v>
      </c>
    </row>
    <row r="10" spans="1:23" x14ac:dyDescent="0.25">
      <c r="A10" s="149" t="s">
        <v>219</v>
      </c>
      <c r="B10" s="122"/>
      <c r="C10" s="3">
        <f>+'CSWNA Res NEMO'!$I$36</f>
        <v>-31264</v>
      </c>
      <c r="D10" s="3">
        <f>+'CSWNA Res WEMO'!$I$36</f>
        <v>-9463</v>
      </c>
      <c r="E10" s="3">
        <f t="shared" si="0"/>
        <v>-40727</v>
      </c>
      <c r="F10" s="122"/>
      <c r="G10" s="3">
        <f>'CSWNA SGS NEMO'!$I$36</f>
        <v>-3786</v>
      </c>
      <c r="H10" s="3">
        <f>'CSWNA SGS WEMO'!$I$36</f>
        <v>-1342</v>
      </c>
      <c r="I10" s="3">
        <f t="shared" si="1"/>
        <v>-5128</v>
      </c>
      <c r="J10" s="122"/>
      <c r="K10" s="3">
        <f>+'CSWNA Res SEMO'!$I$36</f>
        <v>-19633</v>
      </c>
      <c r="L10" s="122"/>
      <c r="M10" s="3">
        <f>+'CSWNA SGS SEMO'!$I$36</f>
        <v>-1716</v>
      </c>
    </row>
    <row r="11" spans="1:23" x14ac:dyDescent="0.25">
      <c r="A11" s="149" t="s">
        <v>220</v>
      </c>
      <c r="B11" s="122"/>
      <c r="C11" s="3">
        <f>+'CSWNA Res NEMO'!$I$49</f>
        <v>-35173</v>
      </c>
      <c r="D11" s="3">
        <f>+'CSWNA Res WEMO'!$I$49</f>
        <v>-2757</v>
      </c>
      <c r="E11" s="3">
        <f t="shared" si="0"/>
        <v>-37930</v>
      </c>
      <c r="F11" s="122"/>
      <c r="G11" s="3">
        <f>'CSWNA SGS NEMO'!$I$49</f>
        <v>-4071</v>
      </c>
      <c r="H11" s="3">
        <f>'CSWNA SGS WEMO'!$I$49</f>
        <v>-372</v>
      </c>
      <c r="I11" s="3">
        <f t="shared" si="1"/>
        <v>-4443</v>
      </c>
      <c r="J11" s="122"/>
      <c r="K11" s="3">
        <f>+'CSWNA Res SEMO'!$I$49</f>
        <v>-44687</v>
      </c>
      <c r="L11" s="122"/>
      <c r="M11" s="3">
        <f>+'CSWNA SGS SEMO'!$I$49</f>
        <v>-3885</v>
      </c>
    </row>
    <row r="12" spans="1:23" x14ac:dyDescent="0.25">
      <c r="A12" s="149" t="s">
        <v>221</v>
      </c>
      <c r="B12" s="122"/>
      <c r="C12" s="3">
        <f>+'CSWNA Res NEMO'!$I$62</f>
        <v>12270</v>
      </c>
      <c r="D12" s="3">
        <f>+'CSWNA Res WEMO'!$I$62</f>
        <v>2065</v>
      </c>
      <c r="E12" s="3">
        <f t="shared" si="0"/>
        <v>14335</v>
      </c>
      <c r="F12" s="122"/>
      <c r="G12" s="3">
        <f>+'CSWNA SGS NEMO'!$I$62</f>
        <v>1502</v>
      </c>
      <c r="H12" s="3">
        <f>+'CSWNA SGS WEMO'!$I$62</f>
        <v>293</v>
      </c>
      <c r="I12" s="3">
        <f t="shared" si="1"/>
        <v>1795</v>
      </c>
      <c r="J12" s="122"/>
      <c r="K12" s="3">
        <f>+'CSWNA Res SEMO'!$I$62</f>
        <v>2636</v>
      </c>
      <c r="L12" s="122"/>
      <c r="M12" s="3">
        <f>+'CSWNA SGS SEMO'!$I$62</f>
        <v>227</v>
      </c>
    </row>
    <row r="13" spans="1:23" x14ac:dyDescent="0.25">
      <c r="A13" s="149" t="s">
        <v>222</v>
      </c>
      <c r="B13" s="122"/>
      <c r="C13" s="3">
        <f>+'CSWNA Res NEMO'!$I$75</f>
        <v>1095</v>
      </c>
      <c r="D13" s="3">
        <f>+'CSWNA Res WEMO'!$I$75</f>
        <v>233</v>
      </c>
      <c r="E13" s="3">
        <f t="shared" si="0"/>
        <v>1328</v>
      </c>
      <c r="F13" s="122"/>
      <c r="G13" s="3">
        <f>+'CSWNA SGS NEMO'!$I$75</f>
        <v>136</v>
      </c>
      <c r="H13" s="3">
        <f>+'CSWNA SGS WEMO'!$I$75</f>
        <v>35</v>
      </c>
      <c r="I13" s="3">
        <f t="shared" si="1"/>
        <v>171</v>
      </c>
      <c r="J13" s="122"/>
      <c r="K13" s="3">
        <f>+'CSWNA Res SEMO'!$I$75</f>
        <v>68</v>
      </c>
      <c r="L13" s="122"/>
      <c r="M13" s="3">
        <f>+'CSWNA SGS SEMO'!$I$75</f>
        <v>6</v>
      </c>
    </row>
    <row r="14" spans="1:23" ht="16.5" customHeight="1" x14ac:dyDescent="0.25"/>
    <row r="15" spans="1:23" x14ac:dyDescent="0.25">
      <c r="A15" s="144" t="s">
        <v>24</v>
      </c>
      <c r="B15" s="121"/>
      <c r="C15" s="146">
        <f>SUM(C8:C14)</f>
        <v>-25293</v>
      </c>
      <c r="D15" s="146">
        <f>SUM(D8:D14)</f>
        <v>-1248</v>
      </c>
      <c r="E15" s="146">
        <f>SUM(E8:E14)</f>
        <v>-26541</v>
      </c>
      <c r="F15" s="145"/>
      <c r="G15" s="146">
        <f>SUM(G8:G14)</f>
        <v>-2833</v>
      </c>
      <c r="H15" s="146">
        <f>SUM(H8:H14)</f>
        <v>-141</v>
      </c>
      <c r="I15" s="146">
        <f>SUM(I8:I14)</f>
        <v>-2974</v>
      </c>
      <c r="J15" s="145"/>
      <c r="K15" s="146">
        <f>SUM(K8:K14)</f>
        <v>93254</v>
      </c>
      <c r="L15" s="146"/>
      <c r="M15" s="146">
        <f>SUM(M8:M14)</f>
        <v>8219</v>
      </c>
      <c r="O15" s="268"/>
      <c r="P15" s="268"/>
      <c r="Q15" s="268"/>
      <c r="R15" s="268"/>
      <c r="S15" s="268"/>
      <c r="T15" s="268"/>
      <c r="U15" s="268"/>
      <c r="V15" s="268"/>
      <c r="W15" s="268"/>
    </row>
    <row r="16" spans="1:23" x14ac:dyDescent="0.25">
      <c r="B16" s="121"/>
      <c r="C16" s="143"/>
      <c r="D16" s="143"/>
      <c r="E16" s="143"/>
      <c r="F16" s="121"/>
      <c r="G16" s="143"/>
      <c r="H16" s="143"/>
      <c r="I16" s="143"/>
      <c r="J16" s="121"/>
      <c r="K16" s="143"/>
      <c r="L16" s="121"/>
      <c r="M16" s="143"/>
    </row>
    <row r="17" spans="1:19" x14ac:dyDescent="0.25">
      <c r="A17" t="s">
        <v>25</v>
      </c>
      <c r="B17" s="123"/>
      <c r="C17" s="3">
        <f>Assumptions!B20</f>
        <v>11089284.458101537</v>
      </c>
      <c r="D17" s="3">
        <f>Assumptions!D20</f>
        <v>2140376.9890333959</v>
      </c>
      <c r="E17" s="3">
        <f>SUM(C17:D17)</f>
        <v>13229661.447134933</v>
      </c>
      <c r="F17" s="123"/>
      <c r="G17" s="3">
        <f>Assumptions!C20</f>
        <v>3249867.6799999997</v>
      </c>
      <c r="H17" s="22">
        <f>Assumptions!E20</f>
        <v>700365.64440726885</v>
      </c>
      <c r="I17" s="3">
        <f>SUM(G17:H17)</f>
        <v>3950233.3244072683</v>
      </c>
      <c r="J17" s="123"/>
      <c r="K17" s="3">
        <f>Assumptions!F20</f>
        <v>15300894.639401933</v>
      </c>
      <c r="L17" s="123"/>
      <c r="M17" s="3">
        <f>Assumptions!G20</f>
        <v>3908443.5557121718</v>
      </c>
    </row>
    <row r="18" spans="1:19" ht="15.75" thickBot="1" x14ac:dyDescent="0.3"/>
    <row r="19" spans="1:19" ht="15.75" thickBot="1" x14ac:dyDescent="0.3">
      <c r="A19" s="97" t="s">
        <v>202</v>
      </c>
      <c r="B19" s="124"/>
      <c r="C19" s="98"/>
      <c r="D19" s="98"/>
      <c r="E19" s="98">
        <f>ROUND(E15/E17,5)</f>
        <v>-2.0100000000000001E-3</v>
      </c>
      <c r="F19" s="124"/>
      <c r="G19" s="98"/>
      <c r="H19" s="98"/>
      <c r="I19" s="98">
        <f>ROUND(I15/I17,5)</f>
        <v>-7.5000000000000002E-4</v>
      </c>
      <c r="J19" s="124"/>
      <c r="K19" s="98">
        <f>ROUND(K15/K17,5)</f>
        <v>6.0899999999999999E-3</v>
      </c>
      <c r="L19" s="124"/>
      <c r="M19" s="98">
        <f>ROUND(M15/M17,5)</f>
        <v>2.0999999999999999E-3</v>
      </c>
    </row>
    <row r="20" spans="1:19" ht="15.75" thickBot="1" x14ac:dyDescent="0.3">
      <c r="A20" t="s">
        <v>203</v>
      </c>
      <c r="E20" s="270">
        <f>E34</f>
        <v>0</v>
      </c>
      <c r="I20" s="260">
        <f>I34</f>
        <v>0</v>
      </c>
      <c r="K20" s="260">
        <f>K34</f>
        <v>0</v>
      </c>
      <c r="M20" s="260">
        <f>M34</f>
        <v>0</v>
      </c>
    </row>
    <row r="21" spans="1:19" s="273" customFormat="1" ht="15.75" thickBot="1" x14ac:dyDescent="0.3">
      <c r="A21" s="97" t="s">
        <v>204</v>
      </c>
      <c r="B21" s="266"/>
      <c r="C21" s="265"/>
      <c r="D21" s="265"/>
      <c r="E21" s="265">
        <f>E19-E20</f>
        <v>-2.0100000000000001E-3</v>
      </c>
      <c r="F21" s="266"/>
      <c r="G21" s="265"/>
      <c r="H21" s="265"/>
      <c r="I21" s="265">
        <f>I19-I20</f>
        <v>-7.5000000000000002E-4</v>
      </c>
      <c r="J21" s="266"/>
      <c r="K21" s="265">
        <f>K19-K20</f>
        <v>6.0899999999999999E-3</v>
      </c>
      <c r="L21" s="266"/>
      <c r="M21" s="265">
        <f>M19-M20</f>
        <v>2.0999999999999999E-3</v>
      </c>
    </row>
    <row r="22" spans="1:19" s="269" customFormat="1" ht="15.75" thickBot="1" x14ac:dyDescent="0.3">
      <c r="A22" s="282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1:19" s="273" customFormat="1" ht="15.75" thickBot="1" x14ac:dyDescent="0.3">
      <c r="A23" s="97" t="s">
        <v>230</v>
      </c>
      <c r="B23" s="120"/>
      <c r="C23" s="62"/>
      <c r="F23" s="120"/>
      <c r="J23" s="120"/>
      <c r="L23" s="120"/>
      <c r="M23" s="261"/>
      <c r="N23" s="259"/>
    </row>
    <row r="24" spans="1:19" x14ac:dyDescent="0.25">
      <c r="C24" s="62">
        <v>44105</v>
      </c>
      <c r="D24" s="280" t="s">
        <v>27</v>
      </c>
      <c r="E24" s="232">
        <f>E19</f>
        <v>-2.0100000000000001E-3</v>
      </c>
      <c r="G24" s="290"/>
      <c r="H24" s="269"/>
      <c r="I24" s="232">
        <f>I19</f>
        <v>-7.5000000000000002E-4</v>
      </c>
      <c r="K24" s="232">
        <f>K19</f>
        <v>6.0899999999999999E-3</v>
      </c>
      <c r="M24" s="232">
        <f>M19</f>
        <v>2.0999999999999999E-3</v>
      </c>
      <c r="N24" s="3"/>
    </row>
    <row r="25" spans="1:19" s="273" customFormat="1" x14ac:dyDescent="0.25">
      <c r="B25" s="120"/>
      <c r="C25" s="62">
        <f>EDATE(C24,-6)</f>
        <v>43922</v>
      </c>
      <c r="D25" s="280" t="s">
        <v>27</v>
      </c>
      <c r="E25" s="301">
        <v>1.8530000000000001E-2</v>
      </c>
      <c r="F25" s="120"/>
      <c r="G25" s="301"/>
      <c r="H25" s="269"/>
      <c r="I25" s="301">
        <v>7.7999999999999996E-3</v>
      </c>
      <c r="J25" s="120"/>
      <c r="K25" s="301">
        <v>1.7559999999999999E-2</v>
      </c>
      <c r="L25" s="120"/>
      <c r="M25" s="301">
        <v>5.9800000000000001E-3</v>
      </c>
      <c r="N25" s="259"/>
    </row>
    <row r="26" spans="1:19" s="273" customFormat="1" x14ac:dyDescent="0.25">
      <c r="B26" s="120"/>
      <c r="C26" s="62">
        <f>C24</f>
        <v>44105</v>
      </c>
      <c r="D26" s="20" t="s">
        <v>113</v>
      </c>
      <c r="E26" s="301">
        <f>'SRR Summary'!E64</f>
        <v>-1.6199999999999999E-3</v>
      </c>
      <c r="F26" s="120"/>
      <c r="G26" s="290"/>
      <c r="H26" s="269"/>
      <c r="I26" s="301">
        <f>'SRR Summary'!I64</f>
        <v>1.2199999999999999E-3</v>
      </c>
      <c r="J26" s="120"/>
      <c r="K26" s="301">
        <f>'SRR Summary'!K64</f>
        <v>1.2099999999999999E-3</v>
      </c>
      <c r="L26" s="120"/>
      <c r="M26" s="301">
        <f>'SRR Summary'!M64</f>
        <v>6.0999999999999997E-4</v>
      </c>
      <c r="N26" s="259"/>
      <c r="P26" s="281"/>
      <c r="Q26" s="281"/>
      <c r="R26" s="281"/>
      <c r="S26" s="281"/>
    </row>
    <row r="27" spans="1:19" s="273" customFormat="1" x14ac:dyDescent="0.25">
      <c r="B27" s="120"/>
      <c r="C27" s="62">
        <f>C25</f>
        <v>43922</v>
      </c>
      <c r="D27" s="261" t="s">
        <v>113</v>
      </c>
      <c r="E27" s="301">
        <v>-1.8400000000000001E-3</v>
      </c>
      <c r="F27" s="120"/>
      <c r="G27" s="290"/>
      <c r="H27" s="269"/>
      <c r="I27" s="301">
        <v>4.8999999999999998E-4</v>
      </c>
      <c r="J27" s="120"/>
      <c r="K27" s="301">
        <v>6.0000000000000002E-5</v>
      </c>
      <c r="L27" s="120"/>
      <c r="M27" s="301">
        <v>6.9999999999999994E-5</v>
      </c>
      <c r="N27" s="259"/>
    </row>
    <row r="28" spans="1:19" x14ac:dyDescent="0.25">
      <c r="C28" s="305" t="s">
        <v>205</v>
      </c>
      <c r="D28" s="305"/>
      <c r="E28" s="279">
        <f>SUM(E24:E27)</f>
        <v>1.306E-2</v>
      </c>
      <c r="I28" s="279">
        <f>SUM(I24:I27)</f>
        <v>8.7600000000000004E-3</v>
      </c>
      <c r="K28" s="279">
        <f>SUM(K24:K27)</f>
        <v>2.4919999999999998E-2</v>
      </c>
      <c r="M28" s="279">
        <f>SUM(M24:M27)</f>
        <v>8.7600000000000004E-3</v>
      </c>
      <c r="P28" s="281"/>
      <c r="Q28" s="281"/>
      <c r="R28" s="281"/>
      <c r="S28" s="281"/>
    </row>
    <row r="29" spans="1:19" ht="15.75" thickBot="1" x14ac:dyDescent="0.3">
      <c r="I29" s="273"/>
      <c r="K29" s="273"/>
      <c r="M29" s="273"/>
    </row>
    <row r="30" spans="1:19" ht="15.75" thickBot="1" x14ac:dyDescent="0.3">
      <c r="A30" s="97" t="s">
        <v>231</v>
      </c>
      <c r="C30" s="62">
        <v>43922</v>
      </c>
      <c r="D30" t="s">
        <v>181</v>
      </c>
      <c r="E30">
        <v>-3.7599999999999982E-3</v>
      </c>
      <c r="I30" s="273">
        <v>-2.7000000000000027E-4</v>
      </c>
      <c r="K30" s="273">
        <v>1.9990000000000001E-2</v>
      </c>
      <c r="M30" s="273">
        <v>6.8500000000000002E-3</v>
      </c>
    </row>
    <row r="31" spans="1:19" s="273" customFormat="1" x14ac:dyDescent="0.25">
      <c r="B31" s="120"/>
      <c r="C31" s="62"/>
      <c r="F31" s="120"/>
      <c r="J31" s="120"/>
      <c r="L31" s="120"/>
      <c r="P31" s="281"/>
      <c r="Q31" s="281"/>
      <c r="R31" s="281"/>
      <c r="S31" s="281"/>
    </row>
    <row r="32" spans="1:19" x14ac:dyDescent="0.25">
      <c r="C32" s="306" t="s">
        <v>206</v>
      </c>
      <c r="D32" s="306"/>
      <c r="E32" s="270">
        <f>E28-E30</f>
        <v>1.6819999999999998E-2</v>
      </c>
      <c r="I32" s="270">
        <f>I28-I30</f>
        <v>9.0299999999999998E-3</v>
      </c>
      <c r="K32" s="270">
        <f>K28-K30</f>
        <v>4.9299999999999969E-3</v>
      </c>
      <c r="M32" s="270">
        <f>M28-M30</f>
        <v>1.9100000000000002E-3</v>
      </c>
    </row>
    <row r="33" spans="1:13" ht="15.75" thickBot="1" x14ac:dyDescent="0.3">
      <c r="C33" s="307" t="s">
        <v>207</v>
      </c>
      <c r="D33" s="307"/>
      <c r="E33" s="270">
        <v>0.05</v>
      </c>
      <c r="I33" s="270">
        <v>0.05</v>
      </c>
      <c r="K33" s="270">
        <v>0.05</v>
      </c>
      <c r="M33" s="270">
        <v>0.05</v>
      </c>
    </row>
    <row r="34" spans="1:13" ht="15.75" thickBot="1" x14ac:dyDescent="0.3">
      <c r="A34" s="97" t="s">
        <v>203</v>
      </c>
      <c r="C34" s="265"/>
      <c r="D34" s="265"/>
      <c r="E34" s="265">
        <f>MAX(0,E32-E33)</f>
        <v>0</v>
      </c>
      <c r="F34" s="266"/>
      <c r="G34" s="265"/>
      <c r="H34" s="265"/>
      <c r="I34" s="265">
        <f>MAX(0,I32-I33)</f>
        <v>0</v>
      </c>
      <c r="J34" s="266"/>
      <c r="K34" s="265">
        <f>MAX(0,K32-K33)</f>
        <v>0</v>
      </c>
      <c r="L34" s="266"/>
      <c r="M34" s="265">
        <f>MAX(0,M32-M33)</f>
        <v>0</v>
      </c>
    </row>
    <row r="35" spans="1:13" s="269" customFormat="1" ht="15.75" thickBot="1" x14ac:dyDescent="0.3">
      <c r="A35" s="285"/>
      <c r="B35" s="120"/>
      <c r="C35" s="286"/>
      <c r="D35" s="286"/>
      <c r="E35" s="286"/>
      <c r="F35" s="266"/>
      <c r="G35" s="286"/>
      <c r="H35" s="286"/>
      <c r="I35" s="286"/>
      <c r="J35" s="266"/>
      <c r="K35" s="286"/>
      <c r="L35" s="266"/>
      <c r="M35" s="286"/>
    </row>
    <row r="36" spans="1:13" ht="15.75" thickBot="1" x14ac:dyDescent="0.3">
      <c r="A36" s="97" t="s">
        <v>208</v>
      </c>
      <c r="C36" s="265"/>
      <c r="D36" s="265"/>
      <c r="E36" s="265">
        <f>E34*E17</f>
        <v>0</v>
      </c>
      <c r="F36" s="266"/>
      <c r="G36" s="265"/>
      <c r="H36" s="265"/>
      <c r="I36" s="265">
        <f>I34*I17</f>
        <v>0</v>
      </c>
      <c r="J36" s="266"/>
      <c r="K36" s="265">
        <f>K34*K17</f>
        <v>0</v>
      </c>
      <c r="L36" s="266"/>
      <c r="M36" s="265">
        <f>M34*M17</f>
        <v>0</v>
      </c>
    </row>
  </sheetData>
  <mergeCells count="3">
    <mergeCell ref="C28:D28"/>
    <mergeCell ref="C32:D32"/>
    <mergeCell ref="C33:D33"/>
  </mergeCells>
  <phoneticPr fontId="20" type="noConversion"/>
  <printOptions horizontalCentered="1"/>
  <pageMargins left="0.45" right="0.45" top="0.75" bottom="0.5" header="0.3" footer="0.3"/>
  <pageSetup scale="60" orientation="landscape" horizontalDpi="72" verticalDpi="72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29"/>
  <sheetViews>
    <sheetView topLeftCell="F1" zoomScale="85" zoomScaleNormal="85" workbookViewId="0">
      <selection activeCell="R1" sqref="R1:S1048576"/>
    </sheetView>
  </sheetViews>
  <sheetFormatPr defaultRowHeight="15" x14ac:dyDescent="0.25"/>
  <cols>
    <col min="1" max="1" width="5.7109375" customWidth="1"/>
    <col min="2" max="2" width="25.85546875" customWidth="1"/>
    <col min="3" max="3" width="10" customWidth="1"/>
    <col min="4" max="15" width="13.85546875" style="154" customWidth="1"/>
    <col min="16" max="16" width="14.42578125" customWidth="1"/>
    <col min="17" max="17" width="14.42578125" style="269" customWidth="1"/>
  </cols>
  <sheetData>
    <row r="1" spans="1:24" ht="18.75" x14ac:dyDescent="0.3">
      <c r="A1" s="310" t="s">
        <v>136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284"/>
    </row>
    <row r="2" spans="1:24" x14ac:dyDescent="0.25">
      <c r="A2" s="162"/>
      <c r="B2" s="162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284"/>
    </row>
    <row r="3" spans="1:24" ht="15.75" x14ac:dyDescent="0.25">
      <c r="A3" s="162"/>
      <c r="B3" s="162"/>
      <c r="C3" s="162"/>
      <c r="D3" s="164">
        <v>43739</v>
      </c>
      <c r="E3" s="164">
        <f>EDATE(D3,1)</f>
        <v>43770</v>
      </c>
      <c r="F3" s="164">
        <f t="shared" ref="F3:O3" si="0">EDATE(E3,1)</f>
        <v>43800</v>
      </c>
      <c r="G3" s="164">
        <f t="shared" si="0"/>
        <v>43831</v>
      </c>
      <c r="H3" s="164">
        <f t="shared" si="0"/>
        <v>43862</v>
      </c>
      <c r="I3" s="164">
        <f t="shared" si="0"/>
        <v>43891</v>
      </c>
      <c r="J3" s="164">
        <f t="shared" si="0"/>
        <v>43922</v>
      </c>
      <c r="K3" s="164">
        <f t="shared" si="0"/>
        <v>43952</v>
      </c>
      <c r="L3" s="164">
        <f t="shared" si="0"/>
        <v>43983</v>
      </c>
      <c r="M3" s="164">
        <f t="shared" si="0"/>
        <v>44013</v>
      </c>
      <c r="N3" s="164">
        <f t="shared" si="0"/>
        <v>44044</v>
      </c>
      <c r="O3" s="164">
        <f t="shared" si="0"/>
        <v>44075</v>
      </c>
      <c r="P3" s="209" t="s">
        <v>18</v>
      </c>
      <c r="Q3" s="293"/>
    </row>
    <row r="4" spans="1:24" x14ac:dyDescent="0.25"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24" x14ac:dyDescent="0.25">
      <c r="A5" s="165" t="s">
        <v>125</v>
      </c>
      <c r="B5" s="161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24" x14ac:dyDescent="0.25">
      <c r="B6" t="s">
        <v>131</v>
      </c>
      <c r="D6" s="168"/>
      <c r="E6" s="169"/>
      <c r="F6" s="169"/>
      <c r="G6" s="139">
        <v>2516391</v>
      </c>
      <c r="H6" s="139">
        <v>846654</v>
      </c>
      <c r="I6" s="139">
        <v>487541</v>
      </c>
      <c r="J6" s="168"/>
      <c r="K6" s="169"/>
      <c r="L6" s="169"/>
      <c r="M6" s="139">
        <v>153253</v>
      </c>
      <c r="N6" s="139">
        <v>138771</v>
      </c>
      <c r="O6" s="139">
        <v>196009</v>
      </c>
      <c r="R6" s="191"/>
      <c r="S6" s="191"/>
      <c r="T6" s="191"/>
      <c r="U6" s="191"/>
      <c r="V6" s="191"/>
      <c r="W6" s="191"/>
      <c r="X6" s="191"/>
    </row>
    <row r="7" spans="1:24" x14ac:dyDescent="0.25">
      <c r="B7" t="s">
        <v>104</v>
      </c>
      <c r="D7" s="296">
        <v>396367.31000000029</v>
      </c>
      <c r="E7" s="296">
        <v>1443972.8128199968</v>
      </c>
      <c r="F7" s="296">
        <v>1793388.7490200021</v>
      </c>
      <c r="G7" s="296">
        <v>2220044.5179100032</v>
      </c>
      <c r="H7" s="296">
        <v>2141731.0959199984</v>
      </c>
      <c r="I7" s="296">
        <v>1521652.0808499991</v>
      </c>
      <c r="J7" s="296">
        <v>924140.78684999864</v>
      </c>
      <c r="K7" s="296">
        <v>427823.64974999923</v>
      </c>
      <c r="L7" s="296">
        <v>164729.38</v>
      </c>
      <c r="M7" s="167"/>
      <c r="N7" s="167"/>
      <c r="O7" s="167"/>
      <c r="R7" s="191"/>
      <c r="S7" s="191"/>
      <c r="T7" s="191"/>
      <c r="U7" s="191"/>
      <c r="V7" s="191"/>
      <c r="W7" s="191"/>
      <c r="X7" s="191"/>
    </row>
    <row r="8" spans="1:24" x14ac:dyDescent="0.25">
      <c r="B8" t="s">
        <v>133</v>
      </c>
      <c r="D8" s="168"/>
      <c r="E8" s="169"/>
      <c r="F8" s="169"/>
      <c r="G8" s="274">
        <f>G7-G6</f>
        <v>-296346.4820899968</v>
      </c>
      <c r="H8" s="274">
        <f t="shared" ref="H8:I8" si="1">H7-H6</f>
        <v>1295077.0959199984</v>
      </c>
      <c r="I8" s="274">
        <f t="shared" si="1"/>
        <v>1034111.0808499991</v>
      </c>
      <c r="J8" s="168"/>
      <c r="K8" s="169"/>
      <c r="L8" s="169"/>
      <c r="M8" s="167"/>
      <c r="N8" s="167"/>
      <c r="O8" s="167"/>
    </row>
    <row r="9" spans="1:24" x14ac:dyDescent="0.25">
      <c r="G9" s="233"/>
      <c r="H9" s="233"/>
      <c r="I9" s="233"/>
    </row>
    <row r="10" spans="1:24" x14ac:dyDescent="0.25">
      <c r="A10" s="165" t="s">
        <v>130</v>
      </c>
      <c r="B10" s="161"/>
      <c r="G10" s="233"/>
      <c r="H10" s="233"/>
      <c r="I10" s="233"/>
    </row>
    <row r="11" spans="1:24" x14ac:dyDescent="0.25">
      <c r="B11" s="159">
        <v>43922</v>
      </c>
      <c r="C11" s="142" t="s">
        <v>129</v>
      </c>
      <c r="D11" s="168"/>
      <c r="E11" s="169"/>
      <c r="F11" s="169"/>
      <c r="G11" s="227">
        <v>1.8530000000000001E-2</v>
      </c>
      <c r="H11" s="227">
        <f>G11</f>
        <v>1.8530000000000001E-2</v>
      </c>
      <c r="I11" s="227">
        <f>H11</f>
        <v>1.8530000000000001E-2</v>
      </c>
      <c r="J11" s="166"/>
      <c r="K11" s="166"/>
      <c r="L11" s="166"/>
      <c r="M11" s="166"/>
      <c r="N11" s="166"/>
      <c r="O11" s="166"/>
    </row>
    <row r="12" spans="1:24" x14ac:dyDescent="0.25">
      <c r="B12" s="142"/>
      <c r="C12" s="142" t="s">
        <v>113</v>
      </c>
      <c r="D12" s="168"/>
      <c r="E12" s="169"/>
      <c r="F12" s="169"/>
      <c r="G12" s="227">
        <v>-1.8400000000000001E-3</v>
      </c>
      <c r="H12" s="227">
        <v>-1.8400000000000001E-3</v>
      </c>
      <c r="I12" s="227">
        <v>-1.8400000000000001E-3</v>
      </c>
      <c r="J12" s="166"/>
      <c r="K12" s="166"/>
      <c r="L12" s="166"/>
      <c r="M12" s="166"/>
      <c r="N12" s="166"/>
      <c r="O12" s="166"/>
    </row>
    <row r="13" spans="1:24" x14ac:dyDescent="0.25">
      <c r="B13" s="142"/>
      <c r="C13" s="142"/>
      <c r="D13" s="155"/>
      <c r="E13" s="156"/>
      <c r="F13" s="156"/>
      <c r="G13" s="156"/>
      <c r="H13" s="156"/>
      <c r="I13" s="156"/>
      <c r="J13" s="57"/>
      <c r="K13" s="57"/>
      <c r="L13" s="57"/>
      <c r="M13" s="57"/>
      <c r="N13" s="57"/>
      <c r="O13" s="57"/>
    </row>
    <row r="14" spans="1:24" x14ac:dyDescent="0.25">
      <c r="B14" s="159">
        <v>43739</v>
      </c>
      <c r="C14" s="142" t="s">
        <v>129</v>
      </c>
      <c r="D14" s="168"/>
      <c r="E14" s="169"/>
      <c r="F14" s="169"/>
      <c r="G14" s="169"/>
      <c r="H14" s="169"/>
      <c r="I14" s="169"/>
      <c r="J14" s="168"/>
      <c r="K14" s="169"/>
      <c r="L14" s="169"/>
      <c r="M14" s="156">
        <v>-2.0449999999999999E-2</v>
      </c>
      <c r="N14" s="156">
        <f t="shared" ref="N14:O14" si="2">M14</f>
        <v>-2.0449999999999999E-2</v>
      </c>
      <c r="O14" s="156">
        <f t="shared" si="2"/>
        <v>-2.0449999999999999E-2</v>
      </c>
    </row>
    <row r="15" spans="1:24" x14ac:dyDescent="0.25">
      <c r="B15" s="142"/>
      <c r="C15" s="142" t="s">
        <v>113</v>
      </c>
      <c r="D15" s="168"/>
      <c r="E15" s="169"/>
      <c r="F15" s="169"/>
      <c r="G15" s="169"/>
      <c r="H15" s="169"/>
      <c r="I15" s="169"/>
      <c r="J15" s="169"/>
      <c r="K15" s="169"/>
      <c r="L15" s="169"/>
      <c r="M15" s="156">
        <f t="shared" ref="M15:O15" si="3">L15</f>
        <v>0</v>
      </c>
      <c r="N15" s="156">
        <f t="shared" si="3"/>
        <v>0</v>
      </c>
      <c r="O15" s="156">
        <f t="shared" si="3"/>
        <v>0</v>
      </c>
    </row>
    <row r="16" spans="1:24" x14ac:dyDescent="0.25">
      <c r="B16" s="142"/>
      <c r="C16" s="142"/>
      <c r="D16" s="155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7" x14ac:dyDescent="0.25">
      <c r="A17" s="165" t="s">
        <v>132</v>
      </c>
      <c r="B17" s="161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2020 True-up</v>
      </c>
      <c r="C18" s="142" t="s">
        <v>27</v>
      </c>
      <c r="D18" s="166"/>
      <c r="E18" s="166"/>
      <c r="F18" s="166"/>
      <c r="G18" s="276">
        <f>ROUND(G8*G11,0)</f>
        <v>-5491</v>
      </c>
      <c r="H18" s="276">
        <f t="shared" ref="H18:I18" si="4">ROUND(H8*H11,0)</f>
        <v>23998</v>
      </c>
      <c r="I18" s="276">
        <f t="shared" si="4"/>
        <v>19162</v>
      </c>
      <c r="J18" s="166"/>
      <c r="K18" s="166"/>
      <c r="L18" s="166"/>
      <c r="M18" s="166"/>
      <c r="N18" s="166"/>
      <c r="O18" s="166"/>
      <c r="P18" s="64">
        <f>SUM(D18:O18)</f>
        <v>37669</v>
      </c>
      <c r="Q18" s="288"/>
    </row>
    <row r="19" spans="1:17" x14ac:dyDescent="0.25">
      <c r="C19" s="142" t="s">
        <v>113</v>
      </c>
      <c r="D19" s="166"/>
      <c r="E19" s="166"/>
      <c r="F19" s="166"/>
      <c r="G19" s="276">
        <f>G8*G12</f>
        <v>545.27752704559418</v>
      </c>
      <c r="H19" s="276">
        <f t="shared" ref="H19:I19" si="5">H8*H12</f>
        <v>-2382.9418564927969</v>
      </c>
      <c r="I19" s="276">
        <f t="shared" si="5"/>
        <v>-1902.7643887639983</v>
      </c>
      <c r="J19" s="166"/>
      <c r="K19" s="166"/>
      <c r="L19" s="166"/>
      <c r="M19" s="166"/>
      <c r="N19" s="166"/>
      <c r="O19" s="166"/>
      <c r="P19" s="64">
        <f>SUM(D19:O19)</f>
        <v>-3740.4287182112012</v>
      </c>
      <c r="Q19" s="288"/>
    </row>
    <row r="20" spans="1:17" x14ac:dyDescent="0.25">
      <c r="C20" s="142"/>
      <c r="D20" s="57"/>
      <c r="E20" s="57"/>
      <c r="F20" s="57"/>
      <c r="G20" s="157"/>
      <c r="H20" s="157"/>
      <c r="I20" s="157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October 2019 Actual</v>
      </c>
      <c r="C21" s="142" t="s">
        <v>27</v>
      </c>
      <c r="D21" s="276">
        <v>-8099.983485859716</v>
      </c>
      <c r="E21" s="276">
        <v>-29528.552626814955</v>
      </c>
      <c r="F21" s="276">
        <v>-36675.990788729607</v>
      </c>
      <c r="G21" s="276">
        <v>-45400.44933695408</v>
      </c>
      <c r="H21" s="276">
        <v>-43799.565802461526</v>
      </c>
      <c r="I21" s="276">
        <v>-31117.956815896119</v>
      </c>
      <c r="J21" s="276">
        <v>-18877.993044589657</v>
      </c>
      <c r="K21" s="276">
        <v>-8708.7928454880712</v>
      </c>
      <c r="L21" s="276">
        <v>-3347.7641803493243</v>
      </c>
      <c r="M21" s="166"/>
      <c r="N21" s="166"/>
      <c r="O21" s="166"/>
      <c r="P21" s="64">
        <f>SUM(D21:O21)</f>
        <v>-225557.04892714304</v>
      </c>
      <c r="Q21" s="288"/>
    </row>
    <row r="22" spans="1:17" x14ac:dyDescent="0.25">
      <c r="C22" s="142" t="s">
        <v>113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66"/>
      <c r="N22" s="166"/>
      <c r="O22" s="166"/>
      <c r="P22" s="64">
        <f>SUM(D22:O22)</f>
        <v>0</v>
      </c>
      <c r="Q22" s="288"/>
    </row>
    <row r="23" spans="1:17" x14ac:dyDescent="0.25">
      <c r="D23" s="158"/>
      <c r="E23" s="158"/>
      <c r="F23" s="158"/>
      <c r="G23" s="158"/>
      <c r="H23" s="158"/>
      <c r="I23" s="158"/>
      <c r="J23" s="158"/>
      <c r="K23" s="158"/>
      <c r="L23" s="158"/>
      <c r="M23" s="57"/>
      <c r="N23" s="57"/>
      <c r="O23" s="57"/>
    </row>
    <row r="24" spans="1:17" x14ac:dyDescent="0.25">
      <c r="B24" t="str">
        <f>TEXT(B14,"MMMM YYYY")&amp;" Estimates"</f>
        <v>October 2019 Estimates</v>
      </c>
      <c r="C24" s="142" t="s">
        <v>27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57">
        <f>ROUND(M6*M14,0)</f>
        <v>-3134</v>
      </c>
      <c r="N24" s="157">
        <f>ROUND(N6*N14,0)</f>
        <v>-2838</v>
      </c>
      <c r="O24" s="157">
        <f>ROUND(O6*O14,0)</f>
        <v>-4008</v>
      </c>
      <c r="P24" s="64">
        <f>SUM(D24:O24)</f>
        <v>-9980</v>
      </c>
      <c r="Q24" s="288"/>
    </row>
    <row r="25" spans="1:17" x14ac:dyDescent="0.25">
      <c r="C25" s="142" t="s">
        <v>113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57">
        <f>ROUND(M6*M15,0)</f>
        <v>0</v>
      </c>
      <c r="N25" s="157">
        <f>ROUND(N6*N15,0)</f>
        <v>0</v>
      </c>
      <c r="O25" s="157">
        <f>ROUND(O6*O15,0)</f>
        <v>0</v>
      </c>
      <c r="P25" s="2">
        <f>SUM(D25:O25)</f>
        <v>0</v>
      </c>
      <c r="Q25" s="277"/>
    </row>
    <row r="26" spans="1:17" x14ac:dyDescent="0.25">
      <c r="C26" s="142"/>
      <c r="D26" s="57"/>
      <c r="E26" s="57"/>
      <c r="F26" s="57"/>
      <c r="G26" s="57"/>
      <c r="H26" s="57"/>
      <c r="I26" s="57"/>
      <c r="J26" s="57"/>
      <c r="K26" s="57"/>
      <c r="L26" s="57"/>
      <c r="M26" s="157"/>
      <c r="N26" s="157"/>
      <c r="O26" s="157"/>
    </row>
    <row r="27" spans="1:17" x14ac:dyDescent="0.25">
      <c r="B27" t="s">
        <v>18</v>
      </c>
      <c r="C27" s="142" t="s">
        <v>27</v>
      </c>
      <c r="D27" s="180">
        <f>D18+D21+D24</f>
        <v>-8099.983485859716</v>
      </c>
      <c r="E27" s="180">
        <f t="shared" ref="E27:P27" si="6">E18+E21+E24</f>
        <v>-29528.552626814955</v>
      </c>
      <c r="F27" s="180">
        <f t="shared" si="6"/>
        <v>-36675.990788729607</v>
      </c>
      <c r="G27" s="180">
        <f t="shared" si="6"/>
        <v>-50891.44933695408</v>
      </c>
      <c r="H27" s="180">
        <f t="shared" si="6"/>
        <v>-19801.565802461526</v>
      </c>
      <c r="I27" s="180">
        <f t="shared" si="6"/>
        <v>-11955.956815896119</v>
      </c>
      <c r="J27" s="180">
        <f t="shared" si="6"/>
        <v>-18877.993044589657</v>
      </c>
      <c r="K27" s="180">
        <f t="shared" si="6"/>
        <v>-8708.7928454880712</v>
      </c>
      <c r="L27" s="180">
        <f t="shared" si="6"/>
        <v>-3347.7641803493243</v>
      </c>
      <c r="M27" s="180">
        <f t="shared" si="6"/>
        <v>-3134</v>
      </c>
      <c r="N27" s="180">
        <f t="shared" si="6"/>
        <v>-2838</v>
      </c>
      <c r="O27" s="180">
        <f t="shared" si="6"/>
        <v>-4008</v>
      </c>
      <c r="P27" s="180">
        <f t="shared" si="6"/>
        <v>-197868.04892714304</v>
      </c>
      <c r="Q27" s="294"/>
    </row>
    <row r="28" spans="1:17" ht="15.75" customHeight="1" x14ac:dyDescent="0.25">
      <c r="C28" s="142" t="s">
        <v>113</v>
      </c>
      <c r="D28" s="180">
        <f>D19+D22+D25</f>
        <v>0</v>
      </c>
      <c r="E28" s="180">
        <f t="shared" ref="E28:P28" si="7">E19+E22+E25</f>
        <v>0</v>
      </c>
      <c r="F28" s="180">
        <f t="shared" si="7"/>
        <v>0</v>
      </c>
      <c r="G28" s="180">
        <f t="shared" si="7"/>
        <v>545.27752704559418</v>
      </c>
      <c r="H28" s="180">
        <f t="shared" si="7"/>
        <v>-2382.9418564927969</v>
      </c>
      <c r="I28" s="180">
        <f t="shared" si="7"/>
        <v>-1902.7643887639983</v>
      </c>
      <c r="J28" s="180">
        <f t="shared" si="7"/>
        <v>0</v>
      </c>
      <c r="K28" s="180">
        <f t="shared" si="7"/>
        <v>0</v>
      </c>
      <c r="L28" s="180">
        <f t="shared" si="7"/>
        <v>0</v>
      </c>
      <c r="M28" s="180">
        <f t="shared" si="7"/>
        <v>0</v>
      </c>
      <c r="N28" s="180">
        <f t="shared" si="7"/>
        <v>0</v>
      </c>
      <c r="O28" s="180">
        <f t="shared" si="7"/>
        <v>0</v>
      </c>
      <c r="P28" s="180">
        <f t="shared" si="7"/>
        <v>-3740.4287182112012</v>
      </c>
      <c r="Q28" s="294"/>
    </row>
    <row r="29" spans="1:17" x14ac:dyDescent="0.25">
      <c r="A29" s="170"/>
      <c r="C29" s="142"/>
    </row>
  </sheetData>
  <mergeCells count="1">
    <mergeCell ref="A1:O1"/>
  </mergeCells>
  <pageMargins left="0.45" right="0.45" top="0.75" bottom="0.5" header="0.3" footer="0.3"/>
  <pageSetup scale="62" orientation="landscape" horizontalDpi="1200" verticalDpi="12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8"/>
  <sheetViews>
    <sheetView topLeftCell="K1" zoomScale="85" zoomScaleNormal="85" workbookViewId="0">
      <selection activeCell="R1" sqref="R1:S1048576"/>
    </sheetView>
  </sheetViews>
  <sheetFormatPr defaultRowHeight="15" x14ac:dyDescent="0.25"/>
  <cols>
    <col min="1" max="1" width="5" customWidth="1"/>
    <col min="2" max="2" width="25.85546875" customWidth="1"/>
    <col min="3" max="3" width="10" customWidth="1"/>
    <col min="4" max="15" width="13" style="154" customWidth="1"/>
    <col min="16" max="16" width="14.42578125" customWidth="1"/>
    <col min="17" max="17" width="14.42578125" style="269" customWidth="1"/>
  </cols>
  <sheetData>
    <row r="1" spans="1:17" ht="18.75" x14ac:dyDescent="0.3">
      <c r="A1" s="310" t="s">
        <v>137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284"/>
    </row>
    <row r="2" spans="1:17" x14ac:dyDescent="0.25">
      <c r="A2" s="162"/>
      <c r="B2" s="162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284"/>
    </row>
    <row r="3" spans="1:17" ht="15.75" x14ac:dyDescent="0.25">
      <c r="A3" s="162"/>
      <c r="B3" s="162"/>
      <c r="C3" s="162"/>
      <c r="D3" s="164">
        <v>43739</v>
      </c>
      <c r="E3" s="164">
        <f>EDATE(D3,1)</f>
        <v>43770</v>
      </c>
      <c r="F3" s="164">
        <f t="shared" ref="F3:O3" si="0">EDATE(E3,1)</f>
        <v>43800</v>
      </c>
      <c r="G3" s="164">
        <f t="shared" si="0"/>
        <v>43831</v>
      </c>
      <c r="H3" s="164">
        <f t="shared" si="0"/>
        <v>43862</v>
      </c>
      <c r="I3" s="164">
        <f t="shared" si="0"/>
        <v>43891</v>
      </c>
      <c r="J3" s="164">
        <f t="shared" si="0"/>
        <v>43922</v>
      </c>
      <c r="K3" s="164">
        <f t="shared" si="0"/>
        <v>43952</v>
      </c>
      <c r="L3" s="164">
        <f t="shared" si="0"/>
        <v>43983</v>
      </c>
      <c r="M3" s="164">
        <f t="shared" si="0"/>
        <v>44013</v>
      </c>
      <c r="N3" s="164">
        <f t="shared" si="0"/>
        <v>44044</v>
      </c>
      <c r="O3" s="164">
        <f t="shared" si="0"/>
        <v>44075</v>
      </c>
      <c r="P3" s="209" t="s">
        <v>18</v>
      </c>
      <c r="Q3" s="293"/>
    </row>
    <row r="4" spans="1:17" x14ac:dyDescent="0.25"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7" x14ac:dyDescent="0.25">
      <c r="A5" s="165" t="s">
        <v>125</v>
      </c>
      <c r="B5" s="161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7" x14ac:dyDescent="0.25">
      <c r="B6" t="s">
        <v>131</v>
      </c>
      <c r="C6" s="269"/>
      <c r="D6" s="167"/>
      <c r="E6" s="167"/>
      <c r="F6" s="167"/>
      <c r="G6" s="139">
        <v>487541</v>
      </c>
      <c r="H6" s="139">
        <v>410704</v>
      </c>
      <c r="I6" s="139">
        <v>325270</v>
      </c>
      <c r="J6" s="167"/>
      <c r="K6" s="167"/>
      <c r="L6" s="167"/>
      <c r="M6" s="139">
        <v>30742</v>
      </c>
      <c r="N6" s="139">
        <v>24729</v>
      </c>
      <c r="O6" s="139">
        <v>35936</v>
      </c>
    </row>
    <row r="7" spans="1:17" x14ac:dyDescent="0.25">
      <c r="B7" t="s">
        <v>104</v>
      </c>
      <c r="C7" s="269"/>
      <c r="D7" s="296">
        <v>77028.820000000094</v>
      </c>
      <c r="E7" s="296">
        <v>307376.98124999984</v>
      </c>
      <c r="F7" s="296">
        <v>370277.09137000301</v>
      </c>
      <c r="G7" s="296">
        <v>431573.4499999999</v>
      </c>
      <c r="H7" s="296">
        <v>417625.5895</v>
      </c>
      <c r="I7" s="296">
        <v>283916.51564</v>
      </c>
      <c r="J7" s="296">
        <v>157414.66702000023</v>
      </c>
      <c r="K7" s="296">
        <v>82347.504220000017</v>
      </c>
      <c r="L7" s="296">
        <v>29828.48</v>
      </c>
      <c r="M7" s="167"/>
      <c r="N7" s="167"/>
      <c r="O7" s="167"/>
    </row>
    <row r="8" spans="1:17" x14ac:dyDescent="0.25">
      <c r="B8" t="s">
        <v>133</v>
      </c>
      <c r="C8" s="269"/>
      <c r="D8" s="167"/>
      <c r="E8" s="167"/>
      <c r="F8" s="167"/>
      <c r="G8" s="274">
        <f>G7-G6</f>
        <v>-55967.550000000105</v>
      </c>
      <c r="H8" s="274">
        <f t="shared" ref="H8:I8" si="1">H7-H6</f>
        <v>6921.5895000000019</v>
      </c>
      <c r="I8" s="274">
        <f t="shared" si="1"/>
        <v>-41353.484360000002</v>
      </c>
      <c r="J8" s="167"/>
      <c r="K8" s="167"/>
      <c r="L8" s="167"/>
      <c r="M8" s="167"/>
      <c r="N8" s="167"/>
      <c r="O8" s="167"/>
    </row>
    <row r="9" spans="1:17" x14ac:dyDescent="0.25">
      <c r="G9" s="233"/>
      <c r="H9" s="233"/>
      <c r="I9" s="233"/>
    </row>
    <row r="10" spans="1:17" x14ac:dyDescent="0.25">
      <c r="A10" s="165" t="s">
        <v>130</v>
      </c>
      <c r="B10" s="161"/>
      <c r="G10" s="233"/>
      <c r="H10" s="233"/>
      <c r="I10" s="233"/>
    </row>
    <row r="11" spans="1:17" x14ac:dyDescent="0.25">
      <c r="B11" s="159">
        <v>43922</v>
      </c>
      <c r="C11" s="142" t="s">
        <v>129</v>
      </c>
      <c r="D11" s="168"/>
      <c r="E11" s="169"/>
      <c r="F11" s="169"/>
      <c r="G11" s="227">
        <v>1.8530000000000001E-2</v>
      </c>
      <c r="H11" s="227">
        <f>G11</f>
        <v>1.8530000000000001E-2</v>
      </c>
      <c r="I11" s="227">
        <f>H11</f>
        <v>1.8530000000000001E-2</v>
      </c>
      <c r="J11" s="166"/>
      <c r="K11" s="166"/>
      <c r="L11" s="166"/>
      <c r="M11" s="166"/>
      <c r="N11" s="166"/>
      <c r="O11" s="166"/>
    </row>
    <row r="12" spans="1:17" x14ac:dyDescent="0.25">
      <c r="B12" s="142"/>
      <c r="C12" s="142" t="s">
        <v>113</v>
      </c>
      <c r="D12" s="168"/>
      <c r="E12" s="169"/>
      <c r="F12" s="169"/>
      <c r="G12" s="227">
        <v>-1.8400000000000001E-3</v>
      </c>
      <c r="H12" s="227">
        <f>G12</f>
        <v>-1.8400000000000001E-3</v>
      </c>
      <c r="I12" s="227">
        <f>H12</f>
        <v>-1.8400000000000001E-3</v>
      </c>
      <c r="J12" s="166"/>
      <c r="K12" s="166"/>
      <c r="L12" s="166"/>
      <c r="M12" s="166"/>
      <c r="N12" s="166"/>
      <c r="O12" s="166"/>
    </row>
    <row r="13" spans="1:17" x14ac:dyDescent="0.25">
      <c r="B13" s="142"/>
      <c r="C13" s="142"/>
      <c r="D13" s="155"/>
      <c r="E13" s="156"/>
      <c r="F13" s="156"/>
      <c r="G13" s="156"/>
      <c r="H13" s="156"/>
      <c r="I13" s="156"/>
      <c r="J13" s="57"/>
      <c r="K13" s="57"/>
      <c r="L13" s="57"/>
      <c r="M13" s="57"/>
      <c r="N13" s="57"/>
      <c r="O13" s="57"/>
    </row>
    <row r="14" spans="1:17" x14ac:dyDescent="0.25">
      <c r="B14" s="159">
        <v>43739</v>
      </c>
      <c r="C14" s="142" t="s">
        <v>129</v>
      </c>
      <c r="D14" s="168"/>
      <c r="E14" s="169"/>
      <c r="F14" s="169"/>
      <c r="G14" s="169"/>
      <c r="H14" s="169"/>
      <c r="I14" s="169"/>
      <c r="J14" s="167"/>
      <c r="K14" s="167"/>
      <c r="L14" s="167"/>
      <c r="M14" s="156">
        <v>-2.0449999999999999E-2</v>
      </c>
      <c r="N14" s="156">
        <f t="shared" ref="N14:O15" si="2">M14</f>
        <v>-2.0449999999999999E-2</v>
      </c>
      <c r="O14" s="156">
        <f t="shared" si="2"/>
        <v>-2.0449999999999999E-2</v>
      </c>
    </row>
    <row r="15" spans="1:17" x14ac:dyDescent="0.25">
      <c r="B15" s="142"/>
      <c r="C15" s="142" t="s">
        <v>113</v>
      </c>
      <c r="D15" s="168"/>
      <c r="E15" s="169"/>
      <c r="F15" s="169"/>
      <c r="G15" s="169"/>
      <c r="H15" s="169"/>
      <c r="I15" s="169"/>
      <c r="J15" s="167"/>
      <c r="K15" s="167"/>
      <c r="L15" s="167"/>
      <c r="M15" s="156">
        <v>0</v>
      </c>
      <c r="N15" s="156">
        <f t="shared" si="2"/>
        <v>0</v>
      </c>
      <c r="O15" s="156">
        <f t="shared" si="2"/>
        <v>0</v>
      </c>
    </row>
    <row r="16" spans="1:17" x14ac:dyDescent="0.25">
      <c r="B16" s="142"/>
      <c r="C16" s="142"/>
      <c r="D16" s="155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7" x14ac:dyDescent="0.25">
      <c r="A17" s="165" t="s">
        <v>132</v>
      </c>
      <c r="B17" s="161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2020 True-up</v>
      </c>
      <c r="C18" s="142" t="s">
        <v>27</v>
      </c>
      <c r="D18" s="168"/>
      <c r="E18" s="169"/>
      <c r="F18" s="169"/>
      <c r="G18" s="276">
        <f>G8*G11</f>
        <v>-1037.0787015000021</v>
      </c>
      <c r="H18" s="276">
        <f t="shared" ref="H18:I18" si="3">H8*H11</f>
        <v>128.25705343500005</v>
      </c>
      <c r="I18" s="276">
        <f t="shared" si="3"/>
        <v>-766.28006519080009</v>
      </c>
      <c r="J18" s="166"/>
      <c r="K18" s="166"/>
      <c r="L18" s="166"/>
      <c r="M18" s="166"/>
      <c r="N18" s="166"/>
      <c r="O18" s="166"/>
      <c r="P18" s="64">
        <f>SUM(D18:O18)</f>
        <v>-1675.1017132558022</v>
      </c>
      <c r="Q18" s="288"/>
    </row>
    <row r="19" spans="1:17" x14ac:dyDescent="0.25">
      <c r="C19" s="142" t="s">
        <v>113</v>
      </c>
      <c r="D19" s="168"/>
      <c r="E19" s="169"/>
      <c r="F19" s="169"/>
      <c r="G19" s="276">
        <f>G8*G12</f>
        <v>102.98029200000019</v>
      </c>
      <c r="H19" s="276">
        <f t="shared" ref="H19:I19" si="4">H8*H12</f>
        <v>-12.735724680000004</v>
      </c>
      <c r="I19" s="276">
        <f t="shared" si="4"/>
        <v>76.090411222400007</v>
      </c>
      <c r="J19" s="166"/>
      <c r="K19" s="166"/>
      <c r="L19" s="166"/>
      <c r="M19" s="166"/>
      <c r="N19" s="166"/>
      <c r="O19" s="166"/>
      <c r="P19" s="64">
        <f>SUM(D19:O19)</f>
        <v>166.33497854240019</v>
      </c>
      <c r="Q19" s="288"/>
    </row>
    <row r="20" spans="1:17" x14ac:dyDescent="0.25">
      <c r="C20" s="142"/>
      <c r="D20" s="57"/>
      <c r="E20" s="57"/>
      <c r="F20" s="57"/>
      <c r="G20" s="157"/>
      <c r="H20" s="157"/>
      <c r="I20" s="157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October 2019 Actual</v>
      </c>
      <c r="C21" s="142" t="s">
        <v>27</v>
      </c>
      <c r="D21" s="276">
        <v>-1574.1262061577704</v>
      </c>
      <c r="E21" s="276">
        <v>-6285.7120899571819</v>
      </c>
      <c r="F21" s="276">
        <v>-7572.4123951289248</v>
      </c>
      <c r="G21" s="276">
        <v>-8825.7818227651296</v>
      </c>
      <c r="H21" s="276">
        <v>-8540.6704524872348</v>
      </c>
      <c r="I21" s="276">
        <v>-5806.1247930407417</v>
      </c>
      <c r="J21" s="276">
        <v>-3215.6063571754312</v>
      </c>
      <c r="K21" s="276">
        <v>-1676.2686121115635</v>
      </c>
      <c r="L21" s="276">
        <v>-606.19858399434395</v>
      </c>
      <c r="M21" s="181"/>
      <c r="N21" s="181"/>
      <c r="O21" s="181"/>
      <c r="P21" s="64">
        <f>SUM(D21:O21)</f>
        <v>-44102.901312818314</v>
      </c>
      <c r="Q21" s="288"/>
    </row>
    <row r="22" spans="1:17" x14ac:dyDescent="0.25">
      <c r="C22" s="142" t="s">
        <v>113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81"/>
      <c r="N22" s="181"/>
      <c r="O22" s="181"/>
      <c r="P22" s="64">
        <f>SUM(D22:O22)</f>
        <v>0</v>
      </c>
      <c r="Q22" s="288"/>
    </row>
    <row r="23" spans="1:17" x14ac:dyDescent="0.25">
      <c r="D23" s="158"/>
      <c r="E23" s="158"/>
      <c r="F23" s="158"/>
      <c r="G23" s="158"/>
      <c r="H23" s="158"/>
      <c r="I23" s="158"/>
      <c r="J23" s="158"/>
      <c r="K23" s="158"/>
      <c r="L23" s="158"/>
      <c r="M23" s="57"/>
      <c r="N23" s="57"/>
      <c r="O23" s="57"/>
    </row>
    <row r="24" spans="1:17" x14ac:dyDescent="0.25">
      <c r="B24" t="str">
        <f>TEXT(B14,"MMMM YYYY")&amp;" Estimates"</f>
        <v>October 2019 Estimates</v>
      </c>
      <c r="C24" s="142" t="s">
        <v>27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57">
        <f>ROUND(M6*M14,0)</f>
        <v>-629</v>
      </c>
      <c r="N24" s="157">
        <f>ROUND(N6*N14,0)</f>
        <v>-506</v>
      </c>
      <c r="O24" s="157">
        <f>ROUND(O6*O14,0)</f>
        <v>-735</v>
      </c>
      <c r="P24" s="64">
        <f>SUM(D24:O24)</f>
        <v>-1870</v>
      </c>
      <c r="Q24" s="288"/>
    </row>
    <row r="25" spans="1:17" x14ac:dyDescent="0.25">
      <c r="C25" s="142" t="s">
        <v>113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57">
        <f>ROUND(M6*M15,0)</f>
        <v>0</v>
      </c>
      <c r="N25" s="157">
        <f>ROUND(N6*N15,0)</f>
        <v>0</v>
      </c>
      <c r="O25" s="157">
        <f>ROUND(O6*O15,0)</f>
        <v>0</v>
      </c>
      <c r="P25" s="64">
        <f>SUM(D25:O25)</f>
        <v>0</v>
      </c>
      <c r="Q25" s="288"/>
    </row>
    <row r="26" spans="1:17" x14ac:dyDescent="0.25">
      <c r="C26" s="142"/>
      <c r="D26" s="57"/>
      <c r="E26" s="57"/>
      <c r="F26" s="57"/>
      <c r="G26" s="57"/>
      <c r="H26" s="57"/>
      <c r="I26" s="57"/>
      <c r="J26" s="57"/>
      <c r="K26" s="57"/>
      <c r="L26" s="57"/>
      <c r="M26" s="157"/>
      <c r="N26" s="157"/>
      <c r="O26" s="157"/>
    </row>
    <row r="27" spans="1:17" x14ac:dyDescent="0.25">
      <c r="B27" t="s">
        <v>18</v>
      </c>
      <c r="C27" s="142" t="s">
        <v>27</v>
      </c>
      <c r="D27" s="180">
        <f>D18+D21+D24</f>
        <v>-1574.1262061577704</v>
      </c>
      <c r="E27" s="180">
        <f t="shared" ref="E27:O28" si="5">E18+E21+E24</f>
        <v>-6285.7120899571819</v>
      </c>
      <c r="F27" s="180">
        <f t="shared" si="5"/>
        <v>-7572.4123951289248</v>
      </c>
      <c r="G27" s="180">
        <f t="shared" si="5"/>
        <v>-9862.860524265132</v>
      </c>
      <c r="H27" s="180">
        <f t="shared" si="5"/>
        <v>-8412.413399052235</v>
      </c>
      <c r="I27" s="180">
        <f t="shared" si="5"/>
        <v>-6572.4048582315418</v>
      </c>
      <c r="J27" s="180">
        <f t="shared" si="5"/>
        <v>-3215.6063571754312</v>
      </c>
      <c r="K27" s="180">
        <f t="shared" si="5"/>
        <v>-1676.2686121115635</v>
      </c>
      <c r="L27" s="180">
        <f t="shared" si="5"/>
        <v>-606.19858399434395</v>
      </c>
      <c r="M27" s="180">
        <f t="shared" si="5"/>
        <v>-629</v>
      </c>
      <c r="N27" s="180">
        <f t="shared" si="5"/>
        <v>-506</v>
      </c>
      <c r="O27" s="180">
        <f t="shared" si="5"/>
        <v>-735</v>
      </c>
      <c r="P27" s="64">
        <f>SUM(D27:O27)</f>
        <v>-47648.003026074133</v>
      </c>
      <c r="Q27" s="288"/>
    </row>
    <row r="28" spans="1:17" x14ac:dyDescent="0.25">
      <c r="C28" s="142" t="s">
        <v>113</v>
      </c>
      <c r="D28" s="180">
        <f>D19+D22+D25</f>
        <v>0</v>
      </c>
      <c r="E28" s="180">
        <f t="shared" si="5"/>
        <v>0</v>
      </c>
      <c r="F28" s="180">
        <f t="shared" si="5"/>
        <v>0</v>
      </c>
      <c r="G28" s="180">
        <f t="shared" si="5"/>
        <v>102.98029200000019</v>
      </c>
      <c r="H28" s="180">
        <f t="shared" si="5"/>
        <v>-12.735724680000004</v>
      </c>
      <c r="I28" s="180">
        <f t="shared" si="5"/>
        <v>76.090411222400007</v>
      </c>
      <c r="J28" s="180">
        <f t="shared" si="5"/>
        <v>0</v>
      </c>
      <c r="K28" s="180">
        <f t="shared" si="5"/>
        <v>0</v>
      </c>
      <c r="L28" s="180">
        <f t="shared" si="5"/>
        <v>0</v>
      </c>
      <c r="M28" s="180">
        <f t="shared" si="5"/>
        <v>0</v>
      </c>
      <c r="N28" s="180">
        <f t="shared" si="5"/>
        <v>0</v>
      </c>
      <c r="O28" s="180">
        <f t="shared" si="5"/>
        <v>0</v>
      </c>
      <c r="P28" s="64">
        <f>SUM(D28:O28)</f>
        <v>166.33497854240019</v>
      </c>
      <c r="Q28" s="288"/>
    </row>
  </sheetData>
  <mergeCells count="1">
    <mergeCell ref="A1:O1"/>
  </mergeCells>
  <pageMargins left="0.45" right="0.45" top="0.75" bottom="0.5" header="0.3" footer="0.3"/>
  <pageSetup scale="66" orientation="landscape" horizontalDpi="72" verticalDpi="72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8"/>
  <sheetViews>
    <sheetView topLeftCell="K1" zoomScale="85" zoomScaleNormal="85" workbookViewId="0">
      <selection activeCell="R1" sqref="R1:S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2.85546875" style="154" customWidth="1"/>
    <col min="16" max="16" width="14.42578125" customWidth="1"/>
    <col min="17" max="17" width="14.42578125" style="269" customWidth="1"/>
  </cols>
  <sheetData>
    <row r="1" spans="1:17" ht="18.75" x14ac:dyDescent="0.3">
      <c r="A1" s="310" t="s">
        <v>138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284"/>
    </row>
    <row r="2" spans="1:17" x14ac:dyDescent="0.25">
      <c r="A2" s="162"/>
      <c r="B2" s="162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284"/>
    </row>
    <row r="3" spans="1:17" ht="15.75" x14ac:dyDescent="0.25">
      <c r="A3" s="162"/>
      <c r="B3" s="162"/>
      <c r="C3" s="162"/>
      <c r="D3" s="164">
        <v>43739</v>
      </c>
      <c r="E3" s="164">
        <f>EDATE(D3,1)</f>
        <v>43770</v>
      </c>
      <c r="F3" s="164">
        <f t="shared" ref="F3:O3" si="0">EDATE(E3,1)</f>
        <v>43800</v>
      </c>
      <c r="G3" s="164">
        <f t="shared" si="0"/>
        <v>43831</v>
      </c>
      <c r="H3" s="164">
        <f t="shared" si="0"/>
        <v>43862</v>
      </c>
      <c r="I3" s="164">
        <f t="shared" si="0"/>
        <v>43891</v>
      </c>
      <c r="J3" s="164">
        <f t="shared" si="0"/>
        <v>43922</v>
      </c>
      <c r="K3" s="164">
        <f t="shared" si="0"/>
        <v>43952</v>
      </c>
      <c r="L3" s="164">
        <f t="shared" si="0"/>
        <v>43983</v>
      </c>
      <c r="M3" s="164">
        <f t="shared" si="0"/>
        <v>44013</v>
      </c>
      <c r="N3" s="164">
        <f t="shared" si="0"/>
        <v>44044</v>
      </c>
      <c r="O3" s="164">
        <f t="shared" si="0"/>
        <v>44075</v>
      </c>
      <c r="P3" s="209" t="s">
        <v>18</v>
      </c>
      <c r="Q3" s="293"/>
    </row>
    <row r="4" spans="1:17" x14ac:dyDescent="0.25"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7" x14ac:dyDescent="0.25">
      <c r="A5" s="165" t="s">
        <v>125</v>
      </c>
      <c r="B5" s="161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7" x14ac:dyDescent="0.25">
      <c r="B6" t="s">
        <v>131</v>
      </c>
      <c r="D6" s="167"/>
      <c r="E6" s="167"/>
      <c r="F6" s="167"/>
      <c r="G6" s="139">
        <v>846654</v>
      </c>
      <c r="H6" s="139">
        <v>696626</v>
      </c>
      <c r="I6" s="139">
        <v>511849</v>
      </c>
      <c r="J6" s="167"/>
      <c r="K6" s="167"/>
      <c r="L6" s="167"/>
      <c r="M6" s="139">
        <v>66782</v>
      </c>
      <c r="N6" s="139">
        <v>62541</v>
      </c>
      <c r="O6" s="139">
        <v>84587</v>
      </c>
    </row>
    <row r="7" spans="1:17" x14ac:dyDescent="0.25">
      <c r="B7" t="s">
        <v>104</v>
      </c>
      <c r="D7" s="296">
        <v>112921.75000000013</v>
      </c>
      <c r="E7" s="296">
        <v>424206.06117999996</v>
      </c>
      <c r="F7" s="296">
        <v>536669.94799000013</v>
      </c>
      <c r="G7" s="296">
        <v>677780.11047999968</v>
      </c>
      <c r="H7" s="296">
        <v>655646.79034999979</v>
      </c>
      <c r="I7" s="296">
        <v>434206.99331999995</v>
      </c>
      <c r="J7" s="296">
        <v>224466.31728000013</v>
      </c>
      <c r="K7" s="296">
        <v>100576.29242999994</v>
      </c>
      <c r="L7" s="296">
        <v>56327.199999999997</v>
      </c>
      <c r="M7" s="167"/>
      <c r="N7" s="167"/>
      <c r="O7" s="167"/>
    </row>
    <row r="8" spans="1:17" x14ac:dyDescent="0.25">
      <c r="B8" t="s">
        <v>133</v>
      </c>
      <c r="D8" s="167"/>
      <c r="E8" s="167"/>
      <c r="F8" s="167"/>
      <c r="G8" s="274">
        <f>G7-G6</f>
        <v>-168873.88952000032</v>
      </c>
      <c r="H8" s="274">
        <f t="shared" ref="H8:I8" si="1">H7-H6</f>
        <v>-40979.209650000208</v>
      </c>
      <c r="I8" s="274">
        <f t="shared" si="1"/>
        <v>-77642.00668000005</v>
      </c>
      <c r="J8" s="167"/>
      <c r="K8" s="167"/>
      <c r="L8" s="167"/>
      <c r="M8" s="167"/>
      <c r="N8" s="167"/>
      <c r="O8" s="167"/>
    </row>
    <row r="9" spans="1:17" x14ac:dyDescent="0.25">
      <c r="G9" s="233"/>
      <c r="H9" s="233"/>
      <c r="I9" s="233"/>
    </row>
    <row r="10" spans="1:17" x14ac:dyDescent="0.25">
      <c r="A10" s="165" t="s">
        <v>130</v>
      </c>
      <c r="B10" s="161"/>
      <c r="G10" s="233"/>
      <c r="H10" s="233"/>
      <c r="I10" s="233"/>
    </row>
    <row r="11" spans="1:17" x14ac:dyDescent="0.25">
      <c r="B11" s="159">
        <v>43922</v>
      </c>
      <c r="C11" s="142" t="s">
        <v>129</v>
      </c>
      <c r="D11" s="168"/>
      <c r="E11" s="169"/>
      <c r="F11" s="169"/>
      <c r="G11" s="227">
        <v>7.7999999999999996E-3</v>
      </c>
      <c r="H11" s="227">
        <f>G11</f>
        <v>7.7999999999999996E-3</v>
      </c>
      <c r="I11" s="227">
        <f>H11</f>
        <v>7.7999999999999996E-3</v>
      </c>
      <c r="J11" s="166"/>
      <c r="K11" s="166"/>
      <c r="L11" s="166"/>
      <c r="M11" s="166"/>
      <c r="N11" s="166"/>
      <c r="O11" s="166"/>
    </row>
    <row r="12" spans="1:17" x14ac:dyDescent="0.25">
      <c r="B12" s="142"/>
      <c r="C12" s="142" t="s">
        <v>113</v>
      </c>
      <c r="D12" s="168"/>
      <c r="E12" s="169"/>
      <c r="F12" s="169"/>
      <c r="G12" s="227">
        <v>4.8999999999999998E-4</v>
      </c>
      <c r="H12" s="227">
        <f>G12</f>
        <v>4.8999999999999998E-4</v>
      </c>
      <c r="I12" s="227">
        <f>H12</f>
        <v>4.8999999999999998E-4</v>
      </c>
      <c r="J12" s="166"/>
      <c r="K12" s="166"/>
      <c r="L12" s="166"/>
      <c r="M12" s="166"/>
      <c r="N12" s="166"/>
      <c r="O12" s="166"/>
    </row>
    <row r="13" spans="1:17" x14ac:dyDescent="0.25">
      <c r="B13" s="142"/>
      <c r="C13" s="142"/>
      <c r="D13" s="155"/>
      <c r="E13" s="156"/>
      <c r="F13" s="156"/>
      <c r="G13" s="156"/>
      <c r="H13" s="156"/>
      <c r="I13" s="156"/>
      <c r="J13" s="57"/>
      <c r="K13" s="57"/>
      <c r="L13" s="57"/>
      <c r="M13" s="57"/>
      <c r="N13" s="57"/>
      <c r="O13" s="57"/>
    </row>
    <row r="14" spans="1:17" x14ac:dyDescent="0.25">
      <c r="B14" s="159">
        <v>43739</v>
      </c>
      <c r="C14" s="142" t="s">
        <v>129</v>
      </c>
      <c r="D14" s="167"/>
      <c r="E14" s="167"/>
      <c r="F14" s="167"/>
      <c r="G14" s="167"/>
      <c r="H14" s="167"/>
      <c r="I14" s="167"/>
      <c r="J14" s="167"/>
      <c r="K14" s="167"/>
      <c r="L14" s="167"/>
      <c r="M14" s="156">
        <v>-8.5599999999999999E-3</v>
      </c>
      <c r="N14" s="156">
        <f t="shared" ref="N14:O15" si="2">M14</f>
        <v>-8.5599999999999999E-3</v>
      </c>
      <c r="O14" s="156">
        <f t="shared" si="2"/>
        <v>-8.5599999999999999E-3</v>
      </c>
    </row>
    <row r="15" spans="1:17" x14ac:dyDescent="0.25">
      <c r="B15" s="142"/>
      <c r="C15" s="142" t="s">
        <v>113</v>
      </c>
      <c r="D15" s="167"/>
      <c r="E15" s="167"/>
      <c r="F15" s="167"/>
      <c r="G15" s="167"/>
      <c r="H15" s="167"/>
      <c r="I15" s="167"/>
      <c r="J15" s="167"/>
      <c r="K15" s="167"/>
      <c r="L15" s="167"/>
      <c r="M15" s="156">
        <v>0</v>
      </c>
      <c r="N15" s="156">
        <f t="shared" si="2"/>
        <v>0</v>
      </c>
      <c r="O15" s="156">
        <f t="shared" si="2"/>
        <v>0</v>
      </c>
    </row>
    <row r="16" spans="1:17" x14ac:dyDescent="0.25">
      <c r="B16" s="142"/>
      <c r="C16" s="142"/>
      <c r="D16" s="155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7" x14ac:dyDescent="0.25">
      <c r="A17" s="165" t="s">
        <v>132</v>
      </c>
      <c r="B17" s="161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2020 True-up</v>
      </c>
      <c r="C18" s="142" t="s">
        <v>27</v>
      </c>
      <c r="D18" s="181"/>
      <c r="E18" s="181"/>
      <c r="F18" s="181"/>
      <c r="G18" s="276">
        <f>G8*G11</f>
        <v>-1317.2163382560025</v>
      </c>
      <c r="H18" s="276">
        <f t="shared" ref="H18:I18" si="3">H8*H11</f>
        <v>-319.63783527000163</v>
      </c>
      <c r="I18" s="276">
        <f t="shared" si="3"/>
        <v>-605.60765210400041</v>
      </c>
      <c r="J18" s="181"/>
      <c r="K18" s="181"/>
      <c r="L18" s="181"/>
      <c r="M18" s="181"/>
      <c r="N18" s="181"/>
      <c r="O18" s="181"/>
      <c r="P18" s="64">
        <f>SUM(D18:O18)</f>
        <v>-2242.4618256300046</v>
      </c>
      <c r="Q18" s="288"/>
    </row>
    <row r="19" spans="1:17" x14ac:dyDescent="0.25">
      <c r="C19" s="142" t="s">
        <v>113</v>
      </c>
      <c r="D19" s="166"/>
      <c r="E19" s="166"/>
      <c r="F19" s="166"/>
      <c r="G19" s="276">
        <f>G8*G12</f>
        <v>-82.748205864800155</v>
      </c>
      <c r="H19" s="276">
        <f t="shared" ref="H19:I19" si="4">H8*H12</f>
        <v>-20.079812728500102</v>
      </c>
      <c r="I19" s="276">
        <f t="shared" si="4"/>
        <v>-38.044583273200026</v>
      </c>
      <c r="J19" s="166"/>
      <c r="K19" s="166"/>
      <c r="L19" s="166"/>
      <c r="M19" s="166"/>
      <c r="N19" s="166"/>
      <c r="O19" s="166"/>
      <c r="P19" s="64">
        <f>SUM(D19:O19)</f>
        <v>-140.87260186650028</v>
      </c>
      <c r="Q19" s="288"/>
    </row>
    <row r="20" spans="1:17" x14ac:dyDescent="0.25">
      <c r="C20" s="142"/>
      <c r="D20" s="57"/>
      <c r="E20" s="57"/>
      <c r="F20" s="57"/>
      <c r="G20" s="157"/>
      <c r="H20" s="157"/>
      <c r="I20" s="157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October 2019 Actual</v>
      </c>
      <c r="C21" s="142" t="s">
        <v>27</v>
      </c>
      <c r="D21" s="276">
        <v>-965.92711267926643</v>
      </c>
      <c r="E21" s="276">
        <v>-3631.118862983958</v>
      </c>
      <c r="F21" s="276">
        <v>-4594.0439236322891</v>
      </c>
      <c r="G21" s="276">
        <v>-5801.8666192789988</v>
      </c>
      <c r="H21" s="276">
        <v>-5612.4857947664868</v>
      </c>
      <c r="I21" s="276">
        <v>-3716.8323787057629</v>
      </c>
      <c r="J21" s="276">
        <v>-1919.3285223160005</v>
      </c>
      <c r="K21" s="276">
        <v>-856.97715783070555</v>
      </c>
      <c r="L21" s="276">
        <v>-479.16204521456672</v>
      </c>
      <c r="M21" s="181"/>
      <c r="N21" s="181"/>
      <c r="O21" s="181"/>
      <c r="P21" s="64">
        <f>SUM(D21:O21)</f>
        <v>-27577.742417408033</v>
      </c>
      <c r="Q21" s="288"/>
    </row>
    <row r="22" spans="1:17" x14ac:dyDescent="0.25">
      <c r="C22" s="142" t="s">
        <v>113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81"/>
      <c r="N22" s="181"/>
      <c r="O22" s="181"/>
      <c r="P22" s="64">
        <f>SUM(D22:O22)</f>
        <v>0</v>
      </c>
      <c r="Q22" s="288"/>
    </row>
    <row r="23" spans="1:17" x14ac:dyDescent="0.25">
      <c r="D23" s="158"/>
      <c r="E23" s="158"/>
      <c r="F23" s="158"/>
      <c r="G23" s="158"/>
      <c r="H23" s="158"/>
      <c r="I23" s="158"/>
      <c r="J23" s="158"/>
      <c r="K23" s="158"/>
      <c r="L23" s="158"/>
      <c r="M23" s="57"/>
      <c r="N23" s="57"/>
      <c r="O23" s="57"/>
    </row>
    <row r="24" spans="1:17" x14ac:dyDescent="0.25">
      <c r="B24" t="str">
        <f>TEXT(B14,"MMMM YYYY")&amp;" Estimates"</f>
        <v>October 2019 Estimates</v>
      </c>
      <c r="C24" s="142" t="s">
        <v>27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57">
        <f>ROUND(M6*M14,0)</f>
        <v>-572</v>
      </c>
      <c r="N24" s="157">
        <f>ROUND(N6*N14,0)</f>
        <v>-535</v>
      </c>
      <c r="O24" s="157">
        <f>ROUND(O6*O14,0)</f>
        <v>-724</v>
      </c>
      <c r="P24" s="64">
        <f>SUM(D24:O24)</f>
        <v>-1831</v>
      </c>
      <c r="Q24" s="288"/>
    </row>
    <row r="25" spans="1:17" x14ac:dyDescent="0.25">
      <c r="C25" s="142" t="s">
        <v>113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57">
        <f>ROUND(M6*M15,0)</f>
        <v>0</v>
      </c>
      <c r="N25" s="157">
        <f>ROUND(N6*N15,0)</f>
        <v>0</v>
      </c>
      <c r="O25" s="157">
        <f>ROUND(O6*O15,0)</f>
        <v>0</v>
      </c>
      <c r="P25" s="64">
        <f>SUM(D25:O25)</f>
        <v>0</v>
      </c>
      <c r="Q25" s="288"/>
    </row>
    <row r="26" spans="1:17" x14ac:dyDescent="0.25">
      <c r="C26" s="142"/>
      <c r="D26" s="57"/>
      <c r="E26" s="57"/>
      <c r="F26" s="57"/>
      <c r="G26" s="57"/>
      <c r="H26" s="57"/>
      <c r="I26" s="57"/>
      <c r="J26" s="57"/>
      <c r="K26" s="57"/>
      <c r="L26" s="57"/>
      <c r="M26" s="157"/>
      <c r="N26" s="157"/>
      <c r="O26" s="157"/>
    </row>
    <row r="27" spans="1:17" x14ac:dyDescent="0.25">
      <c r="B27" t="s">
        <v>18</v>
      </c>
      <c r="C27" s="142" t="s">
        <v>27</v>
      </c>
      <c r="D27" s="180">
        <f>D18+D21+D24</f>
        <v>-965.92711267926643</v>
      </c>
      <c r="E27" s="180">
        <f t="shared" ref="E27:O28" si="5">E18+E21+E24</f>
        <v>-3631.118862983958</v>
      </c>
      <c r="F27" s="180">
        <f t="shared" si="5"/>
        <v>-4594.0439236322891</v>
      </c>
      <c r="G27" s="180">
        <f t="shared" si="5"/>
        <v>-7119.0829575350017</v>
      </c>
      <c r="H27" s="180">
        <f t="shared" si="5"/>
        <v>-5932.1236300364881</v>
      </c>
      <c r="I27" s="180">
        <f t="shared" si="5"/>
        <v>-4322.4400308097629</v>
      </c>
      <c r="J27" s="180">
        <f t="shared" si="5"/>
        <v>-1919.3285223160005</v>
      </c>
      <c r="K27" s="180">
        <f t="shared" si="5"/>
        <v>-856.97715783070555</v>
      </c>
      <c r="L27" s="180">
        <f t="shared" si="5"/>
        <v>-479.16204521456672</v>
      </c>
      <c r="M27" s="180">
        <f t="shared" si="5"/>
        <v>-572</v>
      </c>
      <c r="N27" s="180">
        <f t="shared" si="5"/>
        <v>-535</v>
      </c>
      <c r="O27" s="180">
        <f t="shared" si="5"/>
        <v>-724</v>
      </c>
      <c r="P27" s="64">
        <f>SUM(D27:O27)</f>
        <v>-31651.204243038035</v>
      </c>
      <c r="Q27" s="288"/>
    </row>
    <row r="28" spans="1:17" x14ac:dyDescent="0.25">
      <c r="C28" s="142" t="s">
        <v>113</v>
      </c>
      <c r="D28" s="180">
        <f>D19+D22+D25</f>
        <v>0</v>
      </c>
      <c r="E28" s="180">
        <f t="shared" si="5"/>
        <v>0</v>
      </c>
      <c r="F28" s="180">
        <f t="shared" si="5"/>
        <v>0</v>
      </c>
      <c r="G28" s="180">
        <f t="shared" si="5"/>
        <v>-82.748205864800155</v>
      </c>
      <c r="H28" s="180">
        <f t="shared" si="5"/>
        <v>-20.079812728500102</v>
      </c>
      <c r="I28" s="180">
        <f t="shared" si="5"/>
        <v>-38.044583273200026</v>
      </c>
      <c r="J28" s="180">
        <f t="shared" si="5"/>
        <v>0</v>
      </c>
      <c r="K28" s="180">
        <f t="shared" si="5"/>
        <v>0</v>
      </c>
      <c r="L28" s="180">
        <f t="shared" si="5"/>
        <v>0</v>
      </c>
      <c r="M28" s="180">
        <f t="shared" si="5"/>
        <v>0</v>
      </c>
      <c r="N28" s="180">
        <f t="shared" si="5"/>
        <v>0</v>
      </c>
      <c r="O28" s="180">
        <f t="shared" si="5"/>
        <v>0</v>
      </c>
      <c r="P28" s="64">
        <f>SUM(D28:O28)</f>
        <v>-140.87260186650028</v>
      </c>
      <c r="Q28" s="288"/>
    </row>
  </sheetData>
  <mergeCells count="1">
    <mergeCell ref="A1:O1"/>
  </mergeCells>
  <pageMargins left="0.45" right="0.45" top="0.75" bottom="0.5" header="0.3" footer="0.3"/>
  <pageSetup scale="66" orientation="landscape" horizontalDpi="72" verticalDpi="72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8"/>
  <sheetViews>
    <sheetView topLeftCell="I1" zoomScale="85" zoomScaleNormal="85" workbookViewId="0">
      <selection activeCell="R1" sqref="R1:S1048576"/>
    </sheetView>
  </sheetViews>
  <sheetFormatPr defaultRowHeight="15" x14ac:dyDescent="0.25"/>
  <cols>
    <col min="1" max="1" width="5" customWidth="1"/>
    <col min="2" max="2" width="25.85546875" customWidth="1"/>
    <col min="3" max="3" width="9.5703125" customWidth="1"/>
    <col min="4" max="15" width="11.85546875" style="154" customWidth="1"/>
    <col min="16" max="16" width="14.42578125" customWidth="1"/>
    <col min="17" max="17" width="14.42578125" style="269" customWidth="1"/>
  </cols>
  <sheetData>
    <row r="1" spans="1:17" ht="18.75" x14ac:dyDescent="0.3">
      <c r="A1" s="310" t="s">
        <v>139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284"/>
    </row>
    <row r="2" spans="1:17" x14ac:dyDescent="0.25">
      <c r="A2" s="162"/>
      <c r="B2" s="162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284"/>
    </row>
    <row r="3" spans="1:17" ht="15.75" x14ac:dyDescent="0.25">
      <c r="A3" s="162"/>
      <c r="B3" s="162"/>
      <c r="C3" s="162"/>
      <c r="D3" s="164">
        <v>43739</v>
      </c>
      <c r="E3" s="164">
        <f>EDATE(D3,1)</f>
        <v>43770</v>
      </c>
      <c r="F3" s="164">
        <f t="shared" ref="F3:O3" si="0">EDATE(E3,1)</f>
        <v>43800</v>
      </c>
      <c r="G3" s="164">
        <f t="shared" si="0"/>
        <v>43831</v>
      </c>
      <c r="H3" s="164">
        <f t="shared" si="0"/>
        <v>43862</v>
      </c>
      <c r="I3" s="164">
        <f t="shared" si="0"/>
        <v>43891</v>
      </c>
      <c r="J3" s="164">
        <f t="shared" si="0"/>
        <v>43922</v>
      </c>
      <c r="K3" s="164">
        <f t="shared" si="0"/>
        <v>43952</v>
      </c>
      <c r="L3" s="164">
        <f t="shared" si="0"/>
        <v>43983</v>
      </c>
      <c r="M3" s="164">
        <f t="shared" si="0"/>
        <v>44013</v>
      </c>
      <c r="N3" s="164">
        <f t="shared" si="0"/>
        <v>44044</v>
      </c>
      <c r="O3" s="164">
        <f t="shared" si="0"/>
        <v>44075</v>
      </c>
      <c r="P3" s="209" t="s">
        <v>18</v>
      </c>
      <c r="Q3" s="293"/>
    </row>
    <row r="4" spans="1:17" x14ac:dyDescent="0.25"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7" x14ac:dyDescent="0.25">
      <c r="A5" s="165" t="s">
        <v>125</v>
      </c>
      <c r="B5" s="161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7" x14ac:dyDescent="0.25">
      <c r="B6" t="s">
        <v>131</v>
      </c>
      <c r="D6" s="167"/>
      <c r="E6" s="167"/>
      <c r="F6" s="167"/>
      <c r="G6" s="139">
        <v>174753</v>
      </c>
      <c r="H6" s="139">
        <v>151587</v>
      </c>
      <c r="I6" s="139">
        <v>114780</v>
      </c>
      <c r="J6" s="167"/>
      <c r="K6" s="167"/>
      <c r="L6" s="167"/>
      <c r="M6" s="139">
        <v>12337</v>
      </c>
      <c r="N6" s="139">
        <v>10440</v>
      </c>
      <c r="O6" s="139">
        <v>14354</v>
      </c>
    </row>
    <row r="7" spans="1:17" x14ac:dyDescent="0.25">
      <c r="B7" t="s">
        <v>104</v>
      </c>
      <c r="D7" s="296">
        <v>20139.369999999988</v>
      </c>
      <c r="E7" s="296">
        <v>99946.241150000016</v>
      </c>
      <c r="F7" s="296">
        <v>127849.66280000056</v>
      </c>
      <c r="G7" s="296">
        <v>148850.85154999999</v>
      </c>
      <c r="H7" s="296">
        <v>146058.03775000002</v>
      </c>
      <c r="I7" s="296">
        <v>89548.572019999992</v>
      </c>
      <c r="J7" s="296">
        <v>40534.603770000031</v>
      </c>
      <c r="K7" s="296">
        <v>21633.4692</v>
      </c>
      <c r="L7" s="296">
        <v>11038.3</v>
      </c>
      <c r="M7" s="167"/>
      <c r="N7" s="167"/>
      <c r="O7" s="167"/>
    </row>
    <row r="8" spans="1:17" x14ac:dyDescent="0.25">
      <c r="B8" t="s">
        <v>133</v>
      </c>
      <c r="D8" s="167"/>
      <c r="E8" s="167"/>
      <c r="F8" s="167"/>
      <c r="G8" s="274">
        <f>G7-G6</f>
        <v>-25902.148450000008</v>
      </c>
      <c r="H8" s="274">
        <f t="shared" ref="H8:I8" si="1">H7-H6</f>
        <v>-5528.9622499999823</v>
      </c>
      <c r="I8" s="274">
        <f t="shared" si="1"/>
        <v>-25231.427980000008</v>
      </c>
      <c r="J8" s="167"/>
      <c r="K8" s="167"/>
      <c r="L8" s="167"/>
      <c r="M8" s="167"/>
      <c r="N8" s="167"/>
      <c r="O8" s="167"/>
    </row>
    <row r="9" spans="1:17" x14ac:dyDescent="0.25">
      <c r="G9" s="233"/>
      <c r="H9" s="233"/>
      <c r="I9" s="233"/>
    </row>
    <row r="10" spans="1:17" x14ac:dyDescent="0.25">
      <c r="A10" s="165" t="s">
        <v>130</v>
      </c>
      <c r="B10" s="161"/>
      <c r="G10" s="233"/>
      <c r="H10" s="233"/>
      <c r="I10" s="233"/>
    </row>
    <row r="11" spans="1:17" x14ac:dyDescent="0.25">
      <c r="B11" s="159">
        <v>43922</v>
      </c>
      <c r="C11" s="142" t="s">
        <v>129</v>
      </c>
      <c r="D11" s="168"/>
      <c r="E11" s="169"/>
      <c r="F11" s="169"/>
      <c r="G11" s="227">
        <v>7.7999999999999996E-3</v>
      </c>
      <c r="H11" s="227">
        <f>G11</f>
        <v>7.7999999999999996E-3</v>
      </c>
      <c r="I11" s="227">
        <f>H11</f>
        <v>7.7999999999999996E-3</v>
      </c>
      <c r="J11" s="166"/>
      <c r="K11" s="166"/>
      <c r="L11" s="166"/>
      <c r="M11" s="166"/>
      <c r="N11" s="166"/>
      <c r="O11" s="166"/>
    </row>
    <row r="12" spans="1:17" x14ac:dyDescent="0.25">
      <c r="B12" s="142"/>
      <c r="C12" s="142" t="s">
        <v>113</v>
      </c>
      <c r="D12" s="168"/>
      <c r="E12" s="169"/>
      <c r="F12" s="169"/>
      <c r="G12" s="227">
        <v>4.8999999999999998E-4</v>
      </c>
      <c r="H12" s="227">
        <f>G12</f>
        <v>4.8999999999999998E-4</v>
      </c>
      <c r="I12" s="227">
        <f>H12</f>
        <v>4.8999999999999998E-4</v>
      </c>
      <c r="J12" s="166"/>
      <c r="K12" s="166"/>
      <c r="L12" s="166"/>
      <c r="M12" s="166"/>
      <c r="N12" s="166"/>
      <c r="O12" s="166"/>
    </row>
    <row r="13" spans="1:17" x14ac:dyDescent="0.25">
      <c r="B13" s="142"/>
      <c r="C13" s="142"/>
      <c r="D13" s="155"/>
      <c r="E13" s="156"/>
      <c r="F13" s="156"/>
      <c r="G13" s="156"/>
      <c r="H13" s="156"/>
      <c r="I13" s="156"/>
      <c r="J13" s="57"/>
      <c r="K13" s="57"/>
      <c r="L13" s="57"/>
      <c r="M13" s="57"/>
      <c r="N13" s="57"/>
      <c r="O13" s="57"/>
    </row>
    <row r="14" spans="1:17" x14ac:dyDescent="0.25">
      <c r="B14" s="159">
        <v>43739</v>
      </c>
      <c r="C14" s="142" t="s">
        <v>129</v>
      </c>
      <c r="D14" s="167"/>
      <c r="E14" s="167"/>
      <c r="F14" s="167"/>
      <c r="G14" s="167"/>
      <c r="H14" s="167"/>
      <c r="I14" s="167"/>
      <c r="J14" s="167"/>
      <c r="K14" s="167"/>
      <c r="L14" s="167"/>
      <c r="M14" s="156">
        <v>-8.5599999999999999E-3</v>
      </c>
      <c r="N14" s="156">
        <f t="shared" ref="N14:O15" si="2">M14</f>
        <v>-8.5599999999999999E-3</v>
      </c>
      <c r="O14" s="156">
        <f t="shared" si="2"/>
        <v>-8.5599999999999999E-3</v>
      </c>
    </row>
    <row r="15" spans="1:17" x14ac:dyDescent="0.25">
      <c r="B15" s="142"/>
      <c r="C15" s="142" t="s">
        <v>113</v>
      </c>
      <c r="D15" s="167"/>
      <c r="E15" s="167"/>
      <c r="F15" s="167"/>
      <c r="G15" s="167"/>
      <c r="H15" s="167"/>
      <c r="I15" s="167"/>
      <c r="J15" s="167"/>
      <c r="K15" s="167"/>
      <c r="L15" s="167"/>
      <c r="M15" s="156">
        <v>0</v>
      </c>
      <c r="N15" s="156">
        <f t="shared" si="2"/>
        <v>0</v>
      </c>
      <c r="O15" s="156">
        <f t="shared" si="2"/>
        <v>0</v>
      </c>
    </row>
    <row r="16" spans="1:17" x14ac:dyDescent="0.25">
      <c r="B16" s="142"/>
      <c r="C16" s="142"/>
      <c r="D16" s="155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7" x14ac:dyDescent="0.25">
      <c r="A17" s="165" t="s">
        <v>132</v>
      </c>
      <c r="B17" s="161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2020 True-up</v>
      </c>
      <c r="C18" s="142" t="s">
        <v>27</v>
      </c>
      <c r="D18" s="166"/>
      <c r="E18" s="166"/>
      <c r="F18" s="166"/>
      <c r="G18" s="276">
        <f>G8*G11</f>
        <v>-202.03675791000006</v>
      </c>
      <c r="H18" s="276">
        <f t="shared" ref="H18:I18" si="3">H8*H11</f>
        <v>-43.125905549999857</v>
      </c>
      <c r="I18" s="276">
        <f t="shared" si="3"/>
        <v>-196.80513824400006</v>
      </c>
      <c r="J18" s="166"/>
      <c r="K18" s="166"/>
      <c r="L18" s="166"/>
      <c r="M18" s="166"/>
      <c r="N18" s="166"/>
      <c r="O18" s="166"/>
      <c r="P18" s="64">
        <f>SUM(D18:O18)</f>
        <v>-441.96780170399995</v>
      </c>
      <c r="Q18" s="288"/>
    </row>
    <row r="19" spans="1:17" x14ac:dyDescent="0.25">
      <c r="C19" s="142" t="s">
        <v>113</v>
      </c>
      <c r="D19" s="166"/>
      <c r="E19" s="166"/>
      <c r="F19" s="166"/>
      <c r="G19" s="276">
        <f>G8*G12</f>
        <v>-12.692052740500003</v>
      </c>
      <c r="H19" s="276">
        <f t="shared" ref="H19:I19" si="4">H8*H12</f>
        <v>-2.7091915024999911</v>
      </c>
      <c r="I19" s="276">
        <f t="shared" si="4"/>
        <v>-12.363399710200003</v>
      </c>
      <c r="J19" s="166"/>
      <c r="K19" s="166"/>
      <c r="L19" s="166"/>
      <c r="M19" s="166"/>
      <c r="N19" s="166"/>
      <c r="O19" s="166"/>
      <c r="P19" s="64">
        <f>SUM(D19:O19)</f>
        <v>-27.764643953199997</v>
      </c>
      <c r="Q19" s="288"/>
    </row>
    <row r="20" spans="1:17" x14ac:dyDescent="0.25">
      <c r="C20" s="142"/>
      <c r="D20" s="57"/>
      <c r="E20" s="57"/>
      <c r="F20" s="57"/>
      <c r="G20" s="157"/>
      <c r="H20" s="157"/>
      <c r="I20" s="157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October 2019 Actual</v>
      </c>
      <c r="C21" s="142" t="s">
        <v>27</v>
      </c>
      <c r="D21" s="276">
        <v>-172.27118349901062</v>
      </c>
      <c r="E21" s="276">
        <v>-855.51979270309153</v>
      </c>
      <c r="F21" s="276">
        <v>-1094.4286497214557</v>
      </c>
      <c r="G21" s="276">
        <v>-1274.1784149546577</v>
      </c>
      <c r="H21" s="276">
        <v>-1250.2900557871124</v>
      </c>
      <c r="I21" s="276">
        <v>-766.54000757999813</v>
      </c>
      <c r="J21" s="276">
        <v>-346.59641633221833</v>
      </c>
      <c r="K21" s="276">
        <v>-184.3316004309597</v>
      </c>
      <c r="L21" s="276">
        <v>-93.900183280758711</v>
      </c>
      <c r="M21" s="181"/>
      <c r="N21" s="181"/>
      <c r="O21" s="181"/>
      <c r="P21" s="64">
        <f>SUM(D21:O21)</f>
        <v>-6038.0563042892636</v>
      </c>
      <c r="Q21" s="288"/>
    </row>
    <row r="22" spans="1:17" x14ac:dyDescent="0.25">
      <c r="C22" s="142" t="s">
        <v>113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81"/>
      <c r="N22" s="181"/>
      <c r="O22" s="181"/>
      <c r="P22" s="64">
        <f>SUM(D22:O22)</f>
        <v>0</v>
      </c>
      <c r="Q22" s="288"/>
    </row>
    <row r="23" spans="1:17" x14ac:dyDescent="0.25">
      <c r="D23" s="158"/>
      <c r="E23" s="158"/>
      <c r="F23" s="158"/>
      <c r="G23" s="158"/>
      <c r="H23" s="158"/>
      <c r="I23" s="158"/>
      <c r="J23" s="158"/>
      <c r="K23" s="158"/>
      <c r="L23" s="158"/>
      <c r="M23" s="57"/>
      <c r="N23" s="57"/>
      <c r="O23" s="57"/>
    </row>
    <row r="24" spans="1:17" x14ac:dyDescent="0.25">
      <c r="B24" t="str">
        <f>TEXT(B14,"MMMM YYYY")&amp;" Estimates"</f>
        <v>October 2019 Estimates</v>
      </c>
      <c r="C24" s="142" t="s">
        <v>27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57">
        <f>ROUND(M6*M14,0)</f>
        <v>-106</v>
      </c>
      <c r="N24" s="157">
        <f>ROUND(N6*N14,0)</f>
        <v>-89</v>
      </c>
      <c r="O24" s="157">
        <f>ROUND(O6*O14,0)</f>
        <v>-123</v>
      </c>
      <c r="P24" s="64">
        <f>SUM(D24:O24)</f>
        <v>-318</v>
      </c>
      <c r="Q24" s="288"/>
    </row>
    <row r="25" spans="1:17" x14ac:dyDescent="0.25">
      <c r="C25" s="142" t="s">
        <v>113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57">
        <f>ROUND(M6*M15,0)</f>
        <v>0</v>
      </c>
      <c r="N25" s="157">
        <f>ROUND(N6*N15,0)</f>
        <v>0</v>
      </c>
      <c r="O25" s="157">
        <f>ROUND(O6*O15,0)</f>
        <v>0</v>
      </c>
      <c r="P25" s="2">
        <f>SUM(D25:O25)</f>
        <v>0</v>
      </c>
      <c r="Q25" s="277"/>
    </row>
    <row r="26" spans="1:17" x14ac:dyDescent="0.25">
      <c r="C26" s="142"/>
      <c r="D26" s="57"/>
      <c r="E26" s="57"/>
      <c r="F26" s="57"/>
      <c r="G26" s="57"/>
      <c r="H26" s="57"/>
      <c r="I26" s="57"/>
      <c r="J26" s="57"/>
      <c r="K26" s="57"/>
      <c r="L26" s="57"/>
      <c r="M26" s="157"/>
      <c r="N26" s="157"/>
      <c r="O26" s="157"/>
    </row>
    <row r="27" spans="1:17" x14ac:dyDescent="0.25">
      <c r="B27" t="s">
        <v>18</v>
      </c>
      <c r="C27" s="142" t="s">
        <v>27</v>
      </c>
      <c r="D27" s="180">
        <f>D18+D21+D24</f>
        <v>-172.27118349901062</v>
      </c>
      <c r="E27" s="180">
        <f t="shared" ref="E27:O28" si="5">E18+E21+E24</f>
        <v>-855.51979270309153</v>
      </c>
      <c r="F27" s="180">
        <f t="shared" si="5"/>
        <v>-1094.4286497214557</v>
      </c>
      <c r="G27" s="180">
        <f t="shared" si="5"/>
        <v>-1476.2151728646577</v>
      </c>
      <c r="H27" s="180">
        <f t="shared" si="5"/>
        <v>-1293.4159613371121</v>
      </c>
      <c r="I27" s="180">
        <f t="shared" si="5"/>
        <v>-963.34514582399822</v>
      </c>
      <c r="J27" s="180">
        <f t="shared" si="5"/>
        <v>-346.59641633221833</v>
      </c>
      <c r="K27" s="180">
        <f t="shared" si="5"/>
        <v>-184.3316004309597</v>
      </c>
      <c r="L27" s="180">
        <f t="shared" si="5"/>
        <v>-93.900183280758711</v>
      </c>
      <c r="M27" s="180">
        <f t="shared" si="5"/>
        <v>-106</v>
      </c>
      <c r="N27" s="180">
        <f t="shared" si="5"/>
        <v>-89</v>
      </c>
      <c r="O27" s="180">
        <f t="shared" si="5"/>
        <v>-123</v>
      </c>
      <c r="P27" s="64">
        <f>SUM(D27:O27)</f>
        <v>-6798.0241059932632</v>
      </c>
      <c r="Q27" s="288"/>
    </row>
    <row r="28" spans="1:17" x14ac:dyDescent="0.25">
      <c r="C28" s="142" t="s">
        <v>113</v>
      </c>
      <c r="D28" s="180">
        <f>D19+D22+D25</f>
        <v>0</v>
      </c>
      <c r="E28" s="180">
        <f t="shared" si="5"/>
        <v>0</v>
      </c>
      <c r="F28" s="180">
        <f t="shared" si="5"/>
        <v>0</v>
      </c>
      <c r="G28" s="180">
        <f t="shared" si="5"/>
        <v>-12.692052740500003</v>
      </c>
      <c r="H28" s="180">
        <f t="shared" si="5"/>
        <v>-2.7091915024999911</v>
      </c>
      <c r="I28" s="180">
        <f t="shared" si="5"/>
        <v>-12.363399710200003</v>
      </c>
      <c r="J28" s="180">
        <f t="shared" si="5"/>
        <v>0</v>
      </c>
      <c r="K28" s="180">
        <f t="shared" si="5"/>
        <v>0</v>
      </c>
      <c r="L28" s="180">
        <f t="shared" si="5"/>
        <v>0</v>
      </c>
      <c r="M28" s="180">
        <f t="shared" si="5"/>
        <v>0</v>
      </c>
      <c r="N28" s="180">
        <f t="shared" si="5"/>
        <v>0</v>
      </c>
      <c r="O28" s="180">
        <f t="shared" si="5"/>
        <v>0</v>
      </c>
      <c r="P28" s="64">
        <f>SUM(D28:O28)</f>
        <v>-27.764643953199997</v>
      </c>
      <c r="Q28" s="288"/>
    </row>
  </sheetData>
  <mergeCells count="1">
    <mergeCell ref="A1:O1"/>
  </mergeCells>
  <pageMargins left="0.45" right="0.45" top="0.75" bottom="0.5" header="0.3" footer="0.3"/>
  <pageSetup scale="70" orientation="landscape" horizontalDpi="72" verticalDpi="72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8"/>
  <sheetViews>
    <sheetView topLeftCell="J1" zoomScale="85" zoomScaleNormal="85" workbookViewId="0">
      <selection activeCell="R1" sqref="R1:S1048576"/>
    </sheetView>
  </sheetViews>
  <sheetFormatPr defaultRowHeight="15" x14ac:dyDescent="0.25"/>
  <cols>
    <col min="1" max="1" width="5.7109375" customWidth="1"/>
    <col min="2" max="2" width="25.85546875" customWidth="1"/>
    <col min="3" max="3" width="9.5703125" customWidth="1"/>
    <col min="4" max="15" width="12.42578125" style="154" customWidth="1"/>
    <col min="16" max="16" width="14.42578125" customWidth="1"/>
    <col min="17" max="17" width="14.42578125" style="269" customWidth="1"/>
  </cols>
  <sheetData>
    <row r="1" spans="1:17" ht="18.75" x14ac:dyDescent="0.3">
      <c r="A1" s="310" t="s">
        <v>134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284"/>
    </row>
    <row r="2" spans="1:17" x14ac:dyDescent="0.25">
      <c r="A2" s="162"/>
      <c r="B2" s="162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284"/>
    </row>
    <row r="3" spans="1:17" ht="15.75" x14ac:dyDescent="0.25">
      <c r="A3" s="162"/>
      <c r="B3" s="162"/>
      <c r="C3" s="162"/>
      <c r="D3" s="164">
        <v>43739</v>
      </c>
      <c r="E3" s="164">
        <f>EDATE(D3,1)</f>
        <v>43770</v>
      </c>
      <c r="F3" s="164">
        <f t="shared" ref="F3:O3" si="0">EDATE(E3,1)</f>
        <v>43800</v>
      </c>
      <c r="G3" s="164">
        <f t="shared" si="0"/>
        <v>43831</v>
      </c>
      <c r="H3" s="164">
        <f t="shared" si="0"/>
        <v>43862</v>
      </c>
      <c r="I3" s="164">
        <f t="shared" si="0"/>
        <v>43891</v>
      </c>
      <c r="J3" s="164">
        <f t="shared" si="0"/>
        <v>43922</v>
      </c>
      <c r="K3" s="164">
        <f t="shared" si="0"/>
        <v>43952</v>
      </c>
      <c r="L3" s="164">
        <f t="shared" si="0"/>
        <v>43983</v>
      </c>
      <c r="M3" s="164">
        <f t="shared" si="0"/>
        <v>44013</v>
      </c>
      <c r="N3" s="164">
        <f t="shared" si="0"/>
        <v>44044</v>
      </c>
      <c r="O3" s="164">
        <f t="shared" si="0"/>
        <v>44075</v>
      </c>
      <c r="P3" s="209" t="s">
        <v>18</v>
      </c>
      <c r="Q3" s="293"/>
    </row>
    <row r="4" spans="1:17" x14ac:dyDescent="0.25"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7" x14ac:dyDescent="0.25">
      <c r="A5" s="165" t="s">
        <v>125</v>
      </c>
      <c r="B5" s="161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7" x14ac:dyDescent="0.25">
      <c r="B6" t="s">
        <v>131</v>
      </c>
      <c r="C6" s="269"/>
      <c r="D6" s="167"/>
      <c r="E6" s="167"/>
      <c r="F6" s="167"/>
      <c r="G6" s="139">
        <v>3437383</v>
      </c>
      <c r="H6" s="139">
        <v>2885041</v>
      </c>
      <c r="I6" s="139">
        <v>2268398</v>
      </c>
      <c r="J6" s="167"/>
      <c r="K6" s="167"/>
      <c r="L6" s="167"/>
      <c r="M6" s="139">
        <v>268362</v>
      </c>
      <c r="N6" s="139">
        <v>252879</v>
      </c>
      <c r="O6" s="139">
        <v>323033</v>
      </c>
    </row>
    <row r="7" spans="1:17" x14ac:dyDescent="0.25">
      <c r="B7" t="s">
        <v>104</v>
      </c>
      <c r="C7" s="269"/>
      <c r="D7" s="296">
        <v>468551.65999999893</v>
      </c>
      <c r="E7" s="296">
        <v>2155540.1853500013</v>
      </c>
      <c r="F7" s="296">
        <v>2574194.3120902176</v>
      </c>
      <c r="G7" s="296">
        <v>2794944.0651600021</v>
      </c>
      <c r="H7" s="296">
        <v>2762595.7709499998</v>
      </c>
      <c r="I7" s="296">
        <v>1974235.9040700004</v>
      </c>
      <c r="J7" s="296">
        <v>990349.01731998206</v>
      </c>
      <c r="K7" s="296">
        <v>534161.6558500001</v>
      </c>
      <c r="L7" s="296">
        <v>293992.03000000003</v>
      </c>
      <c r="M7" s="167"/>
      <c r="N7" s="167"/>
      <c r="O7" s="167"/>
    </row>
    <row r="8" spans="1:17" x14ac:dyDescent="0.25">
      <c r="B8" t="s">
        <v>133</v>
      </c>
      <c r="C8" s="269"/>
      <c r="D8" s="167"/>
      <c r="E8" s="167"/>
      <c r="F8" s="167"/>
      <c r="G8" s="274">
        <f>G7-G6</f>
        <v>-642438.93483999791</v>
      </c>
      <c r="H8" s="274">
        <f t="shared" ref="H8:I8" si="1">H7-H6</f>
        <v>-122445.2290500002</v>
      </c>
      <c r="I8" s="274">
        <f t="shared" si="1"/>
        <v>-294162.0959299996</v>
      </c>
      <c r="J8" s="167"/>
      <c r="K8" s="167"/>
      <c r="L8" s="167"/>
      <c r="M8" s="167"/>
      <c r="N8" s="167"/>
      <c r="O8" s="167"/>
    </row>
    <row r="9" spans="1:17" x14ac:dyDescent="0.25">
      <c r="G9" s="233"/>
      <c r="H9" s="233"/>
      <c r="I9" s="233"/>
    </row>
    <row r="10" spans="1:17" x14ac:dyDescent="0.25">
      <c r="A10" s="165" t="s">
        <v>130</v>
      </c>
      <c r="B10" s="161"/>
      <c r="G10" s="233"/>
      <c r="H10" s="233"/>
      <c r="I10" s="233"/>
    </row>
    <row r="11" spans="1:17" x14ac:dyDescent="0.25">
      <c r="B11" s="159">
        <v>43922</v>
      </c>
      <c r="C11" s="142" t="s">
        <v>129</v>
      </c>
      <c r="D11" s="168"/>
      <c r="E11" s="169"/>
      <c r="F11" s="169"/>
      <c r="G11" s="227">
        <v>1.7559999999999999E-2</v>
      </c>
      <c r="H11" s="227">
        <f>G11</f>
        <v>1.7559999999999999E-2</v>
      </c>
      <c r="I11" s="227">
        <f>H11</f>
        <v>1.7559999999999999E-2</v>
      </c>
      <c r="J11" s="166"/>
      <c r="K11" s="166"/>
      <c r="L11" s="166"/>
      <c r="M11" s="166"/>
      <c r="N11" s="166"/>
      <c r="O11" s="166"/>
    </row>
    <row r="12" spans="1:17" x14ac:dyDescent="0.25">
      <c r="B12" s="142"/>
      <c r="C12" s="142" t="s">
        <v>113</v>
      </c>
      <c r="D12" s="168"/>
      <c r="E12" s="169"/>
      <c r="F12" s="169"/>
      <c r="G12" s="227">
        <v>6.0000000000000002E-5</v>
      </c>
      <c r="H12" s="227">
        <f>G12</f>
        <v>6.0000000000000002E-5</v>
      </c>
      <c r="I12" s="227">
        <f>H12</f>
        <v>6.0000000000000002E-5</v>
      </c>
      <c r="J12" s="166"/>
      <c r="K12" s="166"/>
      <c r="L12" s="166"/>
      <c r="M12" s="166"/>
      <c r="N12" s="166"/>
      <c r="O12" s="166"/>
    </row>
    <row r="13" spans="1:17" x14ac:dyDescent="0.25">
      <c r="B13" s="142"/>
      <c r="C13" s="142"/>
      <c r="D13" s="155"/>
      <c r="E13" s="156"/>
      <c r="F13" s="156"/>
      <c r="G13" s="156"/>
      <c r="H13" s="156"/>
      <c r="I13" s="156"/>
      <c r="J13" s="57"/>
      <c r="K13" s="57"/>
      <c r="L13" s="57"/>
      <c r="M13" s="57"/>
      <c r="N13" s="57"/>
      <c r="O13" s="57"/>
    </row>
    <row r="14" spans="1:17" x14ac:dyDescent="0.25">
      <c r="B14" s="159">
        <v>43739</v>
      </c>
      <c r="C14" s="142" t="s">
        <v>129</v>
      </c>
      <c r="D14" s="167"/>
      <c r="E14" s="167"/>
      <c r="F14" s="167"/>
      <c r="G14" s="167"/>
      <c r="H14" s="167"/>
      <c r="I14" s="167"/>
      <c r="J14" s="167"/>
      <c r="K14" s="167"/>
      <c r="L14" s="167"/>
      <c r="M14" s="156">
        <v>2.3700000000000001E-3</v>
      </c>
      <c r="N14" s="227">
        <f t="shared" ref="N14:O15" si="2">M14</f>
        <v>2.3700000000000001E-3</v>
      </c>
      <c r="O14" s="227">
        <f t="shared" si="2"/>
        <v>2.3700000000000001E-3</v>
      </c>
    </row>
    <row r="15" spans="1:17" x14ac:dyDescent="0.25">
      <c r="B15" s="142"/>
      <c r="C15" s="142" t="s">
        <v>113</v>
      </c>
      <c r="D15" s="167"/>
      <c r="E15" s="167"/>
      <c r="F15" s="167"/>
      <c r="G15" s="167"/>
      <c r="H15" s="167"/>
      <c r="I15" s="167"/>
      <c r="J15" s="167"/>
      <c r="K15" s="167"/>
      <c r="L15" s="167"/>
      <c r="M15" s="156">
        <v>0</v>
      </c>
      <c r="N15" s="156">
        <f t="shared" si="2"/>
        <v>0</v>
      </c>
      <c r="O15" s="156">
        <f t="shared" si="2"/>
        <v>0</v>
      </c>
    </row>
    <row r="16" spans="1:17" x14ac:dyDescent="0.25">
      <c r="B16" s="142"/>
      <c r="C16" s="142"/>
      <c r="D16" s="155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7" x14ac:dyDescent="0.25">
      <c r="A17" s="165" t="s">
        <v>132</v>
      </c>
      <c r="B17" s="161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2020 True-up</v>
      </c>
      <c r="C18" s="142" t="s">
        <v>27</v>
      </c>
      <c r="D18" s="166"/>
      <c r="E18" s="166"/>
      <c r="F18" s="166"/>
      <c r="G18" s="276">
        <f>G8*G11</f>
        <v>-11281.227695790363</v>
      </c>
      <c r="H18" s="276">
        <f t="shared" ref="H18:I18" si="3">H8*H11</f>
        <v>-2150.1382221180033</v>
      </c>
      <c r="I18" s="276">
        <f t="shared" si="3"/>
        <v>-5165.4864045307932</v>
      </c>
      <c r="J18" s="166"/>
      <c r="K18" s="166"/>
      <c r="L18" s="166"/>
      <c r="M18" s="166"/>
      <c r="N18" s="166"/>
      <c r="O18" s="166"/>
      <c r="P18" s="64">
        <f>SUM(D18:O18)</f>
        <v>-18596.852322439161</v>
      </c>
      <c r="Q18" s="288"/>
    </row>
    <row r="19" spans="1:17" x14ac:dyDescent="0.25">
      <c r="C19" s="142" t="s">
        <v>113</v>
      </c>
      <c r="D19" s="166"/>
      <c r="E19" s="166"/>
      <c r="F19" s="166"/>
      <c r="G19" s="276">
        <f>G8*G12</f>
        <v>-38.546336090399876</v>
      </c>
      <c r="H19" s="276">
        <f t="shared" ref="H19:I19" si="4">H8*H12</f>
        <v>-7.346713743000012</v>
      </c>
      <c r="I19" s="276">
        <f t="shared" si="4"/>
        <v>-17.649725755799977</v>
      </c>
      <c r="J19" s="166"/>
      <c r="K19" s="166"/>
      <c r="L19" s="166"/>
      <c r="M19" s="166"/>
      <c r="N19" s="166"/>
      <c r="O19" s="166"/>
      <c r="P19" s="64">
        <f>SUM(D19:O19)</f>
        <v>-63.542775589199863</v>
      </c>
      <c r="Q19" s="288"/>
    </row>
    <row r="20" spans="1:17" x14ac:dyDescent="0.25">
      <c r="C20" s="142"/>
      <c r="D20" s="57"/>
      <c r="E20" s="57"/>
      <c r="F20" s="57"/>
      <c r="G20" s="157"/>
      <c r="H20" s="157"/>
      <c r="I20" s="157"/>
      <c r="J20" s="57"/>
      <c r="K20" s="57"/>
      <c r="L20" s="57"/>
      <c r="M20" s="57"/>
      <c r="N20" s="57"/>
      <c r="O20" s="57"/>
    </row>
    <row r="21" spans="1:17" x14ac:dyDescent="0.25">
      <c r="B21" t="str">
        <f>TEXT(B14,"MMMM YYYY")&amp;" Actual"</f>
        <v>October 2019 Actual</v>
      </c>
      <c r="C21" s="142" t="s">
        <v>27</v>
      </c>
      <c r="D21" s="276">
        <v>1109.6827083293863</v>
      </c>
      <c r="E21" s="276">
        <v>5108.5106262203271</v>
      </c>
      <c r="F21" s="276">
        <v>6101.0386206855192</v>
      </c>
      <c r="G21" s="276">
        <v>6624.0960686301523</v>
      </c>
      <c r="H21" s="276">
        <v>6547.5261148040763</v>
      </c>
      <c r="I21" s="276">
        <v>4678.9649192379393</v>
      </c>
      <c r="J21" s="276">
        <v>2344.5580612417484</v>
      </c>
      <c r="K21" s="276">
        <v>1260.1461444666725</v>
      </c>
      <c r="L21" s="276">
        <v>692.42762344629853</v>
      </c>
      <c r="M21" s="181"/>
      <c r="N21" s="181"/>
      <c r="O21" s="181"/>
      <c r="P21" s="64">
        <f>SUM(D21:O21)</f>
        <v>34466.950887062121</v>
      </c>
      <c r="Q21" s="288"/>
    </row>
    <row r="22" spans="1:17" x14ac:dyDescent="0.25">
      <c r="C22" s="142" t="s">
        <v>113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81"/>
      <c r="N22" s="181"/>
      <c r="O22" s="181"/>
      <c r="P22" s="64">
        <f>SUM(D22:O22)</f>
        <v>0</v>
      </c>
      <c r="Q22" s="288"/>
    </row>
    <row r="23" spans="1:17" x14ac:dyDescent="0.25">
      <c r="D23" s="158"/>
      <c r="E23" s="158"/>
      <c r="F23" s="158"/>
      <c r="G23" s="158"/>
      <c r="H23" s="158"/>
      <c r="I23" s="158"/>
      <c r="J23" s="158"/>
      <c r="K23" s="158"/>
      <c r="L23" s="158"/>
      <c r="M23" s="57"/>
      <c r="N23" s="57"/>
      <c r="O23" s="57"/>
    </row>
    <row r="24" spans="1:17" x14ac:dyDescent="0.25">
      <c r="B24" t="str">
        <f>TEXT(B14,"MMMM YYYY")&amp;" Estimates"</f>
        <v>October 2019 Estimates</v>
      </c>
      <c r="C24" s="142" t="s">
        <v>27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57">
        <f>ROUND(M6*M14,0)</f>
        <v>636</v>
      </c>
      <c r="N24" s="157">
        <f>ROUND(N6*N14,0)</f>
        <v>599</v>
      </c>
      <c r="O24" s="157">
        <f>ROUND(O6*O14,0)</f>
        <v>766</v>
      </c>
      <c r="P24" s="64">
        <f>SUM(D24:O24)</f>
        <v>2001</v>
      </c>
      <c r="Q24" s="288"/>
    </row>
    <row r="25" spans="1:17" x14ac:dyDescent="0.25">
      <c r="C25" s="142" t="s">
        <v>113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57">
        <f>ROUND(M6*M15,0)</f>
        <v>0</v>
      </c>
      <c r="N25" s="157">
        <f>ROUND(N6*N15,0)</f>
        <v>0</v>
      </c>
      <c r="O25" s="157">
        <f>ROUND(O6*O15,0)</f>
        <v>0</v>
      </c>
      <c r="P25" s="2">
        <f>SUM(D25:O25)</f>
        <v>0</v>
      </c>
      <c r="Q25" s="277"/>
    </row>
    <row r="26" spans="1:17" x14ac:dyDescent="0.25">
      <c r="C26" s="142"/>
      <c r="D26" s="57"/>
      <c r="E26" s="57"/>
      <c r="F26" s="57"/>
      <c r="G26" s="57"/>
      <c r="H26" s="57"/>
      <c r="I26" s="57"/>
      <c r="J26" s="57"/>
      <c r="K26" s="57"/>
      <c r="L26" s="57"/>
      <c r="M26" s="157"/>
      <c r="N26" s="157"/>
      <c r="O26" s="157"/>
    </row>
    <row r="27" spans="1:17" x14ac:dyDescent="0.25">
      <c r="B27" t="s">
        <v>18</v>
      </c>
      <c r="C27" s="142" t="s">
        <v>27</v>
      </c>
      <c r="D27" s="180">
        <f>D18+D21+D24</f>
        <v>1109.6827083293863</v>
      </c>
      <c r="E27" s="180">
        <f t="shared" ref="E27:O28" si="5">E18+E21+E24</f>
        <v>5108.5106262203271</v>
      </c>
      <c r="F27" s="180">
        <f t="shared" si="5"/>
        <v>6101.0386206855192</v>
      </c>
      <c r="G27" s="180">
        <f t="shared" si="5"/>
        <v>-4657.1316271602109</v>
      </c>
      <c r="H27" s="180">
        <f t="shared" si="5"/>
        <v>4397.3878926860725</v>
      </c>
      <c r="I27" s="180">
        <f t="shared" si="5"/>
        <v>-486.52148529285387</v>
      </c>
      <c r="J27" s="180">
        <f t="shared" si="5"/>
        <v>2344.5580612417484</v>
      </c>
      <c r="K27" s="180">
        <f t="shared" si="5"/>
        <v>1260.1461444666725</v>
      </c>
      <c r="L27" s="180">
        <f t="shared" si="5"/>
        <v>692.42762344629853</v>
      </c>
      <c r="M27" s="180">
        <f t="shared" si="5"/>
        <v>636</v>
      </c>
      <c r="N27" s="180">
        <f t="shared" si="5"/>
        <v>599</v>
      </c>
      <c r="O27" s="180">
        <f t="shared" si="5"/>
        <v>766</v>
      </c>
      <c r="P27" s="64">
        <f>SUM(D27:O27)</f>
        <v>17871.09856462296</v>
      </c>
      <c r="Q27" s="288"/>
    </row>
    <row r="28" spans="1:17" x14ac:dyDescent="0.25">
      <c r="C28" s="142" t="s">
        <v>113</v>
      </c>
      <c r="D28" s="180">
        <f>D19+D22+D25</f>
        <v>0</v>
      </c>
      <c r="E28" s="180">
        <f t="shared" si="5"/>
        <v>0</v>
      </c>
      <c r="F28" s="180">
        <f t="shared" si="5"/>
        <v>0</v>
      </c>
      <c r="G28" s="180">
        <f t="shared" si="5"/>
        <v>-38.546336090399876</v>
      </c>
      <c r="H28" s="180">
        <f t="shared" si="5"/>
        <v>-7.346713743000012</v>
      </c>
      <c r="I28" s="180">
        <f t="shared" si="5"/>
        <v>-17.649725755799977</v>
      </c>
      <c r="J28" s="180">
        <f t="shared" si="5"/>
        <v>0</v>
      </c>
      <c r="K28" s="180">
        <f t="shared" si="5"/>
        <v>0</v>
      </c>
      <c r="L28" s="180">
        <f t="shared" si="5"/>
        <v>0</v>
      </c>
      <c r="M28" s="180">
        <f t="shared" si="5"/>
        <v>0</v>
      </c>
      <c r="N28" s="180">
        <f t="shared" si="5"/>
        <v>0</v>
      </c>
      <c r="O28" s="180">
        <f t="shared" si="5"/>
        <v>0</v>
      </c>
      <c r="P28" s="64">
        <f>SUM(D28:O28)</f>
        <v>-63.542775589199863</v>
      </c>
      <c r="Q28" s="288"/>
    </row>
  </sheetData>
  <mergeCells count="1">
    <mergeCell ref="A1:O1"/>
  </mergeCells>
  <pageMargins left="0.45" right="0.45" top="0.75" bottom="0.5" header="0.3" footer="0.3"/>
  <pageSetup scale="68" orientation="landscape" horizontalDpi="72" verticalDpi="72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8"/>
  <sheetViews>
    <sheetView zoomScale="85" zoomScaleNormal="85" workbookViewId="0">
      <selection activeCell="R1" sqref="R1:S1048576"/>
    </sheetView>
  </sheetViews>
  <sheetFormatPr defaultRowHeight="15" x14ac:dyDescent="0.25"/>
  <cols>
    <col min="1" max="1" width="5.140625" customWidth="1"/>
    <col min="2" max="2" width="25.85546875" customWidth="1"/>
    <col min="3" max="3" width="9.5703125" customWidth="1"/>
    <col min="4" max="15" width="12.28515625" style="154" customWidth="1"/>
    <col min="16" max="16" width="14.42578125" customWidth="1"/>
    <col min="17" max="17" width="14.42578125" style="269" customWidth="1"/>
  </cols>
  <sheetData>
    <row r="1" spans="1:17" ht="18.75" x14ac:dyDescent="0.3">
      <c r="A1" s="310" t="s">
        <v>135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284"/>
    </row>
    <row r="2" spans="1:17" x14ac:dyDescent="0.25">
      <c r="A2" s="162"/>
      <c r="B2" s="162"/>
      <c r="C2" s="16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284"/>
    </row>
    <row r="3" spans="1:17" ht="15.75" x14ac:dyDescent="0.25">
      <c r="A3" s="162"/>
      <c r="B3" s="162"/>
      <c r="C3" s="162"/>
      <c r="D3" s="164">
        <v>43739</v>
      </c>
      <c r="E3" s="164">
        <f>EDATE(D3,1)</f>
        <v>43770</v>
      </c>
      <c r="F3" s="164">
        <f t="shared" ref="F3:O3" si="0">EDATE(E3,1)</f>
        <v>43800</v>
      </c>
      <c r="G3" s="164">
        <f t="shared" si="0"/>
        <v>43831</v>
      </c>
      <c r="H3" s="164">
        <f t="shared" si="0"/>
        <v>43862</v>
      </c>
      <c r="I3" s="164">
        <f t="shared" si="0"/>
        <v>43891</v>
      </c>
      <c r="J3" s="164">
        <f t="shared" si="0"/>
        <v>43922</v>
      </c>
      <c r="K3" s="164">
        <f t="shared" si="0"/>
        <v>43952</v>
      </c>
      <c r="L3" s="164">
        <f t="shared" si="0"/>
        <v>43983</v>
      </c>
      <c r="M3" s="164">
        <f t="shared" si="0"/>
        <v>44013</v>
      </c>
      <c r="N3" s="164">
        <f t="shared" si="0"/>
        <v>44044</v>
      </c>
      <c r="O3" s="164">
        <f t="shared" si="0"/>
        <v>44075</v>
      </c>
      <c r="P3" s="209" t="s">
        <v>18</v>
      </c>
      <c r="Q3" s="293"/>
    </row>
    <row r="4" spans="1:17" x14ac:dyDescent="0.25"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278"/>
      <c r="Q4" s="275"/>
    </row>
    <row r="5" spans="1:17" x14ac:dyDescent="0.25">
      <c r="A5" s="165" t="s">
        <v>125</v>
      </c>
      <c r="B5" s="161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</row>
    <row r="6" spans="1:17" x14ac:dyDescent="0.25">
      <c r="B6" t="s">
        <v>131</v>
      </c>
      <c r="C6" s="275"/>
      <c r="D6" s="167"/>
      <c r="E6" s="167"/>
      <c r="F6" s="167"/>
      <c r="G6" s="139">
        <v>1024543</v>
      </c>
      <c r="H6" s="139">
        <v>828989</v>
      </c>
      <c r="I6" s="139">
        <v>617967</v>
      </c>
      <c r="J6" s="167"/>
      <c r="K6" s="167"/>
      <c r="L6" s="167"/>
      <c r="M6" s="139">
        <v>84505</v>
      </c>
      <c r="N6" s="139">
        <v>86712</v>
      </c>
      <c r="O6" s="139">
        <v>101982</v>
      </c>
    </row>
    <row r="7" spans="1:17" x14ac:dyDescent="0.25">
      <c r="B7" t="s">
        <v>104</v>
      </c>
      <c r="C7" s="275"/>
      <c r="D7" s="296">
        <v>105965.26000000033</v>
      </c>
      <c r="E7" s="296">
        <v>560090.62850000022</v>
      </c>
      <c r="F7" s="296">
        <v>695562.52754999709</v>
      </c>
      <c r="G7" s="296">
        <v>766589.6628200002</v>
      </c>
      <c r="H7" s="296">
        <v>776462.66634</v>
      </c>
      <c r="I7" s="296">
        <v>511167.01540000009</v>
      </c>
      <c r="J7" s="296">
        <v>203625.81150999965</v>
      </c>
      <c r="K7" s="296">
        <v>117090.83952999997</v>
      </c>
      <c r="L7" s="296">
        <v>83531.77</v>
      </c>
      <c r="M7" s="167"/>
      <c r="N7" s="167"/>
      <c r="O7" s="167"/>
    </row>
    <row r="8" spans="1:17" x14ac:dyDescent="0.25">
      <c r="B8" t="s">
        <v>133</v>
      </c>
      <c r="C8" s="275"/>
      <c r="D8" s="167"/>
      <c r="E8" s="167"/>
      <c r="F8" s="167"/>
      <c r="G8" s="274">
        <f>G7-G6</f>
        <v>-257953.3371799998</v>
      </c>
      <c r="H8" s="274">
        <f t="shared" ref="H8:I8" si="1">H7-H6</f>
        <v>-52526.333660000004</v>
      </c>
      <c r="I8" s="274">
        <f t="shared" si="1"/>
        <v>-106799.98459999991</v>
      </c>
      <c r="J8" s="167"/>
      <c r="K8" s="167"/>
      <c r="L8" s="167"/>
      <c r="M8" s="167"/>
      <c r="N8" s="167"/>
      <c r="O8" s="167"/>
    </row>
    <row r="9" spans="1:17" x14ac:dyDescent="0.25">
      <c r="G9" s="233"/>
      <c r="H9" s="233"/>
      <c r="I9" s="233"/>
    </row>
    <row r="10" spans="1:17" x14ac:dyDescent="0.25">
      <c r="A10" s="165" t="s">
        <v>130</v>
      </c>
      <c r="B10" s="161"/>
      <c r="G10" s="233"/>
      <c r="H10" s="233"/>
      <c r="I10" s="233"/>
    </row>
    <row r="11" spans="1:17" x14ac:dyDescent="0.25">
      <c r="B11" s="159">
        <v>43922</v>
      </c>
      <c r="C11" s="142" t="s">
        <v>129</v>
      </c>
      <c r="D11" s="168"/>
      <c r="E11" s="169"/>
      <c r="F11" s="169"/>
      <c r="G11" s="227">
        <v>5.9800000000000001E-3</v>
      </c>
      <c r="H11" s="227">
        <f>G11</f>
        <v>5.9800000000000001E-3</v>
      </c>
      <c r="I11" s="227">
        <f>H11</f>
        <v>5.9800000000000001E-3</v>
      </c>
      <c r="J11" s="166"/>
      <c r="K11" s="166"/>
      <c r="L11" s="166"/>
      <c r="M11" s="166"/>
      <c r="N11" s="166"/>
      <c r="O11" s="166"/>
    </row>
    <row r="12" spans="1:17" x14ac:dyDescent="0.25">
      <c r="B12" s="142"/>
      <c r="C12" s="142" t="s">
        <v>113</v>
      </c>
      <c r="D12" s="168"/>
      <c r="E12" s="169"/>
      <c r="F12" s="169"/>
      <c r="G12" s="227">
        <v>6.9999999999999994E-5</v>
      </c>
      <c r="H12" s="227">
        <f>G12</f>
        <v>6.9999999999999994E-5</v>
      </c>
      <c r="I12" s="227">
        <f>H12</f>
        <v>6.9999999999999994E-5</v>
      </c>
      <c r="J12" s="166"/>
      <c r="K12" s="166"/>
      <c r="L12" s="166"/>
      <c r="M12" s="166"/>
      <c r="N12" s="166"/>
      <c r="O12" s="166"/>
    </row>
    <row r="13" spans="1:17" x14ac:dyDescent="0.25">
      <c r="B13" s="142"/>
      <c r="C13" s="142"/>
      <c r="D13" s="155"/>
      <c r="E13" s="156"/>
      <c r="F13" s="156"/>
      <c r="G13" s="156"/>
      <c r="H13" s="156"/>
      <c r="I13" s="156"/>
      <c r="J13" s="57"/>
      <c r="K13" s="57"/>
      <c r="L13" s="57"/>
      <c r="M13" s="57"/>
      <c r="N13" s="57"/>
      <c r="O13" s="57"/>
    </row>
    <row r="14" spans="1:17" x14ac:dyDescent="0.25">
      <c r="B14" s="159">
        <v>43739</v>
      </c>
      <c r="C14" s="142" t="s">
        <v>129</v>
      </c>
      <c r="D14" s="167"/>
      <c r="E14" s="167"/>
      <c r="F14" s="167"/>
      <c r="G14" s="167"/>
      <c r="H14" s="167"/>
      <c r="I14" s="167"/>
      <c r="J14" s="167"/>
      <c r="K14" s="167"/>
      <c r="L14" s="167"/>
      <c r="M14" s="156">
        <v>8.0000000000000004E-4</v>
      </c>
      <c r="N14" s="156">
        <f t="shared" ref="N14:O15" si="2">M14</f>
        <v>8.0000000000000004E-4</v>
      </c>
      <c r="O14" s="156">
        <f t="shared" si="2"/>
        <v>8.0000000000000004E-4</v>
      </c>
    </row>
    <row r="15" spans="1:17" x14ac:dyDescent="0.25">
      <c r="B15" s="142"/>
      <c r="C15" s="142" t="s">
        <v>113</v>
      </c>
      <c r="D15" s="167"/>
      <c r="E15" s="167"/>
      <c r="F15" s="167"/>
      <c r="G15" s="167"/>
      <c r="H15" s="167"/>
      <c r="I15" s="167"/>
      <c r="J15" s="167"/>
      <c r="K15" s="167"/>
      <c r="L15" s="167"/>
      <c r="M15" s="156">
        <v>0</v>
      </c>
      <c r="N15" s="156">
        <f t="shared" si="2"/>
        <v>0</v>
      </c>
      <c r="O15" s="156">
        <f t="shared" si="2"/>
        <v>0</v>
      </c>
    </row>
    <row r="16" spans="1:17" x14ac:dyDescent="0.25">
      <c r="B16" s="142"/>
      <c r="C16" s="142"/>
      <c r="D16" s="155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1:17" x14ac:dyDescent="0.25">
      <c r="A17" s="165" t="s">
        <v>132</v>
      </c>
      <c r="B17" s="161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</row>
    <row r="18" spans="1:17" x14ac:dyDescent="0.25">
      <c r="B18" t="str">
        <f>TEXT(B11,"MMMM YYYY")&amp;" True-up"</f>
        <v>April 2020 True-up</v>
      </c>
      <c r="C18" s="142" t="s">
        <v>27</v>
      </c>
      <c r="D18" s="166"/>
      <c r="E18" s="166"/>
      <c r="F18" s="166"/>
      <c r="G18" s="276">
        <f>G8*G11</f>
        <v>-1542.5609563363987</v>
      </c>
      <c r="H18" s="276">
        <f t="shared" ref="H18:I18" si="3">H8*H11</f>
        <v>-314.10747528680002</v>
      </c>
      <c r="I18" s="276">
        <f t="shared" si="3"/>
        <v>-638.66390790799949</v>
      </c>
      <c r="J18" s="166"/>
      <c r="K18" s="166"/>
      <c r="L18" s="166"/>
      <c r="M18" s="166"/>
      <c r="N18" s="166"/>
      <c r="O18" s="166"/>
      <c r="P18" s="64">
        <f>SUM(D18:O18)</f>
        <v>-2495.3323395311982</v>
      </c>
      <c r="Q18" s="288"/>
    </row>
    <row r="19" spans="1:17" x14ac:dyDescent="0.25">
      <c r="C19" s="142" t="s">
        <v>113</v>
      </c>
      <c r="D19" s="166"/>
      <c r="E19" s="166"/>
      <c r="F19" s="166"/>
      <c r="G19" s="276">
        <f>G8*G12</f>
        <v>-18.056733602599984</v>
      </c>
      <c r="H19" s="276">
        <f t="shared" ref="H19:I19" si="4">H8*H12</f>
        <v>-3.6768433562</v>
      </c>
      <c r="I19" s="276">
        <f t="shared" si="4"/>
        <v>-7.4759989219999934</v>
      </c>
      <c r="J19" s="166"/>
      <c r="K19" s="166"/>
      <c r="L19" s="166"/>
      <c r="M19" s="166"/>
      <c r="N19" s="166"/>
      <c r="O19" s="166"/>
      <c r="P19" s="64">
        <f>SUM(D19:O19)</f>
        <v>-29.209575880799974</v>
      </c>
      <c r="Q19" s="288"/>
    </row>
    <row r="20" spans="1:17" x14ac:dyDescent="0.25">
      <c r="C20" s="142"/>
      <c r="D20" s="57"/>
      <c r="E20" s="57"/>
      <c r="F20" s="57"/>
      <c r="G20" s="157"/>
      <c r="H20" s="157"/>
      <c r="I20" s="157"/>
      <c r="J20" s="57"/>
      <c r="K20" s="57"/>
      <c r="L20" s="57"/>
      <c r="M20" s="57"/>
      <c r="N20" s="57"/>
      <c r="O20" s="57"/>
      <c r="P20" s="177"/>
      <c r="Q20" s="289"/>
    </row>
    <row r="21" spans="1:17" x14ac:dyDescent="0.25">
      <c r="B21" t="str">
        <f>TEXT(B14,"MMMM YYYY")&amp;" Actual"</f>
        <v>October 2019 Actual</v>
      </c>
      <c r="C21" s="142" t="s">
        <v>27</v>
      </c>
      <c r="D21" s="276">
        <v>84.712302646022593</v>
      </c>
      <c r="E21" s="276">
        <v>448.06201166631422</v>
      </c>
      <c r="F21" s="276">
        <v>556.46809058696306</v>
      </c>
      <c r="G21" s="276">
        <v>613.27901045007422</v>
      </c>
      <c r="H21" s="276">
        <v>621.18665411886002</v>
      </c>
      <c r="I21" s="276">
        <v>408.93586953287826</v>
      </c>
      <c r="J21" s="276">
        <v>162.72234201589458</v>
      </c>
      <c r="K21" s="276">
        <v>93.242254625806467</v>
      </c>
      <c r="L21" s="276">
        <v>66.409797058907998</v>
      </c>
      <c r="M21" s="166"/>
      <c r="N21" s="166"/>
      <c r="O21" s="166"/>
      <c r="P21" s="64">
        <f>SUM(D21:O21)</f>
        <v>3055.0183327017212</v>
      </c>
      <c r="Q21" s="288"/>
    </row>
    <row r="22" spans="1:17" x14ac:dyDescent="0.25">
      <c r="C22" s="142" t="s">
        <v>113</v>
      </c>
      <c r="D22" s="157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57">
        <v>0</v>
      </c>
      <c r="L22" s="157">
        <v>0</v>
      </c>
      <c r="M22" s="166"/>
      <c r="N22" s="166"/>
      <c r="O22" s="166"/>
      <c r="P22" s="64">
        <f>SUM(D22:O22)</f>
        <v>0</v>
      </c>
      <c r="Q22" s="288"/>
    </row>
    <row r="23" spans="1:17" x14ac:dyDescent="0.25">
      <c r="D23" s="158"/>
      <c r="E23" s="158"/>
      <c r="F23" s="158"/>
      <c r="G23" s="158"/>
      <c r="H23" s="158"/>
      <c r="I23" s="158"/>
      <c r="J23" s="158"/>
      <c r="K23" s="158"/>
      <c r="L23" s="158"/>
      <c r="M23" s="57"/>
      <c r="N23" s="57"/>
      <c r="O23" s="57"/>
      <c r="P23" s="177"/>
      <c r="Q23" s="289"/>
    </row>
    <row r="24" spans="1:17" x14ac:dyDescent="0.25">
      <c r="B24" t="str">
        <f>TEXT(B14,"MMMM YYYY")&amp;" Estimates"</f>
        <v>October 2019 Estimates</v>
      </c>
      <c r="C24" s="142" t="s">
        <v>27</v>
      </c>
      <c r="D24" s="166"/>
      <c r="E24" s="166"/>
      <c r="F24" s="166"/>
      <c r="G24" s="166"/>
      <c r="H24" s="166"/>
      <c r="I24" s="166"/>
      <c r="J24" s="166"/>
      <c r="K24" s="166"/>
      <c r="L24" s="166"/>
      <c r="M24" s="157">
        <f>ROUND(M6*M14,0)</f>
        <v>68</v>
      </c>
      <c r="N24" s="157">
        <f>ROUND(N6*N14,0)</f>
        <v>69</v>
      </c>
      <c r="O24" s="157">
        <f>ROUND(O6*O14,0)</f>
        <v>82</v>
      </c>
      <c r="P24" s="64">
        <f>SUM(D24:O24)</f>
        <v>219</v>
      </c>
      <c r="Q24" s="288"/>
    </row>
    <row r="25" spans="1:17" x14ac:dyDescent="0.25">
      <c r="C25" s="142" t="s">
        <v>113</v>
      </c>
      <c r="D25" s="166"/>
      <c r="E25" s="166"/>
      <c r="F25" s="166"/>
      <c r="G25" s="166"/>
      <c r="H25" s="166"/>
      <c r="I25" s="166"/>
      <c r="J25" s="166"/>
      <c r="K25" s="166"/>
      <c r="L25" s="166"/>
      <c r="M25" s="157">
        <f>ROUND(M6*M15,0)</f>
        <v>0</v>
      </c>
      <c r="N25" s="157">
        <f>ROUND(N6*N15,0)</f>
        <v>0</v>
      </c>
      <c r="O25" s="157">
        <f>ROUND(O6*O15,0)</f>
        <v>0</v>
      </c>
      <c r="P25" s="64">
        <f>SUM(D25:O25)</f>
        <v>0</v>
      </c>
      <c r="Q25" s="288"/>
    </row>
    <row r="26" spans="1:17" x14ac:dyDescent="0.25">
      <c r="C26" s="142"/>
      <c r="D26" s="57"/>
      <c r="E26" s="57"/>
      <c r="F26" s="57"/>
      <c r="G26" s="57"/>
      <c r="H26" s="57"/>
      <c r="I26" s="57"/>
      <c r="J26" s="57"/>
      <c r="K26" s="57"/>
      <c r="L26" s="57"/>
      <c r="M26" s="157"/>
      <c r="N26" s="157"/>
      <c r="O26" s="157"/>
      <c r="P26" s="177"/>
      <c r="Q26" s="289"/>
    </row>
    <row r="27" spans="1:17" x14ac:dyDescent="0.25">
      <c r="B27" t="s">
        <v>18</v>
      </c>
      <c r="C27" s="142" t="s">
        <v>27</v>
      </c>
      <c r="D27" s="180">
        <f>D18+D21+D24</f>
        <v>84.712302646022593</v>
      </c>
      <c r="E27" s="180">
        <f t="shared" ref="E27:O28" si="5">E18+E21+E24</f>
        <v>448.06201166631422</v>
      </c>
      <c r="F27" s="180">
        <f t="shared" si="5"/>
        <v>556.46809058696306</v>
      </c>
      <c r="G27" s="180">
        <f t="shared" si="5"/>
        <v>-929.28194588632448</v>
      </c>
      <c r="H27" s="180">
        <f t="shared" si="5"/>
        <v>307.07917883205999</v>
      </c>
      <c r="I27" s="180">
        <f t="shared" si="5"/>
        <v>-229.72803837512123</v>
      </c>
      <c r="J27" s="180">
        <f t="shared" si="5"/>
        <v>162.72234201589458</v>
      </c>
      <c r="K27" s="180">
        <f t="shared" si="5"/>
        <v>93.242254625806467</v>
      </c>
      <c r="L27" s="180">
        <f t="shared" si="5"/>
        <v>66.409797058907998</v>
      </c>
      <c r="M27" s="180">
        <f t="shared" si="5"/>
        <v>68</v>
      </c>
      <c r="N27" s="180">
        <f t="shared" si="5"/>
        <v>69</v>
      </c>
      <c r="O27" s="180">
        <f t="shared" si="5"/>
        <v>82</v>
      </c>
      <c r="P27" s="64">
        <f>SUM(D27:O27)</f>
        <v>778.68599317052315</v>
      </c>
      <c r="Q27" s="288"/>
    </row>
    <row r="28" spans="1:17" x14ac:dyDescent="0.25">
      <c r="C28" s="142" t="s">
        <v>113</v>
      </c>
      <c r="D28" s="180">
        <f>D19+D22+D25</f>
        <v>0</v>
      </c>
      <c r="E28" s="180">
        <f t="shared" si="5"/>
        <v>0</v>
      </c>
      <c r="F28" s="180">
        <f t="shared" si="5"/>
        <v>0</v>
      </c>
      <c r="G28" s="180">
        <f t="shared" si="5"/>
        <v>-18.056733602599984</v>
      </c>
      <c r="H28" s="180">
        <f t="shared" si="5"/>
        <v>-3.6768433562</v>
      </c>
      <c r="I28" s="180">
        <f t="shared" si="5"/>
        <v>-7.4759989219999934</v>
      </c>
      <c r="J28" s="180">
        <f t="shared" si="5"/>
        <v>0</v>
      </c>
      <c r="K28" s="180">
        <f t="shared" si="5"/>
        <v>0</v>
      </c>
      <c r="L28" s="180">
        <f t="shared" si="5"/>
        <v>0</v>
      </c>
      <c r="M28" s="180">
        <f t="shared" si="5"/>
        <v>0</v>
      </c>
      <c r="N28" s="180">
        <f t="shared" si="5"/>
        <v>0</v>
      </c>
      <c r="O28" s="180">
        <f t="shared" si="5"/>
        <v>0</v>
      </c>
      <c r="P28" s="64">
        <f>SUM(D28:O28)</f>
        <v>-29.209575880799974</v>
      </c>
      <c r="Q28" s="288"/>
    </row>
  </sheetData>
  <mergeCells count="1">
    <mergeCell ref="A1:O1"/>
  </mergeCells>
  <pageMargins left="0.45" right="0.45" top="0.75" bottom="0.5" header="0.3" footer="0.3"/>
  <pageSetup scale="69" orientation="landscape" horizontalDpi="72" verticalDpi="72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showGridLines="0" topLeftCell="A4" zoomScaleNormal="100" workbookViewId="0">
      <selection activeCell="I22" sqref="I22"/>
    </sheetView>
  </sheetViews>
  <sheetFormatPr defaultRowHeight="15" x14ac:dyDescent="0.25"/>
  <sheetData/>
  <pageMargins left="0.45" right="0.45" top="0.75" bottom="0.5" header="0.3" footer="0.3"/>
  <pageSetup scale="75" orientation="portrait" horizontalDpi="72" verticalDpi="7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N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2" max="12" width="22.5703125" style="31" bestFit="1" customWidth="1"/>
    <col min="17" max="16384" width="12.7109375" style="31"/>
  </cols>
  <sheetData>
    <row r="1" spans="1:16" x14ac:dyDescent="0.25">
      <c r="A1" s="50"/>
      <c r="B1" s="50"/>
      <c r="C1" s="50"/>
      <c r="D1" s="50"/>
      <c r="E1" s="50"/>
      <c r="F1" s="50"/>
      <c r="G1" s="50"/>
      <c r="H1" s="50"/>
      <c r="I1" s="50" t="s">
        <v>109</v>
      </c>
      <c r="J1" s="50" t="s">
        <v>109</v>
      </c>
    </row>
    <row r="2" spans="1:16" x14ac:dyDescent="0.25">
      <c r="A2" s="54" t="s">
        <v>30</v>
      </c>
      <c r="B2" s="54"/>
      <c r="C2" s="54"/>
      <c r="D2" s="54" t="s">
        <v>31</v>
      </c>
      <c r="E2" s="54" t="s">
        <v>31</v>
      </c>
      <c r="F2" s="54" t="s">
        <v>32</v>
      </c>
      <c r="G2" s="54" t="s">
        <v>34</v>
      </c>
      <c r="H2" s="54" t="s">
        <v>33</v>
      </c>
      <c r="I2" s="54" t="s">
        <v>20</v>
      </c>
      <c r="J2" s="54" t="s">
        <v>70</v>
      </c>
    </row>
    <row r="3" spans="1:16" s="52" customFormat="1" ht="14.45" customHeight="1" x14ac:dyDescent="0.25">
      <c r="A3" s="51" t="s">
        <v>35</v>
      </c>
      <c r="B3" s="51" t="s">
        <v>106</v>
      </c>
      <c r="C3" s="51" t="s">
        <v>147</v>
      </c>
      <c r="D3" s="51" t="s">
        <v>37</v>
      </c>
      <c r="E3" s="51" t="s">
        <v>38</v>
      </c>
      <c r="F3" s="51" t="s">
        <v>39</v>
      </c>
      <c r="G3" s="51" t="s">
        <v>41</v>
      </c>
      <c r="H3" s="51" t="s">
        <v>40</v>
      </c>
      <c r="I3" s="51" t="s">
        <v>69</v>
      </c>
      <c r="J3" s="51" t="s">
        <v>69</v>
      </c>
      <c r="K3"/>
      <c r="M3"/>
      <c r="N3"/>
      <c r="O3"/>
      <c r="P3"/>
    </row>
    <row r="4" spans="1:16" customFormat="1" ht="14.45" customHeight="1" x14ac:dyDescent="0.25">
      <c r="A4" s="46"/>
      <c r="B4" s="46"/>
      <c r="C4" s="105"/>
      <c r="I4" s="3"/>
      <c r="J4" s="3"/>
    </row>
    <row r="5" spans="1:16" customFormat="1" ht="14.45" customHeight="1" x14ac:dyDescent="0.25">
      <c r="A5" s="311" t="str">
        <f>'CSWNA Summary'!A8&amp;" Billing Cycle"</f>
        <v>February 2020 Billing Cycle</v>
      </c>
      <c r="B5" s="312"/>
      <c r="C5" s="312"/>
      <c r="I5" s="3"/>
      <c r="J5" s="3"/>
    </row>
    <row r="6" spans="1:16" x14ac:dyDescent="0.25">
      <c r="A6" s="187" t="s">
        <v>127</v>
      </c>
      <c r="B6" s="48">
        <v>2020</v>
      </c>
      <c r="C6" s="48">
        <v>2</v>
      </c>
      <c r="D6" s="32">
        <f>HLOOKUP((C6)&amp;B6,'Meter Reading_NEMO'!$B$4:$Z$10,7,FALSE)</f>
        <v>43861</v>
      </c>
      <c r="E6" s="32">
        <f>HLOOKUP(C6+1&amp;B6,'Meter Reading_NEMO'!$B$4:$Z$10,7,FALSE)</f>
        <v>43889</v>
      </c>
      <c r="F6" s="31">
        <f>E6-D6</f>
        <v>28</v>
      </c>
      <c r="G6" s="33">
        <f>SUMIFS(HDD_Summary!$E$4:$E$369,HDD_Summary!$D$4:$D$369,"&lt;"&amp;$E6,HDD_Summary!$D$4:$D$369,"&gt;="&amp;$D6)</f>
        <v>1004.9838079539746</v>
      </c>
      <c r="H6" s="33">
        <f>SUMIFS(HDD_Summary!$F$4:$F$369,HDD_Summary!$D$4:$D$369,"&lt;"&amp;$E6,HDD_Summary!$D$4:$D$369,"&gt;="&amp;$D6)</f>
        <v>992.6738427176582</v>
      </c>
      <c r="I6" s="112">
        <f>SUM('Customer Count by Cycle'!C27:D27)</f>
        <v>16108</v>
      </c>
      <c r="J6" s="113">
        <f>SUM('Customer Count by Cycle'!E27:F27)</f>
        <v>2164</v>
      </c>
    </row>
    <row r="7" spans="1:16" x14ac:dyDescent="0.25">
      <c r="D7" s="32"/>
      <c r="E7" s="32"/>
      <c r="G7" s="47"/>
      <c r="H7" s="33"/>
      <c r="I7" s="112"/>
      <c r="J7" s="113"/>
    </row>
    <row r="8" spans="1:16" x14ac:dyDescent="0.25">
      <c r="A8" s="150" t="str">
        <f>'CSWNA Summary'!A9&amp;" Billing Cycle"</f>
        <v>March 2020 Billing Cycle</v>
      </c>
      <c r="B8" s="58"/>
      <c r="C8" s="107"/>
      <c r="D8" s="32"/>
      <c r="E8" s="32"/>
      <c r="G8" s="47"/>
      <c r="H8" s="33"/>
      <c r="I8" s="112"/>
      <c r="J8" s="113"/>
    </row>
    <row r="9" spans="1:16" x14ac:dyDescent="0.25">
      <c r="A9" s="48" t="str">
        <f>A6</f>
        <v>1-19</v>
      </c>
      <c r="B9" s="48">
        <f>IF(C6=12,B6+1,B6)</f>
        <v>2020</v>
      </c>
      <c r="C9" s="48">
        <f>IF(C6=12,1,C6+1)</f>
        <v>3</v>
      </c>
      <c r="D9" s="32">
        <f>HLOOKUP((C9)&amp;B9,'Meter Reading_NEMO'!$B$4:$Z$10,7,FALSE)</f>
        <v>43889</v>
      </c>
      <c r="E9" s="32">
        <f>HLOOKUP(C9+1&amp;B9,'Meter Reading_NEMO'!$B$4:$Z$10,7,FALSE)</f>
        <v>43921</v>
      </c>
      <c r="F9" s="31">
        <f>E9-D9</f>
        <v>32</v>
      </c>
      <c r="G9" s="33">
        <f>SUMIFS(HDD_Summary!$E$4:$E$369,HDD_Summary!$D$4:$D$369,"&lt;"&amp;$E9,HDD_Summary!$D$4:$D$369,"&gt;="&amp;$D9)</f>
        <v>715.42737440779626</v>
      </c>
      <c r="H9" s="33">
        <f>SUMIFS(HDD_Summary!$F$4:$F$369,HDD_Summary!$D$4:$D$369,"&lt;"&amp;$E9,HDD_Summary!$D$4:$D$369,"&gt;="&amp;$D9)</f>
        <v>773.2667845224853</v>
      </c>
      <c r="I9" s="112">
        <f>SUM('Customer Count by Cycle'!C49:D49)</f>
        <v>16126</v>
      </c>
      <c r="J9" s="113">
        <f>SUM('Customer Count by Cycle'!E49:F49)</f>
        <v>2184</v>
      </c>
    </row>
    <row r="10" spans="1:16" x14ac:dyDescent="0.25">
      <c r="D10" s="32"/>
      <c r="E10" s="32"/>
      <c r="G10" s="47"/>
      <c r="H10" s="33"/>
      <c r="I10" s="112"/>
      <c r="J10" s="113"/>
    </row>
    <row r="11" spans="1:16" x14ac:dyDescent="0.25">
      <c r="A11" s="150" t="str">
        <f>'CSWNA Summary'!A10&amp;" Billing Cycle"</f>
        <v>April 2020 Billing Cycle</v>
      </c>
      <c r="B11" s="58"/>
      <c r="C11" s="107"/>
      <c r="D11" s="32"/>
      <c r="E11" s="32"/>
      <c r="G11" s="47"/>
      <c r="H11" s="33"/>
      <c r="I11" s="112"/>
      <c r="J11" s="113"/>
    </row>
    <row r="12" spans="1:16" x14ac:dyDescent="0.25">
      <c r="A12" s="48" t="str">
        <f>A9</f>
        <v>1-19</v>
      </c>
      <c r="B12" s="48">
        <f>IF(C9=12,B9+1,B9)</f>
        <v>2020</v>
      </c>
      <c r="C12" s="48">
        <f>IF(C9=12,1,C9+1)</f>
        <v>4</v>
      </c>
      <c r="D12" s="32">
        <f>HLOOKUP((C12)&amp;B12,'Meter Reading_NEMO'!$B$4:$Z$10,7,FALSE)</f>
        <v>43921</v>
      </c>
      <c r="E12" s="32">
        <f>HLOOKUP(C12+1&amp;B12,'Meter Reading_NEMO'!$B$4:$Z$10,7,FALSE)</f>
        <v>43951</v>
      </c>
      <c r="F12" s="31">
        <f>E12-D12</f>
        <v>30</v>
      </c>
      <c r="G12" s="33">
        <f>SUMIFS(HDD_Summary!$E$4:$E$369,HDD_Summary!$D$4:$D$369,"&lt;"&amp;$E12,HDD_Summary!$D$4:$D$369,"&gt;="&amp;$D12)</f>
        <v>477.83349016810331</v>
      </c>
      <c r="H12" s="33">
        <f>SUMIFS(HDD_Summary!$F$4:$F$369,HDD_Summary!$D$4:$D$369,"&lt;"&amp;$E12,HDD_Summary!$D$4:$D$369,"&gt;="&amp;$D12)</f>
        <v>426.42060334528071</v>
      </c>
      <c r="I12" s="112">
        <f>SUM('Customer Count by Cycle'!C71:D71)</f>
        <v>16077</v>
      </c>
      <c r="J12" s="113">
        <f>SUM('Customer Count by Cycle'!E71:F71)</f>
        <v>2168</v>
      </c>
    </row>
    <row r="13" spans="1:16" x14ac:dyDescent="0.25">
      <c r="D13" s="32"/>
      <c r="E13" s="32"/>
      <c r="G13" s="47"/>
      <c r="H13" s="33"/>
      <c r="I13" s="112"/>
      <c r="J13" s="113"/>
    </row>
    <row r="14" spans="1:16" x14ac:dyDescent="0.25">
      <c r="A14" s="150" t="str">
        <f>'CSWNA Summary'!A11&amp;" Billing Cycle"</f>
        <v>May 2020 Billing Cycle</v>
      </c>
      <c r="B14" s="58"/>
      <c r="C14" s="107"/>
      <c r="D14" s="32"/>
      <c r="E14" s="32"/>
      <c r="G14" s="47"/>
      <c r="H14" s="33"/>
      <c r="I14" s="112"/>
      <c r="J14" s="113"/>
    </row>
    <row r="15" spans="1:16" x14ac:dyDescent="0.25">
      <c r="A15" s="48" t="str">
        <f>A12</f>
        <v>1-19</v>
      </c>
      <c r="B15" s="48">
        <f>IF(C12=12,B12+1,B12)</f>
        <v>2020</v>
      </c>
      <c r="C15" s="48">
        <f>IF(C12=12,1,C12+1)</f>
        <v>5</v>
      </c>
      <c r="D15" s="32">
        <f>HLOOKUP((C15)&amp;B15,'Meter Reading_NEMO'!$B$4:$Z$10,7,FALSE)</f>
        <v>43951</v>
      </c>
      <c r="E15" s="32">
        <f>HLOOKUP(C18&amp;B18,'Meter Reading_NEMO'!$B$4:$Z$10,7,FALSE)</f>
        <v>43982</v>
      </c>
      <c r="F15" s="31">
        <f>E15-D15</f>
        <v>31</v>
      </c>
      <c r="G15" s="33">
        <f>SUMIFS(HDD_Summary!$E$4:$E$369,HDD_Summary!$D$4:$D$369,"&lt;"&amp;$E15,HDD_Summary!$D$4:$D$369,"&gt;="&amp;$D15)</f>
        <v>227.82201644626417</v>
      </c>
      <c r="H15" s="33">
        <f>SUMIFS(HDD_Summary!$F$4:$F$369,HDD_Summary!$D$4:$D$369,"&lt;"&amp;$E15,HDD_Summary!$D$4:$D$369,"&gt;="&amp;$D15)</f>
        <v>172.18539426523299</v>
      </c>
      <c r="I15" s="112">
        <f>SUM('Customer Count by Cycle'!C93:D93)</f>
        <v>16016</v>
      </c>
      <c r="J15" s="112">
        <f>SUM('Customer Count by Cycle'!E93:F93)</f>
        <v>2154</v>
      </c>
    </row>
    <row r="16" spans="1:16" x14ac:dyDescent="0.25">
      <c r="D16" s="32"/>
      <c r="E16" s="32"/>
      <c r="G16" s="47"/>
      <c r="H16" s="33"/>
      <c r="I16" s="112"/>
      <c r="J16" s="113"/>
    </row>
    <row r="17" spans="1:10" x14ac:dyDescent="0.25">
      <c r="A17" s="150" t="str">
        <f>'CSWNA Summary'!A12&amp;" Billing Cycle"</f>
        <v>June 2020 Billing Cycle</v>
      </c>
      <c r="B17" s="58"/>
      <c r="C17" s="107"/>
      <c r="D17" s="32"/>
      <c r="E17" s="32"/>
      <c r="G17" s="47"/>
      <c r="H17" s="33"/>
      <c r="I17" s="112"/>
      <c r="J17" s="113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6</v>
      </c>
      <c r="D18" s="32">
        <f>HLOOKUP(C18&amp;B18,'Meter Reading_NEMO'!$B$4:$Z$10,7,FALSE)</f>
        <v>43982</v>
      </c>
      <c r="E18" s="32">
        <f>HLOOKUP(C21&amp;B21,'Meter Reading_NEMO'!$B$4:$Z$10,7,FALSE)</f>
        <v>44012</v>
      </c>
      <c r="F18" s="31">
        <f>E18-D18</f>
        <v>30</v>
      </c>
      <c r="G18" s="33">
        <f>SUMIFS(HDD_Summary!$E$4:$E$369,HDD_Summary!$D$4:$D$369,"&lt;"&amp;$E18,HDD_Summary!$D$4:$D$369,"&gt;="&amp;$D18)</f>
        <v>0</v>
      </c>
      <c r="H18" s="33">
        <f>SUMIFS(HDD_Summary!$F$4:$F$369,HDD_Summary!$D$4:$D$369,"&lt;"&amp;$E18,HDD_Summary!$D$4:$D$369,"&gt;="&amp;$D18)</f>
        <v>20.661612903225802</v>
      </c>
      <c r="I18" s="112">
        <f>SUM('Customer Count by Cycle'!C115:D115)</f>
        <v>15875</v>
      </c>
      <c r="J18" s="113">
        <f>SUM('Customer Count by Cycle'!E115:F115)</f>
        <v>2140</v>
      </c>
    </row>
    <row r="19" spans="1:10" x14ac:dyDescent="0.25">
      <c r="D19" s="32"/>
      <c r="E19" s="32"/>
      <c r="G19" s="47"/>
      <c r="H19" s="33"/>
      <c r="I19" s="112"/>
      <c r="J19" s="113"/>
    </row>
    <row r="20" spans="1:10" x14ac:dyDescent="0.25">
      <c r="A20" s="150" t="str">
        <f>'CSWNA Summary'!A13&amp;" Billing Cycle"</f>
        <v>July 2020 Billing Cycle</v>
      </c>
      <c r="B20" s="58"/>
      <c r="C20" s="107"/>
      <c r="D20" s="32"/>
      <c r="E20" s="32"/>
      <c r="G20" s="47"/>
      <c r="H20" s="33"/>
      <c r="I20" s="112"/>
      <c r="J20" s="113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7</v>
      </c>
      <c r="D21" s="32">
        <f>HLOOKUP((C21)&amp;B21,'Meter Reading_NEMO'!$B$4:$Z$10,7,FALSE)</f>
        <v>44012</v>
      </c>
      <c r="E21" s="32">
        <f>HLOOKUP(C21+1&amp;B21,'Meter Reading_NEMO'!$B$4:$Z$10,7,FALSE)</f>
        <v>44043</v>
      </c>
      <c r="F21" s="31">
        <f>E21-D21</f>
        <v>31</v>
      </c>
      <c r="G21" s="33">
        <f>SUMIFS(HDD_Summary!$E$4:$E$369,HDD_Summary!$D$4:$D$369,"&lt;"&amp;$E21,HDD_Summary!$D$4:$D$369,"&gt;="&amp;$D21)</f>
        <v>0</v>
      </c>
      <c r="H21" s="33">
        <f>SUMIFS(HDD_Summary!$F$4:$F$369,HDD_Summary!$D$4:$D$369,"&lt;"&amp;$E21,HDD_Summary!$D$4:$D$369,"&gt;="&amp;$D21)</f>
        <v>1.9386200716845867</v>
      </c>
      <c r="I21" s="112">
        <f>SUM('Customer Count by Cycle'!C137:D137)</f>
        <v>15184</v>
      </c>
      <c r="J21" s="113">
        <f>SUM('Customer Count by Cycle'!E137:F137)</f>
        <v>2063</v>
      </c>
    </row>
    <row r="22" spans="1:10" x14ac:dyDescent="0.25">
      <c r="H22" s="65"/>
    </row>
  </sheetData>
  <mergeCells count="1">
    <mergeCell ref="A5:C5"/>
  </mergeCells>
  <pageMargins left="0.45" right="0.45" top="0.75" bottom="0.5" header="0.3" footer="0.3"/>
  <pageSetup scale="69" orientation="landscape" horizontalDpi="72" verticalDpi="72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47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110</v>
      </c>
      <c r="J1" s="50" t="s">
        <v>110</v>
      </c>
    </row>
    <row r="2" spans="1:15" x14ac:dyDescent="0.25">
      <c r="A2" s="54" t="s">
        <v>30</v>
      </c>
      <c r="B2" s="54"/>
      <c r="C2" s="54"/>
      <c r="D2" s="54" t="s">
        <v>31</v>
      </c>
      <c r="E2" s="54" t="s">
        <v>31</v>
      </c>
      <c r="F2" s="54" t="s">
        <v>32</v>
      </c>
      <c r="G2" s="54" t="s">
        <v>34</v>
      </c>
      <c r="H2" s="54" t="s">
        <v>33</v>
      </c>
      <c r="I2" s="54" t="s">
        <v>20</v>
      </c>
      <c r="J2" s="54" t="s">
        <v>70</v>
      </c>
    </row>
    <row r="3" spans="1:15" s="52" customFormat="1" ht="14.45" customHeight="1" x14ac:dyDescent="0.25">
      <c r="A3" s="51" t="s">
        <v>35</v>
      </c>
      <c r="B3" s="51" t="s">
        <v>106</v>
      </c>
      <c r="C3" s="51" t="s">
        <v>36</v>
      </c>
      <c r="D3" s="51" t="s">
        <v>37</v>
      </c>
      <c r="E3" s="51" t="s">
        <v>38</v>
      </c>
      <c r="F3" s="51" t="s">
        <v>39</v>
      </c>
      <c r="G3" s="51" t="s">
        <v>41</v>
      </c>
      <c r="H3" s="51" t="s">
        <v>40</v>
      </c>
      <c r="I3" s="51" t="s">
        <v>69</v>
      </c>
      <c r="J3" s="51" t="s">
        <v>69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05"/>
      <c r="I4" s="3"/>
      <c r="J4" s="3"/>
    </row>
    <row r="5" spans="1:15" customFormat="1" ht="14.45" customHeight="1" x14ac:dyDescent="0.25">
      <c r="A5" s="150" t="str">
        <f>'CSWNA Summary'!A8&amp;" Billing Cycle"</f>
        <v>February 2020 Billing Cycle</v>
      </c>
      <c r="B5" s="58"/>
      <c r="C5" s="107"/>
      <c r="I5" s="3"/>
      <c r="J5" s="3"/>
    </row>
    <row r="6" spans="1:15" x14ac:dyDescent="0.25">
      <c r="A6" s="187" t="s">
        <v>127</v>
      </c>
      <c r="B6" s="48">
        <v>2020</v>
      </c>
      <c r="C6" s="48">
        <v>2</v>
      </c>
      <c r="D6" s="32">
        <f>HLOOKUP((C6)&amp;B6,'Meter Reading_WEMO'!$B$4:$Z$10,7,FALSE)</f>
        <v>43856</v>
      </c>
      <c r="E6" s="32">
        <f>HLOOKUP(C6+1&amp;B6,'Meter Reading_WEMO'!$B$4:$Z$10,7,FALSE)</f>
        <v>43884</v>
      </c>
      <c r="F6" s="31">
        <f>E6-D6</f>
        <v>28</v>
      </c>
      <c r="G6" s="33">
        <f>SUMIFS(HDD_Summary!$E$4:$E$369,HDD_Summary!$D$4:$D$369,"&lt;"&amp;$E6,HDD_Summary!$D$4:$D$369,"&gt;="&amp;$D6)</f>
        <v>1055.1511392223697</v>
      </c>
      <c r="H6" s="33">
        <f>SUMIFS(HDD_Summary!$F$4:$F$369,HDD_Summary!$D$4:$D$369,"&lt;"&amp;$E6,HDD_Summary!$D$4:$D$369,"&gt;="&amp;$D6)</f>
        <v>1048.0137315712345</v>
      </c>
      <c r="I6" s="112">
        <f>SUM('Customer Count by Cycle'!G27)</f>
        <v>3308</v>
      </c>
      <c r="J6" s="3">
        <f>SUM('Customer Count by Cycle'!H27)</f>
        <v>520</v>
      </c>
    </row>
    <row r="7" spans="1:15" x14ac:dyDescent="0.25">
      <c r="D7" s="32"/>
      <c r="E7" s="32"/>
      <c r="G7" s="47"/>
      <c r="H7" s="33"/>
      <c r="I7" s="112"/>
      <c r="J7" s="3"/>
    </row>
    <row r="8" spans="1:15" x14ac:dyDescent="0.25">
      <c r="A8" s="150" t="str">
        <f>'CSWNA Summary'!A9&amp;" Billing Cycle"</f>
        <v>March 2020 Billing Cycle</v>
      </c>
      <c r="B8" s="58"/>
      <c r="C8" s="107"/>
      <c r="D8" s="32"/>
      <c r="E8" s="32"/>
      <c r="G8" s="47"/>
      <c r="H8" s="33"/>
      <c r="I8" s="112"/>
      <c r="J8" s="3"/>
    </row>
    <row r="9" spans="1:15" x14ac:dyDescent="0.25">
      <c r="A9" s="48" t="str">
        <f>A6</f>
        <v>1-19</v>
      </c>
      <c r="B9" s="48">
        <f>IF(C6=12,B6+1,B6)</f>
        <v>2020</v>
      </c>
      <c r="C9" s="48">
        <f>IF(C6=12,1,C6+1)</f>
        <v>3</v>
      </c>
      <c r="D9" s="32">
        <f>HLOOKUP((C9)&amp;B9,'Meter Reading_WEMO'!$B$4:$Z$10,7,FALSE)</f>
        <v>43884</v>
      </c>
      <c r="E9" s="32">
        <f>HLOOKUP(C9+1&amp;B9,'Meter Reading_WEMO'!$B$4:$Z$10,7,FALSE)</f>
        <v>43916</v>
      </c>
      <c r="F9" s="31">
        <f>E9-D9</f>
        <v>32</v>
      </c>
      <c r="G9" s="33">
        <f>SUMIFS(HDD_Summary!$E$4:$E$369,HDD_Summary!$D$4:$D$369,"&lt;"&amp;$E9,HDD_Summary!$D$4:$D$369,"&gt;="&amp;$D9)</f>
        <v>795.82866126452529</v>
      </c>
      <c r="H9" s="33">
        <f>SUMIFS(HDD_Summary!$F$4:$F$369,HDD_Summary!$D$4:$D$369,"&lt;"&amp;$E9,HDD_Summary!$D$4:$D$369,"&gt;="&amp;$D9)</f>
        <v>872.15463760439275</v>
      </c>
      <c r="I9" s="112">
        <f>SUM('Customer Count by Cycle'!G49)</f>
        <v>3314</v>
      </c>
      <c r="J9" s="3">
        <f>SUM('Customer Count by Cycle'!H49)</f>
        <v>529</v>
      </c>
    </row>
    <row r="10" spans="1:15" x14ac:dyDescent="0.25">
      <c r="D10" s="32"/>
      <c r="E10" s="32"/>
      <c r="G10" s="47"/>
      <c r="H10" s="33"/>
      <c r="I10" s="112"/>
      <c r="J10" s="3"/>
    </row>
    <row r="11" spans="1:15" x14ac:dyDescent="0.25">
      <c r="A11" s="150" t="str">
        <f>'CSWNA Summary'!A10&amp;" Billing Cycle"</f>
        <v>April 2020 Billing Cycle</v>
      </c>
      <c r="B11" s="58"/>
      <c r="C11" s="107"/>
      <c r="D11" s="32"/>
      <c r="E11" s="32"/>
      <c r="G11" s="47"/>
      <c r="H11" s="33"/>
      <c r="I11" s="112"/>
      <c r="J11" s="3"/>
    </row>
    <row r="12" spans="1:15" x14ac:dyDescent="0.25">
      <c r="A12" s="48" t="str">
        <f>A9</f>
        <v>1-19</v>
      </c>
      <c r="B12" s="48">
        <f>IF(C9=12,B9+1,B9)</f>
        <v>2020</v>
      </c>
      <c r="C12" s="48">
        <f>IF(C9=12,1,C9+1)</f>
        <v>4</v>
      </c>
      <c r="D12" s="32">
        <f>HLOOKUP((C12)&amp;B12,'Meter Reading_WEMO'!$B$4:$Z$10,7,FALSE)</f>
        <v>43916</v>
      </c>
      <c r="E12" s="32">
        <f>HLOOKUP(C12+1&amp;B12,'Meter Reading_WEMO'!$B$4:$Z$10,7,FALSE)</f>
        <v>43946</v>
      </c>
      <c r="F12" s="31">
        <f>E12-D12</f>
        <v>30</v>
      </c>
      <c r="G12" s="33">
        <f>SUMIFS(HDD_Summary!$E$4:$E$369,HDD_Summary!$D$4:$D$369,"&lt;"&amp;$E12,HDD_Summary!$D$4:$D$369,"&gt;="&amp;$D12)</f>
        <v>509.39907158132024</v>
      </c>
      <c r="H12" s="33">
        <f>SUMIFS(HDD_Summary!$F$4:$F$369,HDD_Summary!$D$4:$D$369,"&lt;"&amp;$E12,HDD_Summary!$D$4:$D$369,"&gt;="&amp;$D12)</f>
        <v>433.42596774193544</v>
      </c>
      <c r="I12" s="112">
        <f>SUM('Customer Count by Cycle'!G71)</f>
        <v>3293</v>
      </c>
      <c r="J12" s="3">
        <f>SUM('Customer Count by Cycle'!H71)</f>
        <v>520</v>
      </c>
    </row>
    <row r="13" spans="1:15" x14ac:dyDescent="0.25">
      <c r="D13" s="32"/>
      <c r="E13" s="32"/>
      <c r="G13" s="47"/>
      <c r="H13" s="33"/>
      <c r="I13" s="112"/>
      <c r="J13" s="3"/>
    </row>
    <row r="14" spans="1:15" x14ac:dyDescent="0.25">
      <c r="A14" s="150" t="str">
        <f>'CSWNA Summary'!A11&amp;" Billing Cycle"</f>
        <v>May 2020 Billing Cycle</v>
      </c>
      <c r="B14" s="58"/>
      <c r="C14" s="107"/>
      <c r="D14" s="32"/>
      <c r="E14" s="32"/>
      <c r="G14" s="47"/>
      <c r="H14" s="33"/>
      <c r="I14" s="112"/>
      <c r="J14" s="3"/>
    </row>
    <row r="15" spans="1:15" x14ac:dyDescent="0.25">
      <c r="A15" s="48" t="str">
        <f>A12</f>
        <v>1-19</v>
      </c>
      <c r="B15" s="48">
        <f>IF(C12=12,B12+1,B12)</f>
        <v>2020</v>
      </c>
      <c r="C15" s="48">
        <f>IF(C12=12,1,C12+1)</f>
        <v>5</v>
      </c>
      <c r="D15" s="32">
        <f>HLOOKUP((C15)&amp;B15,'Meter Reading_WEMO'!$B$4:$Z$10,7,FALSE)</f>
        <v>43946</v>
      </c>
      <c r="E15" s="32">
        <f>HLOOKUP(C15+1&amp;B15,'Meter Reading_WEMO'!$B$4:$Z$10,7,FALSE)</f>
        <v>43977</v>
      </c>
      <c r="F15" s="31">
        <f>E15-D15</f>
        <v>31</v>
      </c>
      <c r="G15" s="33">
        <f>SUMIFS(HDD_Summary!$E$4:$E$369,HDD_Summary!$D$4:$D$369,"&lt;"&amp;$E15,HDD_Summary!$D$4:$D$369,"&gt;="&amp;$D15)</f>
        <v>252.88230893496976</v>
      </c>
      <c r="H15" s="33">
        <f>SUMIFS(HDD_Summary!$F$4:$F$369,HDD_Summary!$D$4:$D$369,"&lt;"&amp;$E15,HDD_Summary!$D$4:$D$369,"&gt;="&amp;$D15)</f>
        <v>231.67243130227004</v>
      </c>
      <c r="I15" s="112">
        <f>SUM('Customer Count by Cycle'!G93)</f>
        <v>3293</v>
      </c>
      <c r="J15" s="3">
        <f>SUM('Customer Count by Cycle'!H93)</f>
        <v>516</v>
      </c>
    </row>
    <row r="16" spans="1:15" x14ac:dyDescent="0.25">
      <c r="D16" s="32"/>
      <c r="E16" s="32"/>
      <c r="G16" s="47"/>
      <c r="H16" s="33"/>
      <c r="I16" s="112"/>
      <c r="J16" s="3"/>
    </row>
    <row r="17" spans="1:10" x14ac:dyDescent="0.25">
      <c r="A17" s="150" t="str">
        <f>'CSWNA Summary'!A12&amp;" Billing Cycle"</f>
        <v>June 2020 Billing Cycle</v>
      </c>
      <c r="B17" s="58"/>
      <c r="C17" s="107"/>
      <c r="D17" s="32"/>
      <c r="E17" s="32"/>
      <c r="G17" s="47"/>
      <c r="H17" s="33"/>
      <c r="I17" s="112"/>
      <c r="J17" s="3"/>
    </row>
    <row r="18" spans="1:10" x14ac:dyDescent="0.25">
      <c r="A18" s="48" t="str">
        <f>A15</f>
        <v>1-19</v>
      </c>
      <c r="B18" s="48">
        <f>IF(C15=12,B15+1,B15)</f>
        <v>2020</v>
      </c>
      <c r="C18" s="48">
        <f>IF(C15=12,1,C15+1)</f>
        <v>6</v>
      </c>
      <c r="D18" s="32">
        <f>HLOOKUP((C18)&amp;B18,'Meter Reading_WEMO'!$B$4:$Z$10,7,FALSE)</f>
        <v>43977</v>
      </c>
      <c r="E18" s="32">
        <f>HLOOKUP(C18+1&amp;B18,'Meter Reading_WEMO'!$B$4:$Z$10,7,FALSE)</f>
        <v>44007</v>
      </c>
      <c r="F18" s="31">
        <f>E18-D18</f>
        <v>30</v>
      </c>
      <c r="G18" s="33">
        <f>SUMIFS(HDD_Summary!$E$4:$E$369,HDD_Summary!$D$4:$D$369,"&lt;"&amp;$E18,HDD_Summary!$D$4:$D$369,"&gt;="&amp;$D18)</f>
        <v>3.8648798250076952</v>
      </c>
      <c r="H18" s="33">
        <f>SUMIFS(HDD_Summary!$F$4:$F$369,HDD_Summary!$D$4:$D$369,"&lt;"&amp;$E18,HDD_Summary!$D$4:$D$369,"&gt;="&amp;$D18)</f>
        <v>20.661612903225802</v>
      </c>
      <c r="I18" s="112">
        <f>SUM('Customer Count by Cycle'!G115)</f>
        <v>3286</v>
      </c>
      <c r="J18" s="3">
        <f>SUM('Customer Count by Cycle'!H115)</f>
        <v>514</v>
      </c>
    </row>
    <row r="19" spans="1:10" x14ac:dyDescent="0.25">
      <c r="D19" s="32"/>
      <c r="E19" s="32"/>
      <c r="G19" s="47"/>
      <c r="H19" s="33"/>
      <c r="I19" s="112"/>
      <c r="J19" s="3"/>
    </row>
    <row r="20" spans="1:10" x14ac:dyDescent="0.25">
      <c r="A20" s="150" t="str">
        <f>'CSWNA Summary'!A13&amp;" Billing Cycle"</f>
        <v>July 2020 Billing Cycle</v>
      </c>
      <c r="B20" s="58"/>
      <c r="C20" s="107"/>
      <c r="D20" s="32"/>
      <c r="E20" s="32"/>
      <c r="G20" s="47"/>
      <c r="H20" s="33"/>
      <c r="I20" s="112"/>
      <c r="J20" s="3"/>
    </row>
    <row r="21" spans="1:10" x14ac:dyDescent="0.25">
      <c r="A21" s="48" t="str">
        <f>A18</f>
        <v>1-19</v>
      </c>
      <c r="B21" s="48">
        <f>IF(C18=12,B18+1,B18)</f>
        <v>2020</v>
      </c>
      <c r="C21" s="48">
        <f>IF(C18=12,1,C18+1)</f>
        <v>7</v>
      </c>
      <c r="D21" s="32">
        <f>HLOOKUP((C21)&amp;B21,'Meter Reading_WEMO'!$B$4:$Z$10,7,FALSE)</f>
        <v>44007</v>
      </c>
      <c r="E21" s="32">
        <f>HLOOKUP(C21+1&amp;B21,'Meter Reading_WEMO'!$B$4:$Z$10,7,FALSE)</f>
        <v>44039</v>
      </c>
      <c r="F21" s="31">
        <f>E21-D21</f>
        <v>32</v>
      </c>
      <c r="G21" s="33">
        <f>SUMIFS(HDD_Summary!$E$4:$E$369,HDD_Summary!$D$4:$D$369,"&lt;"&amp;$E21,HDD_Summary!$D$4:$D$369,"&gt;="&amp;$D21)</f>
        <v>0</v>
      </c>
      <c r="H21" s="33">
        <f>SUMIFS(HDD_Summary!$F$4:$F$369,HDD_Summary!$D$4:$D$369,"&lt;"&amp;$E21,HDD_Summary!$D$4:$D$369,"&gt;="&amp;$D21)</f>
        <v>1.9386200716845867</v>
      </c>
      <c r="I21" s="112">
        <f>SUM('Customer Count by Cycle'!G137)</f>
        <v>3231</v>
      </c>
      <c r="J21" s="3">
        <f>SUM('Customer Count by Cycle'!H137)</f>
        <v>527</v>
      </c>
    </row>
    <row r="22" spans="1:10" hidden="1" x14ac:dyDescent="0.25">
      <c r="D22" s="32"/>
      <c r="E22" s="32"/>
      <c r="G22" s="47"/>
      <c r="H22" s="33"/>
      <c r="I22" s="53"/>
      <c r="J22" s="3"/>
    </row>
    <row r="23" spans="1:10" hidden="1" x14ac:dyDescent="0.25">
      <c r="A23" s="59" t="s">
        <v>17</v>
      </c>
      <c r="B23" s="58"/>
      <c r="C23" s="107"/>
      <c r="D23" s="32"/>
      <c r="E23" s="32"/>
      <c r="G23" s="47"/>
      <c r="H23" s="33"/>
      <c r="I23" s="53"/>
      <c r="J23" s="3"/>
    </row>
    <row r="24" spans="1:10" hidden="1" x14ac:dyDescent="0.25">
      <c r="A24" s="48" t="str">
        <f>A21</f>
        <v>1-19</v>
      </c>
      <c r="B24" s="48">
        <v>7</v>
      </c>
      <c r="D24" s="32" t="e">
        <f>VLOOKUP($C24-1&amp;"-"&amp;$B24,'Meter Reading_WEMO'!$AC$12:$AD$24,2,FALSE)</f>
        <v>#N/A</v>
      </c>
      <c r="E24" s="32" t="e">
        <f>VLOOKUP($C24&amp;"-"&amp;$B24,'Meter Reading_WEMO'!$AC$12:$AD$24,2,FALSE)</f>
        <v>#N/A</v>
      </c>
      <c r="G24" s="47"/>
      <c r="H24" s="33"/>
      <c r="I24" s="53"/>
      <c r="J24" s="53"/>
    </row>
    <row r="25" spans="1:10" hidden="1" x14ac:dyDescent="0.25">
      <c r="D25" s="32"/>
      <c r="E25" s="32"/>
      <c r="G25" s="47"/>
      <c r="H25" s="33"/>
      <c r="I25" s="53"/>
      <c r="J25" s="3"/>
    </row>
    <row r="26" spans="1:10" hidden="1" x14ac:dyDescent="0.25">
      <c r="A26" s="59" t="s">
        <v>19</v>
      </c>
      <c r="B26" s="58"/>
      <c r="C26" s="107"/>
      <c r="D26" s="32"/>
      <c r="E26" s="32"/>
      <c r="G26" s="47"/>
      <c r="H26" s="33"/>
      <c r="I26" s="53"/>
      <c r="J26" s="3"/>
    </row>
    <row r="27" spans="1:10" hidden="1" x14ac:dyDescent="0.25">
      <c r="A27" s="48" t="str">
        <f>A24</f>
        <v>1-19</v>
      </c>
      <c r="B27" s="48">
        <v>8</v>
      </c>
      <c r="D27" s="32" t="e">
        <f>SUMIFS('Meter Reading_WEMO'!#REF!,'Meter Reading_WEMO'!#REF!,$A27,'Meter Reading_WEMO'!#REF!,$B27)</f>
        <v>#REF!</v>
      </c>
      <c r="E27" s="32" t="e">
        <f>SUMIFS('Meter Reading_WEMO'!#REF!,'Meter Reading_WEMO'!#REF!,$A27,'Meter Reading_WEMO'!#REF!,$B27)</f>
        <v>#REF!</v>
      </c>
      <c r="F27" s="31" t="e">
        <f>E27-D27</f>
        <v>#REF!</v>
      </c>
      <c r="G27" s="33">
        <f>SUMIFS(HDD_Summary!$E$4:$E$369,HDD_Summary!$D$4:$D$369,"&lt;"&amp;$E27,HDD_Summary!$D$4:$D$369,"&gt;="&amp;$D27)</f>
        <v>0</v>
      </c>
      <c r="H27" s="33">
        <f>SUMIFS(HDD_Summary!$F$4:$F$369,HDD_Summary!$D$4:$D$369,"&lt;"&amp;$E27,HDD_Summary!$D$4:$D$369,"&gt;="&amp;$D27)</f>
        <v>0</v>
      </c>
      <c r="I27" s="53">
        <f>SUM('Customer Count by Cycle'!G8:G8)</f>
        <v>157</v>
      </c>
      <c r="J27" s="53">
        <f>SUM('Customer Count by Cycle'!H8:H8)</f>
        <v>91</v>
      </c>
    </row>
    <row r="28" spans="1:10" hidden="1" x14ac:dyDescent="0.25">
      <c r="D28" s="32"/>
      <c r="E28" s="32"/>
      <c r="G28" s="47"/>
      <c r="H28" s="33"/>
      <c r="I28" s="53"/>
      <c r="J28" s="53"/>
    </row>
    <row r="29" spans="1:10" hidden="1" x14ac:dyDescent="0.25">
      <c r="A29" s="59" t="s">
        <v>75</v>
      </c>
      <c r="B29" s="58"/>
      <c r="C29" s="107"/>
      <c r="D29" s="32"/>
      <c r="E29" s="32"/>
      <c r="G29" s="47"/>
      <c r="H29" s="33"/>
      <c r="I29" s="53"/>
      <c r="J29" s="53"/>
    </row>
    <row r="30" spans="1:10" hidden="1" x14ac:dyDescent="0.25">
      <c r="A30" s="48" t="str">
        <f>A27</f>
        <v>1-19</v>
      </c>
      <c r="B30" s="48">
        <v>9</v>
      </c>
      <c r="D30" s="32" t="e">
        <f>SUMIFS('Meter Reading_WEMO'!#REF!,'Meter Reading_WEMO'!#REF!,$A30,'Meter Reading_WEMO'!#REF!,$B30)</f>
        <v>#REF!</v>
      </c>
      <c r="E30" s="32" t="e">
        <f>SUMIFS('Meter Reading_WEMO'!#REF!,'Meter Reading_WEMO'!#REF!,$A30,'Meter Reading_WEMO'!#REF!,$B30)</f>
        <v>#REF!</v>
      </c>
      <c r="F30" s="31" t="e">
        <f>E30-D30</f>
        <v>#REF!</v>
      </c>
      <c r="G30" s="33">
        <f>SUMIFS(HDD_Summary!$E$4:$E$369,HDD_Summary!$D$4:$D$369,"&lt;"&amp;$E30,HDD_Summary!$D$4:$D$369,"&gt;="&amp;$D30)</f>
        <v>0</v>
      </c>
      <c r="H30" s="33">
        <f>SUMIFS(HDD_Summary!$F$4:$F$369,HDD_Summary!$D$4:$D$369,"&lt;"&amp;$E30,HDD_Summary!$D$4:$D$369,"&gt;="&amp;$D30)</f>
        <v>0</v>
      </c>
      <c r="I30" s="53">
        <f>SUM('Customer Count by Cycle'!G30:G30)</f>
        <v>155</v>
      </c>
      <c r="J30" s="53">
        <f>SUM('Customer Count by Cycle'!H30:H30)</f>
        <v>91</v>
      </c>
    </row>
    <row r="31" spans="1:10" hidden="1" x14ac:dyDescent="0.25">
      <c r="D31" s="32"/>
      <c r="E31" s="32"/>
      <c r="G31" s="47"/>
      <c r="H31" s="33"/>
      <c r="I31" s="53"/>
      <c r="J31" s="53"/>
    </row>
    <row r="32" spans="1:10" hidden="1" x14ac:dyDescent="0.25">
      <c r="A32" s="59" t="s">
        <v>74</v>
      </c>
      <c r="B32" s="58"/>
      <c r="C32" s="107"/>
      <c r="D32" s="32"/>
      <c r="E32" s="32"/>
      <c r="G32" s="47"/>
      <c r="H32" s="33"/>
      <c r="I32" s="53"/>
      <c r="J32" s="53"/>
    </row>
    <row r="33" spans="1:10" hidden="1" x14ac:dyDescent="0.25">
      <c r="A33" s="48" t="str">
        <f>A30</f>
        <v>1-19</v>
      </c>
      <c r="B33" s="48">
        <v>10</v>
      </c>
      <c r="D33" s="32" t="e">
        <f>SUMIFS('Meter Reading_WEMO'!#REF!,'Meter Reading_WEMO'!#REF!,$A33,'Meter Reading_WEMO'!#REF!,$B33)</f>
        <v>#REF!</v>
      </c>
      <c r="E33" s="32" t="e">
        <f>SUMIFS('Meter Reading_WEMO'!#REF!,'Meter Reading_WEMO'!#REF!,$A33,'Meter Reading_WEMO'!#REF!,$B33)</f>
        <v>#REF!</v>
      </c>
      <c r="F33" s="31" t="e">
        <f>E33-D33</f>
        <v>#REF!</v>
      </c>
      <c r="G33" s="33">
        <f>SUM(HDD_Summary!E307:E334)</f>
        <v>0</v>
      </c>
      <c r="H33" s="33">
        <f>SUM(HDD_Summary!F307:F334)</f>
        <v>20.661612903225802</v>
      </c>
      <c r="I33" s="53">
        <f>SUM('Customer Count by Cycle'!G52:G70)</f>
        <v>3293</v>
      </c>
      <c r="J33" s="53">
        <f>SUM('Customer Count by Cycle'!H52:H70)</f>
        <v>520</v>
      </c>
    </row>
    <row r="34" spans="1:10" hidden="1" x14ac:dyDescent="0.25">
      <c r="D34" s="32"/>
      <c r="E34" s="32"/>
      <c r="G34" s="47"/>
      <c r="H34" s="33"/>
      <c r="I34" s="53"/>
      <c r="J34" s="53"/>
    </row>
    <row r="35" spans="1:10" hidden="1" x14ac:dyDescent="0.25">
      <c r="A35" s="59" t="s">
        <v>73</v>
      </c>
      <c r="B35" s="58"/>
      <c r="C35" s="107"/>
      <c r="D35" s="32"/>
      <c r="E35" s="32"/>
      <c r="G35" s="47"/>
      <c r="H35" s="33"/>
      <c r="I35" s="53"/>
      <c r="J35" s="53"/>
    </row>
    <row r="36" spans="1:10" hidden="1" x14ac:dyDescent="0.25">
      <c r="A36" s="48" t="str">
        <f>A33</f>
        <v>1-19</v>
      </c>
      <c r="B36" s="48">
        <v>11</v>
      </c>
      <c r="D36" s="32" t="e">
        <f>SUMIFS('Meter Reading_WEMO'!#REF!,'Meter Reading_WEMO'!#REF!,$A36,'Meter Reading_WEMO'!#REF!,$B36)</f>
        <v>#REF!</v>
      </c>
      <c r="E36" s="32" t="e">
        <f>SUMIFS('Meter Reading_WEMO'!#REF!,'Meter Reading_WEMO'!#REF!,$A36,'Meter Reading_WEMO'!#REF!,$B36)</f>
        <v>#REF!</v>
      </c>
      <c r="F36" s="31" t="e">
        <f>E36-D36</f>
        <v>#REF!</v>
      </c>
      <c r="G36" s="33">
        <f>SUM(HDD_Summary!E335:E362)</f>
        <v>0</v>
      </c>
      <c r="H36" s="33">
        <f>SUM(HDD_Summary!F335:F362)</f>
        <v>1.9386200716845867</v>
      </c>
      <c r="I36" s="53">
        <f>SUM('Customer Count by Cycle'!G74:G92)</f>
        <v>3293</v>
      </c>
      <c r="J36" s="53">
        <f>SUM('Customer Count by Cycle'!H74:H92)</f>
        <v>516</v>
      </c>
    </row>
    <row r="37" spans="1:10" hidden="1" x14ac:dyDescent="0.25">
      <c r="D37" s="32"/>
      <c r="E37" s="32"/>
      <c r="G37" s="47"/>
      <c r="H37" s="33"/>
      <c r="I37" s="53"/>
      <c r="J37" s="53"/>
    </row>
    <row r="38" spans="1:10" hidden="1" x14ac:dyDescent="0.25">
      <c r="A38" s="59" t="s">
        <v>72</v>
      </c>
      <c r="B38" s="58"/>
      <c r="C38" s="107"/>
      <c r="D38" s="32"/>
      <c r="E38" s="32"/>
      <c r="G38" s="47"/>
      <c r="H38" s="33"/>
      <c r="I38" s="53"/>
      <c r="J38" s="53"/>
    </row>
    <row r="39" spans="1:10" hidden="1" x14ac:dyDescent="0.25">
      <c r="A39" s="48" t="str">
        <f>A36</f>
        <v>1-19</v>
      </c>
      <c r="B39" s="48">
        <v>12</v>
      </c>
      <c r="D39" s="32" t="e">
        <f>SUMIFS('Meter Reading_WEMO'!#REF!,'Meter Reading_WEMO'!#REF!,$A39,'Meter Reading_WEMO'!#REF!,$B39)</f>
        <v>#REF!</v>
      </c>
      <c r="E39" s="32" t="e">
        <f>SUMIFS('Meter Reading_WEMO'!#REF!,'Meter Reading_WEMO'!#REF!,$A39,'Meter Reading_WEMO'!#REF!,$B39)</f>
        <v>#REF!</v>
      </c>
      <c r="F39" s="31" t="e">
        <f>E39-D39</f>
        <v>#REF!</v>
      </c>
      <c r="G39" s="33">
        <f>SUM(HDD_Summary!E363:E369)</f>
        <v>0</v>
      </c>
      <c r="H39" s="33">
        <f>SUM(HDD_Summary!F363:F369)</f>
        <v>0</v>
      </c>
      <c r="I39" s="53">
        <f>SUM('Customer Count by Cycle'!G96:G114)</f>
        <v>3286</v>
      </c>
      <c r="J39" s="53">
        <f>SUM('Customer Count by Cycle'!H96:H114)</f>
        <v>514</v>
      </c>
    </row>
    <row r="40" spans="1:10" hidden="1" x14ac:dyDescent="0.25">
      <c r="I40" s="53"/>
      <c r="J40" s="53"/>
    </row>
    <row r="41" spans="1:10" customFormat="1" ht="14.45" hidden="1" customHeight="1" x14ac:dyDescent="0.25">
      <c r="A41" s="59" t="s">
        <v>71</v>
      </c>
      <c r="B41" s="58"/>
      <c r="C41" s="107"/>
      <c r="I41" s="53"/>
      <c r="J41" s="53"/>
    </row>
    <row r="42" spans="1:10" hidden="1" x14ac:dyDescent="0.25">
      <c r="A42" s="48">
        <v>1</v>
      </c>
      <c r="B42" s="48">
        <v>1</v>
      </c>
      <c r="D42" s="32" t="e">
        <f>SUMIFS('Meter Reading_WEMO'!#REF!,'Meter Reading_WEMO'!#REF!,$A42,'Meter Reading_WEMO'!#REF!,$B42)</f>
        <v>#REF!</v>
      </c>
      <c r="E42" s="32" t="e">
        <f>SUMIFS('Meter Reading_WEMO'!#REF!,'Meter Reading_WEMO'!#REF!,$A42,'Meter Reading_WEMO'!#REF!,$B42)</f>
        <v>#REF!</v>
      </c>
      <c r="F42" s="31" t="e">
        <f>E42-D42</f>
        <v>#REF!</v>
      </c>
      <c r="G42" s="33" t="e">
        <f>SUM(HDD_Summary!#REF!)</f>
        <v>#REF!</v>
      </c>
      <c r="H42" s="33" t="e">
        <f>SUM(HDD_Summary!#REF!)</f>
        <v>#REF!</v>
      </c>
      <c r="I42" s="53" t="e">
        <f>SUM('Customer Count by Cycle'!#REF!)</f>
        <v>#REF!</v>
      </c>
      <c r="J42" s="53" t="e">
        <f>SUM('Customer Count by Cycle'!#REF!)</f>
        <v>#REF!</v>
      </c>
    </row>
    <row r="43" spans="1:10" hidden="1" x14ac:dyDescent="0.25">
      <c r="J43" s="31"/>
    </row>
    <row r="44" spans="1:10" hidden="1" x14ac:dyDescent="0.25">
      <c r="H44" s="65"/>
    </row>
    <row r="45" spans="1:10" hidden="1" x14ac:dyDescent="0.25"/>
    <row r="46" spans="1:10" hidden="1" x14ac:dyDescent="0.25"/>
    <row r="47" spans="1:10" hidden="1" x14ac:dyDescent="0.25"/>
  </sheetData>
  <pageMargins left="0.45" right="0.45" top="0.75" bottom="0.5" header="0.3" footer="0.3"/>
  <pageSetup scale="65" orientation="landscape" horizontalDpi="72" verticalDpi="72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2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L1" sqref="L1:O1048576"/>
    </sheetView>
  </sheetViews>
  <sheetFormatPr defaultColWidth="12.7109375" defaultRowHeight="15" x14ac:dyDescent="0.25"/>
  <cols>
    <col min="1" max="3" width="10.140625" style="48" customWidth="1"/>
    <col min="4" max="5" width="12.7109375" style="31"/>
    <col min="6" max="6" width="12.7109375" style="31" customWidth="1"/>
    <col min="7" max="7" width="12.7109375" style="48" customWidth="1"/>
    <col min="8" max="8" width="12.7109375" style="31"/>
    <col min="9" max="9" width="12.7109375" style="31" customWidth="1"/>
    <col min="10" max="11" width="12.7109375" customWidth="1"/>
    <col min="16" max="16384" width="12.7109375" style="31"/>
  </cols>
  <sheetData>
    <row r="1" spans="1:15" x14ac:dyDescent="0.25">
      <c r="A1" s="50"/>
      <c r="B1" s="50"/>
      <c r="C1" s="50"/>
      <c r="D1" s="50"/>
      <c r="E1" s="50"/>
      <c r="F1" s="50"/>
      <c r="G1" s="50"/>
      <c r="H1" s="50"/>
      <c r="I1" s="50" t="s">
        <v>21</v>
      </c>
      <c r="J1" s="50" t="s">
        <v>21</v>
      </c>
    </row>
    <row r="2" spans="1:15" x14ac:dyDescent="0.25">
      <c r="A2" s="54" t="s">
        <v>30</v>
      </c>
      <c r="B2" s="54"/>
      <c r="C2" s="54"/>
      <c r="D2" s="54" t="s">
        <v>31</v>
      </c>
      <c r="E2" s="54" t="s">
        <v>31</v>
      </c>
      <c r="F2" s="54" t="s">
        <v>32</v>
      </c>
      <c r="G2" s="54" t="s">
        <v>34</v>
      </c>
      <c r="H2" s="54" t="s">
        <v>33</v>
      </c>
      <c r="I2" s="54" t="s">
        <v>20</v>
      </c>
      <c r="J2" s="54" t="s">
        <v>70</v>
      </c>
    </row>
    <row r="3" spans="1:15" s="52" customFormat="1" ht="14.45" customHeight="1" x14ac:dyDescent="0.25">
      <c r="A3" s="51" t="s">
        <v>35</v>
      </c>
      <c r="B3" s="51" t="s">
        <v>106</v>
      </c>
      <c r="C3" s="51" t="s">
        <v>36</v>
      </c>
      <c r="D3" s="51" t="s">
        <v>37</v>
      </c>
      <c r="E3" s="51" t="s">
        <v>38</v>
      </c>
      <c r="F3" s="51" t="s">
        <v>39</v>
      </c>
      <c r="G3" s="51" t="s">
        <v>41</v>
      </c>
      <c r="H3" s="51" t="s">
        <v>40</v>
      </c>
      <c r="I3" s="51" t="s">
        <v>69</v>
      </c>
      <c r="J3" s="51" t="s">
        <v>69</v>
      </c>
      <c r="K3"/>
      <c r="L3"/>
      <c r="M3"/>
      <c r="N3"/>
      <c r="O3"/>
    </row>
    <row r="4" spans="1:15" customFormat="1" ht="14.45" customHeight="1" x14ac:dyDescent="0.25">
      <c r="A4" s="46"/>
      <c r="B4" s="46"/>
      <c r="C4" s="106"/>
      <c r="I4" s="3"/>
      <c r="J4" s="3"/>
    </row>
    <row r="5" spans="1:15" customFormat="1" ht="14.45" customHeight="1" x14ac:dyDescent="0.25">
      <c r="A5" s="150" t="str">
        <f>'CSWNA Summary'!A8&amp;" Billing Cycle"</f>
        <v>February 2020 Billing Cycle</v>
      </c>
      <c r="B5" s="58"/>
      <c r="C5" s="107"/>
      <c r="I5" s="3"/>
      <c r="J5" s="3"/>
    </row>
    <row r="6" spans="1:15" x14ac:dyDescent="0.25">
      <c r="A6" s="187" t="s">
        <v>127</v>
      </c>
      <c r="B6" s="48">
        <v>2020</v>
      </c>
      <c r="C6" s="48">
        <v>2</v>
      </c>
      <c r="D6" s="32">
        <f>HLOOKUP((C6)&amp;B6,'Meter Reading_WEMO'!$B$4:$Z$10,7,FALSE)</f>
        <v>43856</v>
      </c>
      <c r="E6" s="32">
        <f>HLOOKUP(C6+1&amp;B6,'Meter Reading_WEMO'!$B$4:$Z$10,7,FALSE)</f>
        <v>43884</v>
      </c>
      <c r="F6" s="31">
        <f>E6-D6</f>
        <v>28</v>
      </c>
      <c r="G6" s="33">
        <f>SUMIFS(HDD_Summary!$J$4:$J$369,HDD_Summary!$D$4:$D$369,"&lt;"&amp;$E6,HDD_Summary!$D$4:$D$369,"&gt;="&amp;$D6)</f>
        <v>728</v>
      </c>
      <c r="H6" s="33">
        <f>SUMIFS(HDD_Summary!$K$4:$K$369,HDD_Summary!$D$4:$D$369,"&lt;"&amp;$E6,HDD_Summary!$D$4:$D$369,"&gt;="&amp;$D6)</f>
        <v>831.73287237141801</v>
      </c>
      <c r="I6" s="138">
        <f>SUM('Customer Count by Cycle'!I27)</f>
        <v>27450</v>
      </c>
      <c r="J6" s="3">
        <f>SUM('Customer Count by Cycle'!J27)</f>
        <v>3282</v>
      </c>
    </row>
    <row r="7" spans="1:15" customFormat="1" x14ac:dyDescent="0.25">
      <c r="A7" s="48"/>
      <c r="B7" s="48"/>
      <c r="C7" s="48"/>
      <c r="D7" s="32"/>
      <c r="E7" s="32"/>
      <c r="F7" s="31"/>
      <c r="G7" s="47"/>
      <c r="H7" s="33"/>
      <c r="I7" s="138"/>
      <c r="J7" s="3"/>
    </row>
    <row r="8" spans="1:15" customFormat="1" x14ac:dyDescent="0.25">
      <c r="A8" s="150" t="str">
        <f>'CSWNA Summary'!A9&amp;" Billing Cycle"</f>
        <v>March 2020 Billing Cycle</v>
      </c>
      <c r="B8" s="58"/>
      <c r="C8" s="107"/>
      <c r="D8" s="32"/>
      <c r="E8" s="32"/>
      <c r="F8" s="31"/>
      <c r="G8" s="47"/>
      <c r="H8" s="33"/>
      <c r="I8" s="138"/>
      <c r="J8" s="3"/>
    </row>
    <row r="9" spans="1:15" customFormat="1" x14ac:dyDescent="0.25">
      <c r="A9" s="48" t="str">
        <f>A6</f>
        <v>1-19</v>
      </c>
      <c r="B9" s="48">
        <f>IF(C6=12,B6+1,B6)</f>
        <v>2020</v>
      </c>
      <c r="C9" s="48">
        <f>IF(C6=12,1,C6+1)</f>
        <v>3</v>
      </c>
      <c r="D9" s="32">
        <f>HLOOKUP((C9)&amp;B9,'Meter Reading_WEMO'!$B$4:$Z$10,7,FALSE)</f>
        <v>43884</v>
      </c>
      <c r="E9" s="32">
        <f>HLOOKUP(C9+1&amp;B9,'Meter Reading_WEMO'!$B$4:$Z$10,7,FALSE)</f>
        <v>43916</v>
      </c>
      <c r="F9" s="31">
        <f>E9-D9</f>
        <v>32</v>
      </c>
      <c r="G9" s="33">
        <f>SUMIFS(HDD_Summary!$J$4:$J$369,HDD_Summary!$D$4:$D$369,"&lt;"&amp;$E9,HDD_Summary!$D$4:$D$369,"&gt;="&amp;$D9)</f>
        <v>542</v>
      </c>
      <c r="H9" s="33">
        <f>SUMIFS(HDD_Summary!$K$4:$K$369,HDD_Summary!$D$4:$D$369,"&lt;"&amp;$E9,HDD_Summary!$D$4:$D$369,"&gt;="&amp;$D9)</f>
        <v>647.38016186415246</v>
      </c>
      <c r="I9" s="138">
        <f>SUM('Customer Count by Cycle'!I49)</f>
        <v>27450</v>
      </c>
      <c r="J9" s="3">
        <f>SUM('Customer Count by Cycle'!J49)</f>
        <v>3310</v>
      </c>
    </row>
    <row r="10" spans="1:15" customFormat="1" x14ac:dyDescent="0.25">
      <c r="A10" s="48"/>
      <c r="B10" s="48"/>
      <c r="C10" s="48"/>
      <c r="D10" s="32"/>
      <c r="E10" s="32"/>
      <c r="F10" s="31"/>
      <c r="G10" s="47"/>
      <c r="H10" s="33"/>
      <c r="I10" s="138"/>
      <c r="J10" s="3"/>
    </row>
    <row r="11" spans="1:15" customFormat="1" x14ac:dyDescent="0.25">
      <c r="A11" s="150" t="str">
        <f>'CSWNA Summary'!A10&amp;" Billing Cycle"</f>
        <v>April 2020 Billing Cycle</v>
      </c>
      <c r="B11" s="58"/>
      <c r="C11" s="107"/>
      <c r="D11" s="32"/>
      <c r="E11" s="32"/>
      <c r="F11" s="31"/>
      <c r="G11" s="47"/>
      <c r="H11" s="33"/>
      <c r="I11" s="138"/>
      <c r="J11" s="3"/>
    </row>
    <row r="12" spans="1:15" customFormat="1" x14ac:dyDescent="0.25">
      <c r="A12" s="48" t="str">
        <f>A9</f>
        <v>1-19</v>
      </c>
      <c r="B12" s="48">
        <f>IF(C9=12,B9+1,B9)</f>
        <v>2020</v>
      </c>
      <c r="C12" s="48">
        <f>IF(C9=12,1,C9+1)</f>
        <v>4</v>
      </c>
      <c r="D12" s="32">
        <f>HLOOKUP((C12)&amp;B12,'Meter Reading_WEMO'!$B$4:$Z$10,7,FALSE)</f>
        <v>43916</v>
      </c>
      <c r="E12" s="32">
        <f>HLOOKUP(C12+1&amp;B12,'Meter Reading_WEMO'!$B$4:$Z$10,7,FALSE)</f>
        <v>43946</v>
      </c>
      <c r="F12" s="31">
        <f>E12-D12</f>
        <v>30</v>
      </c>
      <c r="G12" s="33">
        <f>SUMIFS(HDD_Summary!$J$4:$J$369,HDD_Summary!$D$4:$D$369,"&lt;"&amp;$E12,HDD_Summary!$D$4:$D$369,"&gt;="&amp;$D12)</f>
        <v>293.5</v>
      </c>
      <c r="H12" s="33">
        <f>SUMIFS(HDD_Summary!$K$4:$K$369,HDD_Summary!$D$4:$D$369,"&lt;"&amp;$E12,HDD_Summary!$D$4:$D$369,"&gt;="&amp;$D12)</f>
        <v>266.91246714456395</v>
      </c>
      <c r="I12" s="138">
        <f>SUM('Customer Count by Cycle'!I71)</f>
        <v>27369</v>
      </c>
      <c r="J12" s="3">
        <f>SUM('Customer Count by Cycle'!J71)</f>
        <v>3275</v>
      </c>
    </row>
    <row r="13" spans="1:15" customFormat="1" x14ac:dyDescent="0.25">
      <c r="A13" s="48"/>
      <c r="B13" s="48"/>
      <c r="C13" s="48"/>
      <c r="D13" s="32"/>
      <c r="E13" s="32"/>
      <c r="F13" s="31"/>
      <c r="G13" s="47"/>
      <c r="H13" s="33"/>
      <c r="I13" s="138"/>
      <c r="J13" s="3"/>
    </row>
    <row r="14" spans="1:15" customFormat="1" x14ac:dyDescent="0.25">
      <c r="A14" s="150" t="str">
        <f>'CSWNA Summary'!A11&amp;" Billing Cycle"</f>
        <v>May 2020 Billing Cycle</v>
      </c>
      <c r="B14" s="58"/>
      <c r="C14" s="107"/>
      <c r="D14" s="32"/>
      <c r="E14" s="32"/>
      <c r="F14" s="31"/>
      <c r="G14" s="47"/>
      <c r="H14" s="33"/>
      <c r="I14" s="138"/>
      <c r="J14" s="3"/>
    </row>
    <row r="15" spans="1:15" customFormat="1" x14ac:dyDescent="0.25">
      <c r="A15" s="48" t="str">
        <f>A12</f>
        <v>1-19</v>
      </c>
      <c r="B15" s="48">
        <f>IF(C12=12,B12+1,B12)</f>
        <v>2020</v>
      </c>
      <c r="C15" s="48">
        <f>IF(C12=12,1,C12+1)</f>
        <v>5</v>
      </c>
      <c r="D15" s="32">
        <f>HLOOKUP((C15)&amp;B15,'Meter Reading_WEMO'!$B$4:$Z$10,7,FALSE)</f>
        <v>43946</v>
      </c>
      <c r="E15" s="32">
        <f>HLOOKUP(C15+1&amp;B15,'Meter Reading_WEMO'!$B$4:$Z$10,7,FALSE)</f>
        <v>43977</v>
      </c>
      <c r="F15" s="31">
        <f>E15-D15</f>
        <v>31</v>
      </c>
      <c r="G15" s="33">
        <f>SUMIFS(HDD_Summary!$J$4:$J$369,HDD_Summary!$D$4:$D$369,"&lt;"&amp;$E15,HDD_Summary!$D$4:$D$369,"&gt;="&amp;$D15)</f>
        <v>146.5</v>
      </c>
      <c r="H15" s="33">
        <f>SUMIFS(HDD_Summary!$K$4:$K$369,HDD_Summary!$D$4:$D$369,"&lt;"&amp;$E15,HDD_Summary!$D$4:$D$369,"&gt;="&amp;$D15)</f>
        <v>86.022873357228164</v>
      </c>
      <c r="I15" s="138">
        <f>SUM('Customer Count by Cycle'!I93)</f>
        <v>27387</v>
      </c>
      <c r="J15" s="3">
        <f>SUM('Customer Count by Cycle'!J93)</f>
        <v>3259</v>
      </c>
    </row>
    <row r="16" spans="1:15" customFormat="1" x14ac:dyDescent="0.25">
      <c r="A16" s="48"/>
      <c r="B16" s="48"/>
      <c r="C16" s="48"/>
      <c r="D16" s="32"/>
      <c r="E16" s="32"/>
      <c r="F16" s="31"/>
      <c r="G16" s="47"/>
      <c r="H16" s="33"/>
      <c r="I16" s="138"/>
      <c r="J16" s="3"/>
    </row>
    <row r="17" spans="1:10" customFormat="1" x14ac:dyDescent="0.25">
      <c r="A17" s="150" t="str">
        <f>'CSWNA Summary'!A12&amp;" Billing Cycle"</f>
        <v>June 2020 Billing Cycle</v>
      </c>
      <c r="B17" s="58"/>
      <c r="C17" s="107"/>
      <c r="D17" s="32"/>
      <c r="E17" s="32"/>
      <c r="F17" s="31"/>
      <c r="G17" s="47"/>
      <c r="H17" s="33"/>
      <c r="I17" s="138"/>
      <c r="J17" s="3"/>
    </row>
    <row r="18" spans="1:10" customFormat="1" x14ac:dyDescent="0.25">
      <c r="A18" s="48" t="str">
        <f>A15</f>
        <v>1-19</v>
      </c>
      <c r="B18" s="48">
        <f>IF(C15=12,B15+1,B15)</f>
        <v>2020</v>
      </c>
      <c r="C18" s="48">
        <f>IF(C15=12,1,C15+1)</f>
        <v>6</v>
      </c>
      <c r="D18" s="32">
        <f>HLOOKUP((C18)&amp;B18,'Meter Reading_WEMO'!$B$4:$Z$10,7,FALSE)</f>
        <v>43977</v>
      </c>
      <c r="E18" s="32">
        <f>HLOOKUP(C18+1&amp;B18,'Meter Reading_WEMO'!$B$4:$Z$10,7,FALSE)</f>
        <v>44007</v>
      </c>
      <c r="F18" s="31">
        <f>E18-D18</f>
        <v>30</v>
      </c>
      <c r="G18" s="33">
        <f>SUMIFS(HDD_Summary!$J$4:$J$369,HDD_Summary!$D$4:$D$369,"&lt;"&amp;$E18,HDD_Summary!$D$4:$D$369,"&gt;="&amp;$D18)</f>
        <v>0</v>
      </c>
      <c r="H18" s="33">
        <f>SUMIFS(HDD_Summary!$K$4:$K$369,HDD_Summary!$D$4:$D$369,"&lt;"&amp;$E18,HDD_Summary!$D$4:$D$369,"&gt;="&amp;$D18)</f>
        <v>3.5688888888888894</v>
      </c>
      <c r="I18" s="138">
        <f>SUM('Customer Count by Cycle'!I115)</f>
        <v>27378</v>
      </c>
      <c r="J18" s="3">
        <f>SUM('Customer Count by Cycle'!J115)</f>
        <v>3221</v>
      </c>
    </row>
    <row r="19" spans="1:10" customFormat="1" x14ac:dyDescent="0.25">
      <c r="A19" s="48"/>
      <c r="B19" s="48"/>
      <c r="C19" s="48"/>
      <c r="D19" s="32"/>
      <c r="E19" s="32"/>
      <c r="F19" s="31"/>
      <c r="G19" s="47"/>
      <c r="H19" s="33"/>
      <c r="I19" s="138"/>
      <c r="J19" s="3"/>
    </row>
    <row r="20" spans="1:10" customFormat="1" x14ac:dyDescent="0.25">
      <c r="A20" s="150" t="str">
        <f>'CSWNA Summary'!A13&amp;" Billing Cycle"</f>
        <v>July 2020 Billing Cycle</v>
      </c>
      <c r="B20" s="58"/>
      <c r="C20" s="107"/>
      <c r="D20" s="32"/>
      <c r="E20" s="32"/>
      <c r="F20" s="31"/>
      <c r="G20" s="47"/>
      <c r="H20" s="33"/>
      <c r="I20" s="138"/>
      <c r="J20" s="3"/>
    </row>
    <row r="21" spans="1:10" customFormat="1" x14ac:dyDescent="0.25">
      <c r="A21" s="48" t="str">
        <f>A18</f>
        <v>1-19</v>
      </c>
      <c r="B21" s="48">
        <f>IF(C18=12,B18+1,B18)</f>
        <v>2020</v>
      </c>
      <c r="C21" s="48">
        <f>IF(C18=12,1,C18+1)</f>
        <v>7</v>
      </c>
      <c r="D21" s="32">
        <f>HLOOKUP((C21)&amp;B21,'Meter Reading_WEMO'!$B$4:$Z$10,7,FALSE)</f>
        <v>44007</v>
      </c>
      <c r="E21" s="32">
        <f>HLOOKUP(C21+1&amp;B21,'Meter Reading_WEMO'!$B$4:$Z$10,7,FALSE)</f>
        <v>44039</v>
      </c>
      <c r="F21" s="31">
        <f>E21-D21</f>
        <v>32</v>
      </c>
      <c r="G21" s="33">
        <f>SUMIFS(HDD_Summary!$J$4:$J$369,HDD_Summary!$D$4:$D$369,"&lt;"&amp;$E21,HDD_Summary!$D$4:$D$369,"&gt;="&amp;$D21)</f>
        <v>0</v>
      </c>
      <c r="H21" s="33">
        <f>SUMIFS(HDD_Summary!$K$4:$K$369,HDD_Summary!$D$4:$D$369,"&lt;"&amp;$E21,HDD_Summary!$D$4:$D$369,"&gt;="&amp;$D21)</f>
        <v>9.3333333333333712E-2</v>
      </c>
      <c r="I21" s="138">
        <f>SUM('Customer Count by Cycle'!I137)</f>
        <v>26988</v>
      </c>
      <c r="J21" s="3">
        <f>SUM('Customer Count by Cycle'!J137)</f>
        <v>3231</v>
      </c>
    </row>
    <row r="22" spans="1:10" customFormat="1" x14ac:dyDescent="0.25">
      <c r="A22" s="48"/>
      <c r="B22" s="48"/>
      <c r="C22" s="48"/>
      <c r="D22" s="32"/>
      <c r="E22" s="32"/>
      <c r="F22" s="31"/>
      <c r="G22" s="47"/>
      <c r="H22" s="33"/>
      <c r="I22" s="53"/>
      <c r="J22" s="3"/>
    </row>
  </sheetData>
  <pageMargins left="0.45" right="0.45" top="0.75" bottom="0.5" header="0.3" footer="0.3"/>
  <pageSetup scale="66" orientation="landscape" horizontalDpi="72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S88"/>
  <sheetViews>
    <sheetView zoomScale="85" zoomScaleNormal="85" workbookViewId="0">
      <pane xSplit="1" ySplit="4" topLeftCell="B32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54" sqref="M54"/>
    </sheetView>
  </sheetViews>
  <sheetFormatPr defaultColWidth="14.7109375" defaultRowHeight="15" x14ac:dyDescent="0.25"/>
  <cols>
    <col min="1" max="1" width="20.7109375" customWidth="1"/>
  </cols>
  <sheetData>
    <row r="1" spans="1:19" x14ac:dyDescent="0.25">
      <c r="A1" s="5"/>
      <c r="B1" s="82">
        <f>A1-1</f>
        <v>-1</v>
      </c>
      <c r="C1" s="82">
        <f t="shared" ref="C1:I1" si="0">B1-1</f>
        <v>-2</v>
      </c>
      <c r="D1" s="82">
        <f t="shared" si="0"/>
        <v>-3</v>
      </c>
      <c r="E1" s="82">
        <f t="shared" si="0"/>
        <v>-4</v>
      </c>
      <c r="F1" s="82">
        <f t="shared" si="0"/>
        <v>-5</v>
      </c>
      <c r="G1" s="82">
        <f t="shared" si="0"/>
        <v>-6</v>
      </c>
      <c r="H1" s="82">
        <f t="shared" si="0"/>
        <v>-7</v>
      </c>
      <c r="I1" s="83">
        <f t="shared" si="0"/>
        <v>-8</v>
      </c>
    </row>
    <row r="2" spans="1:19" x14ac:dyDescent="0.25">
      <c r="A2" s="6" t="s">
        <v>8</v>
      </c>
      <c r="B2" s="160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19" x14ac:dyDescent="0.25">
      <c r="A3" s="10" t="s">
        <v>109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1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19" s="4" customFormat="1" ht="18" x14ac:dyDescent="0.25">
      <c r="A5" s="100"/>
      <c r="B5" s="101" t="s">
        <v>114</v>
      </c>
      <c r="C5" s="101" t="s">
        <v>115</v>
      </c>
      <c r="D5" s="102" t="s">
        <v>116</v>
      </c>
      <c r="E5" s="101" t="s">
        <v>117</v>
      </c>
      <c r="F5" s="103" t="s">
        <v>112</v>
      </c>
      <c r="H5" s="100"/>
      <c r="I5" s="101" t="s">
        <v>120</v>
      </c>
    </row>
    <row r="6" spans="1:19" ht="9" customHeight="1" x14ac:dyDescent="0.25"/>
    <row r="7" spans="1:19" x14ac:dyDescent="0.25">
      <c r="A7" s="18" t="str">
        <f>'CSWNA Summary'!A8&amp;" Billing Cycle"</f>
        <v>February 2020 Billing Cycle</v>
      </c>
    </row>
    <row r="8" spans="1:19" x14ac:dyDescent="0.25">
      <c r="A8" s="141" t="s">
        <v>127</v>
      </c>
      <c r="B8" s="3">
        <f>Input_NEMO!H6</f>
        <v>992.6738427176582</v>
      </c>
      <c r="C8" s="3">
        <f>Input_NEMO!G6</f>
        <v>1004.9838079539746</v>
      </c>
      <c r="D8" s="3">
        <f>+B8-C8</f>
        <v>-12.30996523631643</v>
      </c>
      <c r="E8" s="3">
        <f>Input_NEMO!I6</f>
        <v>16108</v>
      </c>
      <c r="F8" s="27">
        <f>Assumptions!B7</f>
        <v>0.11254740000000001</v>
      </c>
      <c r="G8" s="20">
        <f>+D8*E8*$F$8</f>
        <v>-22316.902397800081</v>
      </c>
      <c r="H8" s="28">
        <v>0.33606999999999998</v>
      </c>
      <c r="I8" s="64">
        <f>+ROUND(G8*H8,0)</f>
        <v>-7500</v>
      </c>
      <c r="K8" s="192"/>
      <c r="L8" s="247"/>
      <c r="M8" s="247"/>
      <c r="N8" s="247"/>
      <c r="O8" s="247"/>
      <c r="P8" s="245"/>
      <c r="Q8" s="261"/>
      <c r="R8" s="270"/>
      <c r="S8" s="268"/>
    </row>
    <row r="9" spans="1:19" x14ac:dyDescent="0.25">
      <c r="A9" s="1"/>
      <c r="B9" s="3"/>
      <c r="C9" s="3"/>
      <c r="D9" s="3"/>
      <c r="E9" s="3"/>
      <c r="G9" s="20"/>
      <c r="I9" s="2"/>
      <c r="K9" s="191"/>
      <c r="L9" s="247"/>
      <c r="M9" s="247"/>
      <c r="N9" s="247"/>
      <c r="O9" s="247"/>
      <c r="P9" s="273"/>
      <c r="Q9" s="261"/>
      <c r="R9" s="273"/>
      <c r="S9" s="260"/>
    </row>
    <row r="10" spans="1:19" ht="15.75" thickBot="1" x14ac:dyDescent="0.3">
      <c r="A10" s="1" t="s">
        <v>18</v>
      </c>
      <c r="B10" s="19">
        <f>SUM(B8:B8)</f>
        <v>992.6738427176582</v>
      </c>
      <c r="C10" s="19">
        <f>SUM(C8:C8)</f>
        <v>1004.9838079539746</v>
      </c>
      <c r="D10" s="19">
        <f>SUM(D8:D8)</f>
        <v>-12.30996523631643</v>
      </c>
      <c r="E10" s="19">
        <f>SUM(E8:E8)</f>
        <v>16108</v>
      </c>
      <c r="G10" s="21">
        <f>SUM(G8:G8)</f>
        <v>-22316.902397800081</v>
      </c>
      <c r="H10" s="17">
        <f>SUM(H8:H8)</f>
        <v>0.33606999999999998</v>
      </c>
      <c r="I10" s="179">
        <f>SUM(I8:I8)</f>
        <v>-7500</v>
      </c>
      <c r="K10" s="191"/>
      <c r="L10" s="247"/>
      <c r="M10" s="247"/>
      <c r="N10" s="247"/>
      <c r="O10" s="247"/>
      <c r="P10" s="273"/>
      <c r="Q10" s="261"/>
      <c r="R10" s="273"/>
      <c r="S10" s="268"/>
    </row>
    <row r="11" spans="1:19" ht="15.75" thickTop="1" x14ac:dyDescent="0.25">
      <c r="A11" s="1"/>
      <c r="B11" s="140"/>
      <c r="C11" s="140"/>
      <c r="D11" s="140"/>
      <c r="E11" s="140"/>
      <c r="G11" s="151"/>
      <c r="H11" s="109"/>
      <c r="I11" s="143"/>
      <c r="K11" s="191"/>
      <c r="L11" s="247"/>
      <c r="M11" s="247"/>
      <c r="N11" s="247"/>
      <c r="O11" s="247"/>
      <c r="P11" s="273"/>
      <c r="Q11" s="261"/>
      <c r="R11" s="273"/>
      <c r="S11" s="268"/>
    </row>
    <row r="12" spans="1:19" x14ac:dyDescent="0.25">
      <c r="A12" s="1"/>
      <c r="K12" s="191"/>
      <c r="L12" s="269"/>
      <c r="M12" s="269"/>
      <c r="N12" s="269"/>
      <c r="O12" s="269"/>
      <c r="P12" s="273"/>
      <c r="Q12" s="273"/>
      <c r="R12" s="273"/>
      <c r="S12" s="273"/>
    </row>
    <row r="13" spans="1:19" x14ac:dyDescent="0.25">
      <c r="A13" t="s">
        <v>24</v>
      </c>
      <c r="I13" s="177">
        <f>I10</f>
        <v>-7500</v>
      </c>
      <c r="K13" s="191"/>
      <c r="L13" s="269"/>
      <c r="M13" s="269"/>
      <c r="N13" s="269"/>
      <c r="O13" s="269"/>
      <c r="P13" s="273"/>
      <c r="Q13" s="273"/>
      <c r="R13" s="273"/>
      <c r="S13" s="268"/>
    </row>
    <row r="14" spans="1:19" x14ac:dyDescent="0.25">
      <c r="K14" s="191"/>
      <c r="L14" s="269"/>
      <c r="M14" s="269"/>
      <c r="N14" s="269"/>
      <c r="O14" s="269"/>
      <c r="P14" s="273"/>
      <c r="Q14" s="273"/>
      <c r="R14" s="273"/>
      <c r="S14" s="273"/>
    </row>
    <row r="15" spans="1:19" x14ac:dyDescent="0.25">
      <c r="A15" t="s">
        <v>26</v>
      </c>
      <c r="I15" s="29">
        <f>Assumptions!B20</f>
        <v>11089284.458101537</v>
      </c>
      <c r="K15" s="191"/>
      <c r="L15" s="269"/>
      <c r="M15" s="269"/>
      <c r="N15" s="269"/>
      <c r="O15" s="269"/>
      <c r="P15" s="273"/>
      <c r="Q15" s="273"/>
      <c r="R15" s="273"/>
      <c r="S15" s="262"/>
    </row>
    <row r="16" spans="1:19" x14ac:dyDescent="0.25">
      <c r="K16" s="191"/>
      <c r="L16" s="269"/>
      <c r="M16" s="269"/>
      <c r="N16" s="269"/>
      <c r="O16" s="269"/>
      <c r="P16" s="273"/>
      <c r="Q16" s="273"/>
      <c r="R16" s="273"/>
      <c r="S16" s="273"/>
    </row>
    <row r="17" spans="1:19" x14ac:dyDescent="0.25">
      <c r="A17" s="24" t="s">
        <v>27</v>
      </c>
      <c r="B17" s="25"/>
      <c r="C17" s="25"/>
      <c r="D17" s="25"/>
      <c r="E17" s="25"/>
      <c r="F17" s="25"/>
      <c r="G17" s="25"/>
      <c r="H17" s="25"/>
      <c r="I17" s="26">
        <f>ROUND(+I13/I15,5)</f>
        <v>-6.8000000000000005E-4</v>
      </c>
      <c r="J17" s="108"/>
      <c r="L17" s="273"/>
      <c r="M17" s="273"/>
      <c r="N17" s="273"/>
      <c r="O17" s="273"/>
      <c r="P17" s="273"/>
      <c r="Q17" s="273"/>
      <c r="R17" s="273"/>
      <c r="S17" s="270"/>
    </row>
    <row r="18" spans="1:19" x14ac:dyDescent="0.25">
      <c r="L18" s="273"/>
      <c r="M18" s="273"/>
      <c r="N18" s="273"/>
      <c r="O18" s="273"/>
      <c r="P18" s="273"/>
      <c r="Q18" s="273"/>
      <c r="R18" s="273"/>
      <c r="S18" s="273"/>
    </row>
    <row r="19" spans="1:19" x14ac:dyDescent="0.25">
      <c r="L19" s="273"/>
      <c r="M19" s="273"/>
      <c r="N19" s="273"/>
      <c r="O19" s="273"/>
      <c r="P19" s="273"/>
      <c r="Q19" s="273"/>
      <c r="R19" s="273"/>
      <c r="S19" s="273"/>
    </row>
    <row r="20" spans="1:19" x14ac:dyDescent="0.25">
      <c r="A20" s="18" t="str">
        <f>'CSWNA Summary'!A9&amp;" Billing Cycle"</f>
        <v>March 2020 Billing Cycle</v>
      </c>
      <c r="L20" s="273"/>
      <c r="M20" s="273"/>
      <c r="N20" s="273"/>
      <c r="O20" s="273"/>
      <c r="P20" s="273"/>
      <c r="Q20" s="273"/>
      <c r="R20" s="273"/>
      <c r="S20" s="273"/>
    </row>
    <row r="21" spans="1:19" x14ac:dyDescent="0.25">
      <c r="A21" s="141" t="s">
        <v>127</v>
      </c>
      <c r="B21" s="3">
        <f>Input_NEMO!H9</f>
        <v>773.2667845224853</v>
      </c>
      <c r="C21" s="3">
        <f>Input_NEMO!G9</f>
        <v>715.42737440779626</v>
      </c>
      <c r="D21" s="3">
        <f>+B21-C21</f>
        <v>57.839410114689031</v>
      </c>
      <c r="E21" s="3">
        <f>Input_NEMO!I9</f>
        <v>16126</v>
      </c>
      <c r="F21" s="27">
        <f>F8</f>
        <v>0.11254740000000001</v>
      </c>
      <c r="G21" s="20">
        <f>+D21*E21*$F$21</f>
        <v>104975.02269353993</v>
      </c>
      <c r="H21" s="28">
        <v>0.33606999999999998</v>
      </c>
      <c r="I21" s="64">
        <f>+ROUND(G21*H21,0)</f>
        <v>35279</v>
      </c>
      <c r="K21" s="192"/>
      <c r="L21" s="261"/>
      <c r="M21" s="261"/>
      <c r="N21" s="261"/>
      <c r="O21" s="261"/>
      <c r="P21" s="245"/>
      <c r="Q21" s="261"/>
      <c r="R21" s="270"/>
      <c r="S21" s="268"/>
    </row>
    <row r="22" spans="1:19" x14ac:dyDescent="0.25">
      <c r="A22" s="1"/>
      <c r="B22" s="3"/>
      <c r="C22" s="3"/>
      <c r="D22" s="3"/>
      <c r="E22" s="3"/>
      <c r="G22" s="20"/>
      <c r="I22" s="2"/>
      <c r="L22" s="261"/>
      <c r="M22" s="261"/>
      <c r="N22" s="261"/>
      <c r="O22" s="261"/>
      <c r="P22" s="273"/>
      <c r="Q22" s="261"/>
      <c r="R22" s="273"/>
      <c r="S22" s="260"/>
    </row>
    <row r="23" spans="1:19" ht="15.75" thickBot="1" x14ac:dyDescent="0.3">
      <c r="A23" s="1" t="s">
        <v>18</v>
      </c>
      <c r="B23" s="19">
        <f>SUM(B21:B21)</f>
        <v>773.2667845224853</v>
      </c>
      <c r="C23" s="19">
        <f>SUM(C21:C21)</f>
        <v>715.42737440779626</v>
      </c>
      <c r="D23" s="19">
        <f>SUM(D21:D21)</f>
        <v>57.839410114689031</v>
      </c>
      <c r="E23" s="19">
        <f>SUM(E21:E21)</f>
        <v>16126</v>
      </c>
      <c r="G23" s="21">
        <f>SUM(G21:G21)</f>
        <v>104975.02269353993</v>
      </c>
      <c r="H23" s="17">
        <f>SUM(H21:H21)</f>
        <v>0.33606999999999998</v>
      </c>
      <c r="I23" s="179">
        <f>SUM(I21:I21)</f>
        <v>35279</v>
      </c>
      <c r="L23" s="261"/>
      <c r="M23" s="261"/>
      <c r="N23" s="261"/>
      <c r="O23" s="261"/>
      <c r="P23" s="273"/>
      <c r="Q23" s="261"/>
      <c r="R23" s="273"/>
      <c r="S23" s="268"/>
    </row>
    <row r="24" spans="1:19" ht="15.75" thickTop="1" x14ac:dyDescent="0.25">
      <c r="A24" s="1"/>
      <c r="B24" s="140"/>
      <c r="C24" s="140"/>
      <c r="D24" s="140"/>
      <c r="E24" s="140"/>
      <c r="G24" s="151"/>
      <c r="H24" s="109"/>
      <c r="I24" s="143"/>
      <c r="L24" s="261"/>
      <c r="M24" s="261"/>
      <c r="N24" s="261"/>
      <c r="O24" s="261"/>
      <c r="P24" s="273"/>
      <c r="Q24" s="261"/>
      <c r="R24" s="273"/>
      <c r="S24" s="268"/>
    </row>
    <row r="25" spans="1:19" x14ac:dyDescent="0.25">
      <c r="L25" s="273"/>
      <c r="M25" s="273"/>
      <c r="N25" s="273"/>
      <c r="O25" s="273"/>
      <c r="P25" s="273"/>
      <c r="Q25" s="273"/>
      <c r="R25" s="273"/>
      <c r="S25" s="273"/>
    </row>
    <row r="26" spans="1:19" x14ac:dyDescent="0.25">
      <c r="A26" t="s">
        <v>24</v>
      </c>
      <c r="I26" s="177">
        <f>I23</f>
        <v>35279</v>
      </c>
      <c r="L26" s="273"/>
      <c r="M26" s="273"/>
      <c r="N26" s="273"/>
      <c r="O26" s="273"/>
      <c r="P26" s="273"/>
      <c r="Q26" s="273"/>
      <c r="R26" s="273"/>
      <c r="S26" s="268"/>
    </row>
    <row r="27" spans="1:19" x14ac:dyDescent="0.25">
      <c r="L27" s="273"/>
      <c r="M27" s="273"/>
      <c r="N27" s="273"/>
      <c r="O27" s="273"/>
      <c r="P27" s="273"/>
      <c r="Q27" s="273"/>
      <c r="R27" s="273"/>
      <c r="S27" s="273"/>
    </row>
    <row r="28" spans="1:19" x14ac:dyDescent="0.25">
      <c r="A28" t="s">
        <v>26</v>
      </c>
      <c r="I28" s="29">
        <f>I15</f>
        <v>11089284.458101537</v>
      </c>
      <c r="L28" s="273"/>
      <c r="M28" s="273"/>
      <c r="N28" s="273"/>
      <c r="O28" s="273"/>
      <c r="P28" s="273"/>
      <c r="Q28" s="273"/>
      <c r="R28" s="273"/>
      <c r="S28" s="262"/>
    </row>
    <row r="29" spans="1:19" x14ac:dyDescent="0.25">
      <c r="L29" s="273"/>
      <c r="M29" s="273"/>
      <c r="N29" s="273"/>
      <c r="O29" s="273"/>
      <c r="P29" s="273"/>
      <c r="Q29" s="273"/>
      <c r="R29" s="273"/>
      <c r="S29" s="273"/>
    </row>
    <row r="30" spans="1:19" x14ac:dyDescent="0.25">
      <c r="A30" s="24" t="s">
        <v>27</v>
      </c>
      <c r="B30" s="25"/>
      <c r="C30" s="25"/>
      <c r="D30" s="25"/>
      <c r="E30" s="25"/>
      <c r="F30" s="25"/>
      <c r="G30" s="25"/>
      <c r="H30" s="25"/>
      <c r="I30" s="26">
        <f>ROUND(+I26/I28,5)</f>
        <v>3.1800000000000001E-3</v>
      </c>
      <c r="L30" s="273"/>
      <c r="M30" s="273"/>
      <c r="N30" s="273"/>
      <c r="O30" s="273"/>
      <c r="P30" s="273"/>
      <c r="Q30" s="273"/>
      <c r="R30" s="273"/>
      <c r="S30" s="270"/>
    </row>
    <row r="31" spans="1:19" x14ac:dyDescent="0.25">
      <c r="L31" s="273"/>
      <c r="M31" s="273"/>
      <c r="N31" s="273"/>
      <c r="O31" s="273"/>
      <c r="P31" s="273"/>
      <c r="Q31" s="273"/>
      <c r="R31" s="273"/>
      <c r="S31" s="273"/>
    </row>
    <row r="32" spans="1:19" x14ac:dyDescent="0.25">
      <c r="L32" s="273"/>
      <c r="M32" s="273"/>
      <c r="N32" s="273"/>
      <c r="O32" s="273"/>
      <c r="P32" s="273"/>
      <c r="Q32" s="273"/>
      <c r="R32" s="273"/>
      <c r="S32" s="273"/>
    </row>
    <row r="33" spans="1:19" x14ac:dyDescent="0.25">
      <c r="A33" s="18" t="str">
        <f>'CSWNA Summary'!A10&amp;" Billing Cycle"</f>
        <v>April 2020 Billing Cycle</v>
      </c>
      <c r="K33" s="192"/>
      <c r="L33" s="273"/>
      <c r="M33" s="273"/>
      <c r="N33" s="273"/>
      <c r="O33" s="273"/>
      <c r="P33" s="273"/>
      <c r="Q33" s="273"/>
      <c r="R33" s="273"/>
      <c r="S33" s="273"/>
    </row>
    <row r="34" spans="1:19" x14ac:dyDescent="0.25">
      <c r="A34" s="141" t="s">
        <v>127</v>
      </c>
      <c r="B34" s="3">
        <f>Input_NEMO!H12</f>
        <v>426.42060334528071</v>
      </c>
      <c r="C34" s="3">
        <f>Input_NEMO!G12</f>
        <v>477.83349016810331</v>
      </c>
      <c r="D34" s="3">
        <f>+B34-C34</f>
        <v>-51.4128868228226</v>
      </c>
      <c r="E34" s="3">
        <f>Input_NEMO!I12</f>
        <v>16077</v>
      </c>
      <c r="F34" s="27">
        <f>F21</f>
        <v>0.11254740000000001</v>
      </c>
      <c r="G34" s="20">
        <f>+D34*E34*F34</f>
        <v>-93027.739593304141</v>
      </c>
      <c r="H34" s="28">
        <v>0.33606999999999998</v>
      </c>
      <c r="I34" s="64">
        <f>+ROUND(G34*H34,0)</f>
        <v>-31264</v>
      </c>
      <c r="K34" s="99"/>
      <c r="L34" s="261"/>
      <c r="M34" s="261"/>
      <c r="N34" s="261"/>
      <c r="O34" s="261"/>
      <c r="P34" s="245"/>
      <c r="Q34" s="261"/>
      <c r="R34" s="270"/>
      <c r="S34" s="268"/>
    </row>
    <row r="35" spans="1:19" x14ac:dyDescent="0.25">
      <c r="A35" s="1"/>
      <c r="B35" s="3"/>
      <c r="C35" s="3"/>
      <c r="D35" s="3"/>
      <c r="E35" s="3"/>
      <c r="G35" s="20"/>
      <c r="I35" s="2"/>
      <c r="L35" s="261"/>
      <c r="M35" s="261"/>
      <c r="N35" s="261"/>
      <c r="O35" s="261"/>
      <c r="P35" s="273"/>
      <c r="Q35" s="261"/>
      <c r="R35" s="273"/>
      <c r="S35" s="260"/>
    </row>
    <row r="36" spans="1:19" ht="15.75" thickBot="1" x14ac:dyDescent="0.3">
      <c r="A36" s="1" t="s">
        <v>18</v>
      </c>
      <c r="B36" s="19">
        <f>SUM(B34:B34)</f>
        <v>426.42060334528071</v>
      </c>
      <c r="C36" s="19">
        <f>SUM(C34:C34)</f>
        <v>477.83349016810331</v>
      </c>
      <c r="D36" s="19">
        <f>SUM(D34:D34)</f>
        <v>-51.4128868228226</v>
      </c>
      <c r="E36" s="19">
        <f>SUM(E34:E34)</f>
        <v>16077</v>
      </c>
      <c r="G36" s="21">
        <f>SUM(G34:G34)</f>
        <v>-93027.739593304141</v>
      </c>
      <c r="H36" s="17">
        <f>SUM(H34:H34)</f>
        <v>0.33606999999999998</v>
      </c>
      <c r="I36" s="64">
        <f>SUM(I34:I34)</f>
        <v>-31264</v>
      </c>
      <c r="L36" s="261"/>
      <c r="M36" s="261"/>
      <c r="N36" s="261"/>
      <c r="O36" s="261"/>
      <c r="P36" s="273"/>
      <c r="Q36" s="261"/>
      <c r="R36" s="273"/>
      <c r="S36" s="268"/>
    </row>
    <row r="37" spans="1:19" ht="15.75" thickTop="1" x14ac:dyDescent="0.25">
      <c r="A37" s="1"/>
      <c r="B37" s="140"/>
      <c r="C37" s="140"/>
      <c r="D37" s="140"/>
      <c r="E37" s="140"/>
      <c r="G37" s="151"/>
      <c r="H37" s="109"/>
      <c r="I37" s="64"/>
      <c r="L37" s="261"/>
      <c r="M37" s="261"/>
      <c r="N37" s="261"/>
      <c r="O37" s="261"/>
      <c r="P37" s="273"/>
      <c r="Q37" s="261"/>
      <c r="R37" s="273"/>
      <c r="S37" s="268"/>
    </row>
    <row r="38" spans="1:19" x14ac:dyDescent="0.25">
      <c r="L38" s="273"/>
      <c r="M38" s="273"/>
      <c r="N38" s="273"/>
      <c r="O38" s="273"/>
      <c r="P38" s="273"/>
      <c r="Q38" s="273"/>
      <c r="R38" s="273"/>
      <c r="S38" s="273"/>
    </row>
    <row r="39" spans="1:19" x14ac:dyDescent="0.25">
      <c r="A39" t="s">
        <v>24</v>
      </c>
      <c r="I39" s="64">
        <f>I36</f>
        <v>-31264</v>
      </c>
      <c r="L39" s="273"/>
      <c r="M39" s="273"/>
      <c r="N39" s="273"/>
      <c r="O39" s="273"/>
      <c r="P39" s="273"/>
      <c r="Q39" s="273"/>
      <c r="R39" s="273"/>
      <c r="S39" s="268"/>
    </row>
    <row r="40" spans="1:19" x14ac:dyDescent="0.25">
      <c r="L40" s="273"/>
      <c r="M40" s="273"/>
      <c r="N40" s="273"/>
      <c r="O40" s="273"/>
      <c r="P40" s="273"/>
      <c r="Q40" s="273"/>
      <c r="R40" s="273"/>
      <c r="S40" s="273"/>
    </row>
    <row r="41" spans="1:19" x14ac:dyDescent="0.25">
      <c r="A41" t="s">
        <v>26</v>
      </c>
      <c r="I41" s="29">
        <f>I28</f>
        <v>11089284.458101537</v>
      </c>
      <c r="L41" s="273"/>
      <c r="M41" s="273"/>
      <c r="N41" s="273"/>
      <c r="O41" s="273"/>
      <c r="P41" s="273"/>
      <c r="Q41" s="273"/>
      <c r="R41" s="273"/>
      <c r="S41" s="262"/>
    </row>
    <row r="42" spans="1:19" x14ac:dyDescent="0.25">
      <c r="L42" s="273"/>
      <c r="M42" s="273"/>
      <c r="N42" s="273"/>
      <c r="O42" s="273"/>
      <c r="P42" s="273"/>
      <c r="Q42" s="273"/>
      <c r="R42" s="273"/>
      <c r="S42" s="273"/>
    </row>
    <row r="43" spans="1:19" x14ac:dyDescent="0.25">
      <c r="A43" s="24" t="s">
        <v>27</v>
      </c>
      <c r="B43" s="25"/>
      <c r="C43" s="25"/>
      <c r="D43" s="25"/>
      <c r="E43" s="25"/>
      <c r="F43" s="25"/>
      <c r="G43" s="25"/>
      <c r="H43" s="25"/>
      <c r="I43" s="26">
        <f>ROUND(+I39/I41,5)</f>
        <v>-2.82E-3</v>
      </c>
      <c r="L43" s="273"/>
      <c r="M43" s="273"/>
      <c r="N43" s="273"/>
      <c r="O43" s="273"/>
      <c r="P43" s="273"/>
      <c r="Q43" s="273"/>
      <c r="R43" s="273"/>
      <c r="S43" s="270"/>
    </row>
    <row r="44" spans="1:19" x14ac:dyDescent="0.25">
      <c r="L44" s="273"/>
      <c r="M44" s="273"/>
      <c r="N44" s="273"/>
      <c r="O44" s="273"/>
      <c r="P44" s="273"/>
      <c r="Q44" s="273"/>
      <c r="R44" s="273"/>
      <c r="S44" s="273"/>
    </row>
    <row r="45" spans="1:19" x14ac:dyDescent="0.25">
      <c r="L45" s="273"/>
      <c r="M45" s="273"/>
      <c r="N45" s="273"/>
      <c r="O45" s="273"/>
      <c r="P45" s="273"/>
      <c r="Q45" s="273"/>
      <c r="R45" s="273"/>
      <c r="S45" s="273"/>
    </row>
    <row r="46" spans="1:19" x14ac:dyDescent="0.25">
      <c r="A46" s="18" t="str">
        <f>'CSWNA Summary'!A11&amp;" Billing Cycle"</f>
        <v>May 2020 Billing Cycle</v>
      </c>
      <c r="L46" s="273"/>
      <c r="M46" s="273"/>
      <c r="N46" s="273"/>
      <c r="O46" s="273"/>
      <c r="P46" s="273"/>
      <c r="Q46" s="273"/>
      <c r="R46" s="273"/>
      <c r="S46" s="273"/>
    </row>
    <row r="47" spans="1:19" x14ac:dyDescent="0.25">
      <c r="A47" s="141" t="s">
        <v>127</v>
      </c>
      <c r="B47" s="3">
        <f>Input_NEMO!H15</f>
        <v>172.18539426523299</v>
      </c>
      <c r="C47" s="3">
        <f>Input_NEMO!G15</f>
        <v>227.82201644626417</v>
      </c>
      <c r="D47" s="3">
        <f>+B47-C47</f>
        <v>-55.636622181031186</v>
      </c>
      <c r="E47" s="3">
        <f>Input_NEMO!I15</f>
        <v>16016</v>
      </c>
      <c r="F47" s="27">
        <f>F34</f>
        <v>0.11254740000000001</v>
      </c>
      <c r="G47" s="20">
        <f>+D47*E47*F47</f>
        <v>-100288.30285485835</v>
      </c>
      <c r="H47" s="28">
        <v>0.35071999999999998</v>
      </c>
      <c r="I47" s="64">
        <f>+ROUND(G47*H47,0)</f>
        <v>-35173</v>
      </c>
      <c r="J47" s="66"/>
      <c r="K47" s="192"/>
      <c r="L47" s="261"/>
      <c r="M47" s="261"/>
      <c r="N47" s="261"/>
      <c r="O47" s="261"/>
      <c r="P47" s="245"/>
      <c r="Q47" s="261"/>
      <c r="R47" s="270"/>
      <c r="S47" s="268"/>
    </row>
    <row r="48" spans="1:19" x14ac:dyDescent="0.25">
      <c r="A48" s="1"/>
      <c r="B48" s="3"/>
      <c r="C48" s="3"/>
      <c r="D48" s="3"/>
      <c r="E48" s="3"/>
      <c r="G48" s="20"/>
      <c r="I48" s="2"/>
      <c r="L48" s="261"/>
      <c r="M48" s="261"/>
      <c r="N48" s="261"/>
      <c r="O48" s="261"/>
      <c r="P48" s="273"/>
      <c r="Q48" s="261"/>
      <c r="R48" s="273"/>
      <c r="S48" s="260"/>
    </row>
    <row r="49" spans="1:19" ht="15.75" thickBot="1" x14ac:dyDescent="0.3">
      <c r="A49" s="1" t="s">
        <v>18</v>
      </c>
      <c r="B49" s="19">
        <f>SUM(B47:B47)</f>
        <v>172.18539426523299</v>
      </c>
      <c r="C49" s="19">
        <f>SUM(C47:C47)</f>
        <v>227.82201644626417</v>
      </c>
      <c r="D49" s="19">
        <f>SUM(D47:D47)</f>
        <v>-55.636622181031186</v>
      </c>
      <c r="E49" s="19">
        <f>SUM(E47:E47)</f>
        <v>16016</v>
      </c>
      <c r="G49" s="21">
        <f>SUM(G47:G47)</f>
        <v>-100288.30285485835</v>
      </c>
      <c r="H49" s="17">
        <f>SUM(H47:H47)</f>
        <v>0.35071999999999998</v>
      </c>
      <c r="I49" s="64">
        <f>SUM(I47:I47)</f>
        <v>-35173</v>
      </c>
      <c r="L49" s="261"/>
      <c r="M49" s="261"/>
      <c r="N49" s="261"/>
      <c r="O49" s="261"/>
      <c r="P49" s="273"/>
      <c r="Q49" s="261"/>
      <c r="R49" s="273"/>
      <c r="S49" s="268"/>
    </row>
    <row r="50" spans="1:19" ht="15.75" thickTop="1" x14ac:dyDescent="0.25">
      <c r="A50" s="1"/>
      <c r="B50" s="140"/>
      <c r="C50" s="140"/>
      <c r="D50" s="140"/>
      <c r="E50" s="140"/>
      <c r="G50" s="151"/>
      <c r="H50" s="109"/>
      <c r="I50" s="64"/>
      <c r="L50" s="261"/>
      <c r="M50" s="261"/>
      <c r="N50" s="261"/>
      <c r="O50" s="261"/>
      <c r="P50" s="273"/>
      <c r="Q50" s="261"/>
      <c r="R50" s="273"/>
      <c r="S50" s="268"/>
    </row>
    <row r="51" spans="1:19" x14ac:dyDescent="0.25">
      <c r="D51" s="67"/>
      <c r="L51" s="273"/>
      <c r="M51" s="273"/>
      <c r="N51" s="246"/>
      <c r="O51" s="273"/>
      <c r="P51" s="273"/>
      <c r="Q51" s="273"/>
      <c r="R51" s="273"/>
      <c r="S51" s="273"/>
    </row>
    <row r="52" spans="1:19" x14ac:dyDescent="0.25">
      <c r="A52" t="s">
        <v>24</v>
      </c>
      <c r="I52" s="64">
        <f>I49</f>
        <v>-35173</v>
      </c>
      <c r="L52" s="273"/>
      <c r="M52" s="273"/>
      <c r="N52" s="273"/>
      <c r="O52" s="273"/>
      <c r="P52" s="273"/>
      <c r="Q52" s="273"/>
      <c r="R52" s="273"/>
      <c r="S52" s="268"/>
    </row>
    <row r="53" spans="1:19" x14ac:dyDescent="0.25">
      <c r="L53" s="273"/>
      <c r="M53" s="273"/>
      <c r="N53" s="273"/>
      <c r="O53" s="273"/>
      <c r="P53" s="273"/>
      <c r="Q53" s="273"/>
      <c r="R53" s="273"/>
      <c r="S53" s="273"/>
    </row>
    <row r="54" spans="1:19" x14ac:dyDescent="0.25">
      <c r="A54" t="s">
        <v>26</v>
      </c>
      <c r="I54" s="29">
        <f>I41</f>
        <v>11089284.458101537</v>
      </c>
      <c r="L54" s="273"/>
      <c r="M54" s="273"/>
      <c r="N54" s="273"/>
      <c r="O54" s="273"/>
      <c r="P54" s="273"/>
      <c r="Q54" s="273"/>
      <c r="R54" s="273"/>
      <c r="S54" s="262"/>
    </row>
    <row r="55" spans="1:19" x14ac:dyDescent="0.25">
      <c r="L55" s="273"/>
      <c r="M55" s="273"/>
      <c r="N55" s="273"/>
      <c r="O55" s="273"/>
      <c r="P55" s="273"/>
      <c r="Q55" s="273"/>
      <c r="R55" s="273"/>
      <c r="S55" s="273"/>
    </row>
    <row r="56" spans="1:19" x14ac:dyDescent="0.25">
      <c r="A56" s="24" t="s">
        <v>27</v>
      </c>
      <c r="B56" s="25"/>
      <c r="C56" s="25"/>
      <c r="D56" s="25"/>
      <c r="E56" s="25"/>
      <c r="F56" s="25"/>
      <c r="G56" s="25"/>
      <c r="H56" s="25"/>
      <c r="I56" s="26">
        <f>ROUND(+I52/I54,5)</f>
        <v>-3.1700000000000001E-3</v>
      </c>
      <c r="L56" s="273"/>
      <c r="M56" s="273"/>
      <c r="N56" s="273"/>
      <c r="O56" s="273"/>
      <c r="P56" s="273"/>
      <c r="Q56" s="273"/>
      <c r="R56" s="273"/>
      <c r="S56" s="270"/>
    </row>
    <row r="57" spans="1:19" x14ac:dyDescent="0.25">
      <c r="L57" s="273"/>
      <c r="M57" s="273"/>
      <c r="N57" s="273"/>
      <c r="O57" s="273"/>
      <c r="P57" s="273"/>
      <c r="Q57" s="273"/>
      <c r="R57" s="273"/>
      <c r="S57" s="273"/>
    </row>
    <row r="58" spans="1:19" x14ac:dyDescent="0.25">
      <c r="L58" s="273"/>
      <c r="M58" s="273"/>
      <c r="N58" s="273"/>
      <c r="O58" s="273"/>
      <c r="P58" s="273"/>
      <c r="Q58" s="273"/>
      <c r="R58" s="273"/>
      <c r="S58" s="273"/>
    </row>
    <row r="59" spans="1:19" x14ac:dyDescent="0.25">
      <c r="A59" s="18" t="str">
        <f>'CSWNA Summary'!A12&amp;" Billing Cycle"</f>
        <v>June 2020 Billing Cycle</v>
      </c>
      <c r="K59" s="192"/>
      <c r="L59" s="273"/>
      <c r="M59" s="273"/>
      <c r="N59" s="273"/>
      <c r="O59" s="273"/>
      <c r="P59" s="273"/>
      <c r="Q59" s="273"/>
      <c r="R59" s="273"/>
      <c r="S59" s="273"/>
    </row>
    <row r="60" spans="1:19" x14ac:dyDescent="0.25">
      <c r="A60" s="141" t="s">
        <v>127</v>
      </c>
      <c r="B60" s="3">
        <f>Input_NEMO!H18</f>
        <v>20.661612903225802</v>
      </c>
      <c r="C60" s="3">
        <f>Input_NEMO!G18</f>
        <v>0</v>
      </c>
      <c r="D60" s="3">
        <f>+B60-C60</f>
        <v>20.661612903225802</v>
      </c>
      <c r="E60" s="3">
        <f>Input_NEMO!I18</f>
        <v>15875</v>
      </c>
      <c r="F60" s="27">
        <f>F47</f>
        <v>0.11254740000000001</v>
      </c>
      <c r="G60" s="20">
        <f>+D60*E60*F60</f>
        <v>36915.896641524181</v>
      </c>
      <c r="H60" s="28">
        <v>0.33239000000000002</v>
      </c>
      <c r="I60" s="64">
        <f>+ROUND(G60*H60,0)</f>
        <v>12270</v>
      </c>
      <c r="J60" s="66"/>
      <c r="L60" s="261"/>
      <c r="M60" s="261"/>
      <c r="N60" s="261"/>
      <c r="O60" s="261"/>
      <c r="P60" s="245"/>
      <c r="Q60" s="261"/>
      <c r="R60" s="270"/>
      <c r="S60" s="268"/>
    </row>
    <row r="61" spans="1:19" x14ac:dyDescent="0.25">
      <c r="A61" s="1"/>
      <c r="B61" s="3"/>
      <c r="C61" s="3"/>
      <c r="D61" s="3"/>
      <c r="E61" s="3"/>
      <c r="G61" s="20"/>
      <c r="I61" s="2"/>
      <c r="L61" s="261"/>
      <c r="M61" s="261"/>
      <c r="N61" s="261"/>
      <c r="O61" s="261"/>
      <c r="P61" s="273"/>
      <c r="Q61" s="261"/>
      <c r="R61" s="273"/>
      <c r="S61" s="260"/>
    </row>
    <row r="62" spans="1:19" ht="15.75" thickBot="1" x14ac:dyDescent="0.3">
      <c r="A62" s="1" t="s">
        <v>18</v>
      </c>
      <c r="B62" s="19">
        <f>SUM(B60:B60)</f>
        <v>20.661612903225802</v>
      </c>
      <c r="C62" s="19">
        <f>SUM(C60:C60)</f>
        <v>0</v>
      </c>
      <c r="D62" s="19">
        <f>SUM(D60:D60)</f>
        <v>20.661612903225802</v>
      </c>
      <c r="E62" s="19">
        <f>SUM(E60:E60)</f>
        <v>15875</v>
      </c>
      <c r="G62" s="21">
        <f>SUM(G60:G60)</f>
        <v>36915.896641524181</v>
      </c>
      <c r="H62" s="17">
        <f>SUM(H60:H60)</f>
        <v>0.33239000000000002</v>
      </c>
      <c r="I62" s="64">
        <f>SUM(I60:I60)</f>
        <v>12270</v>
      </c>
      <c r="L62" s="261"/>
      <c r="M62" s="261"/>
      <c r="N62" s="261"/>
      <c r="O62" s="261"/>
      <c r="P62" s="273"/>
      <c r="Q62" s="261"/>
      <c r="R62" s="273"/>
      <c r="S62" s="268"/>
    </row>
    <row r="63" spans="1:19" ht="15.75" thickTop="1" x14ac:dyDescent="0.25">
      <c r="A63" s="1"/>
      <c r="B63" s="140"/>
      <c r="C63" s="140"/>
      <c r="D63" s="140"/>
      <c r="E63" s="140"/>
      <c r="G63" s="151"/>
      <c r="H63" s="109"/>
      <c r="I63" s="64"/>
      <c r="L63" s="261"/>
      <c r="M63" s="261"/>
      <c r="N63" s="261"/>
      <c r="O63" s="261"/>
      <c r="P63" s="273"/>
      <c r="Q63" s="261"/>
      <c r="R63" s="273"/>
      <c r="S63" s="268"/>
    </row>
    <row r="64" spans="1:19" x14ac:dyDescent="0.25">
      <c r="D64" s="67"/>
      <c r="L64" s="273"/>
      <c r="M64" s="273"/>
      <c r="N64" s="246"/>
      <c r="O64" s="273"/>
      <c r="P64" s="273"/>
      <c r="Q64" s="273"/>
      <c r="R64" s="273"/>
      <c r="S64" s="273"/>
    </row>
    <row r="65" spans="1:19" x14ac:dyDescent="0.25">
      <c r="A65" t="s">
        <v>24</v>
      </c>
      <c r="I65" s="64">
        <f>I62</f>
        <v>12270</v>
      </c>
      <c r="L65" s="273"/>
      <c r="M65" s="273"/>
      <c r="N65" s="273"/>
      <c r="O65" s="273"/>
      <c r="P65" s="273"/>
      <c r="Q65" s="273"/>
      <c r="R65" s="273"/>
      <c r="S65" s="268"/>
    </row>
    <row r="66" spans="1:19" x14ac:dyDescent="0.25">
      <c r="L66" s="273"/>
      <c r="M66" s="273"/>
      <c r="N66" s="273"/>
      <c r="O66" s="273"/>
      <c r="P66" s="273"/>
      <c r="Q66" s="273"/>
      <c r="R66" s="273"/>
      <c r="S66" s="273"/>
    </row>
    <row r="67" spans="1:19" x14ac:dyDescent="0.25">
      <c r="A67" t="s">
        <v>26</v>
      </c>
      <c r="I67" s="29">
        <f>I54</f>
        <v>11089284.458101537</v>
      </c>
      <c r="L67" s="273"/>
      <c r="M67" s="273"/>
      <c r="N67" s="273"/>
      <c r="O67" s="273"/>
      <c r="P67" s="273"/>
      <c r="Q67" s="273"/>
      <c r="R67" s="273"/>
      <c r="S67" s="262"/>
    </row>
    <row r="68" spans="1:19" x14ac:dyDescent="0.25">
      <c r="L68" s="273"/>
      <c r="M68" s="273"/>
      <c r="N68" s="273"/>
      <c r="O68" s="273"/>
      <c r="P68" s="273"/>
      <c r="Q68" s="273"/>
      <c r="R68" s="273"/>
      <c r="S68" s="273"/>
    </row>
    <row r="69" spans="1:19" x14ac:dyDescent="0.25">
      <c r="A69" s="24" t="s">
        <v>27</v>
      </c>
      <c r="B69" s="25"/>
      <c r="C69" s="25"/>
      <c r="D69" s="25"/>
      <c r="E69" s="25"/>
      <c r="F69" s="25"/>
      <c r="G69" s="25"/>
      <c r="H69" s="25"/>
      <c r="I69" s="26">
        <f>ROUND(+I65/I67,5)</f>
        <v>1.1100000000000001E-3</v>
      </c>
      <c r="L69" s="273"/>
      <c r="M69" s="273"/>
      <c r="N69" s="273"/>
      <c r="O69" s="273"/>
      <c r="P69" s="273"/>
      <c r="Q69" s="273"/>
      <c r="R69" s="273"/>
      <c r="S69" s="270"/>
    </row>
    <row r="70" spans="1:19" x14ac:dyDescent="0.25">
      <c r="L70" s="273"/>
      <c r="M70" s="273"/>
      <c r="N70" s="273"/>
      <c r="O70" s="273"/>
      <c r="P70" s="273"/>
      <c r="Q70" s="273"/>
      <c r="R70" s="273"/>
      <c r="S70" s="273"/>
    </row>
    <row r="71" spans="1:19" x14ac:dyDescent="0.25">
      <c r="L71" s="273"/>
      <c r="M71" s="273"/>
      <c r="N71" s="273"/>
      <c r="O71" s="273"/>
      <c r="P71" s="273"/>
      <c r="Q71" s="273"/>
      <c r="R71" s="273"/>
      <c r="S71" s="273"/>
    </row>
    <row r="72" spans="1:19" x14ac:dyDescent="0.25">
      <c r="A72" s="18" t="str">
        <f>'CSWNA Summary'!A13&amp;" Billing Cycle"</f>
        <v>July 2020 Billing Cycle</v>
      </c>
      <c r="K72" s="192"/>
      <c r="L72" s="273"/>
      <c r="M72" s="273"/>
      <c r="N72" s="273"/>
      <c r="O72" s="273"/>
      <c r="P72" s="273"/>
      <c r="Q72" s="273"/>
      <c r="R72" s="273"/>
      <c r="S72" s="273"/>
    </row>
    <row r="73" spans="1:19" x14ac:dyDescent="0.25">
      <c r="A73" s="141" t="s">
        <v>127</v>
      </c>
      <c r="B73" s="3">
        <f>Input_NEMO!H21</f>
        <v>1.9386200716845867</v>
      </c>
      <c r="C73" s="3">
        <f>Input_NEMO!G21</f>
        <v>0</v>
      </c>
      <c r="D73" s="3">
        <f>+B73-C73</f>
        <v>1.9386200716845867</v>
      </c>
      <c r="E73" s="3">
        <f>Input_NEMO!I21</f>
        <v>15184</v>
      </c>
      <c r="F73" s="27">
        <f>F60</f>
        <v>0.11254740000000001</v>
      </c>
      <c r="G73" s="20">
        <f>+D73*E73*F73</f>
        <v>3312.946073191396</v>
      </c>
      <c r="H73" s="28">
        <v>0.33048</v>
      </c>
      <c r="I73" s="64">
        <f>+ROUND(G73*H73,0)</f>
        <v>1095</v>
      </c>
      <c r="L73" s="261"/>
      <c r="M73" s="261"/>
      <c r="N73" s="261"/>
      <c r="O73" s="261"/>
      <c r="P73" s="245"/>
      <c r="Q73" s="261"/>
      <c r="R73" s="270"/>
      <c r="S73" s="268"/>
    </row>
    <row r="74" spans="1:19" x14ac:dyDescent="0.25">
      <c r="A74" s="1"/>
      <c r="B74" s="3"/>
      <c r="C74" s="3"/>
      <c r="D74" s="3"/>
      <c r="E74" s="3"/>
      <c r="G74" s="20"/>
      <c r="I74" s="2"/>
      <c r="L74" s="261"/>
      <c r="M74" s="261"/>
      <c r="N74" s="261"/>
      <c r="O74" s="261"/>
      <c r="P74" s="273"/>
      <c r="Q74" s="261"/>
      <c r="R74" s="273"/>
      <c r="S74" s="260"/>
    </row>
    <row r="75" spans="1:19" ht="15.75" thickBot="1" x14ac:dyDescent="0.3">
      <c r="A75" s="1" t="s">
        <v>18</v>
      </c>
      <c r="B75" s="19">
        <f>SUM(B73:B73)</f>
        <v>1.9386200716845867</v>
      </c>
      <c r="C75" s="19">
        <f>SUM(C73:C73)</f>
        <v>0</v>
      </c>
      <c r="D75" s="19">
        <f>SUM(D73:D73)</f>
        <v>1.9386200716845867</v>
      </c>
      <c r="E75" s="19">
        <f>SUM(E73:E73)</f>
        <v>15184</v>
      </c>
      <c r="G75" s="21">
        <f>SUM(G73:G73)</f>
        <v>3312.946073191396</v>
      </c>
      <c r="H75" s="17">
        <f>SUM(H73:H73)</f>
        <v>0.33048</v>
      </c>
      <c r="I75" s="64">
        <f>SUM(I73:I73)</f>
        <v>1095</v>
      </c>
      <c r="L75" s="261"/>
      <c r="M75" s="261"/>
      <c r="N75" s="261"/>
      <c r="O75" s="261"/>
      <c r="P75" s="273"/>
      <c r="Q75" s="261"/>
      <c r="R75" s="273"/>
      <c r="S75" s="268"/>
    </row>
    <row r="76" spans="1:19" ht="15.75" thickTop="1" x14ac:dyDescent="0.25">
      <c r="A76" s="1"/>
      <c r="B76" s="140"/>
      <c r="C76" s="140"/>
      <c r="D76" s="140"/>
      <c r="E76" s="140"/>
      <c r="G76" s="151"/>
      <c r="H76" s="109"/>
      <c r="I76" s="64"/>
      <c r="L76" s="261"/>
      <c r="M76" s="261"/>
      <c r="N76" s="261"/>
      <c r="O76" s="261"/>
      <c r="P76" s="273"/>
      <c r="Q76" s="261"/>
      <c r="R76" s="273"/>
      <c r="S76" s="268"/>
    </row>
    <row r="77" spans="1:19" x14ac:dyDescent="0.25">
      <c r="L77" s="273"/>
      <c r="M77" s="273"/>
      <c r="N77" s="273"/>
      <c r="O77" s="273"/>
      <c r="P77" s="273"/>
      <c r="Q77" s="273"/>
      <c r="R77" s="273"/>
      <c r="S77" s="273"/>
    </row>
    <row r="78" spans="1:19" x14ac:dyDescent="0.25">
      <c r="A78" t="s">
        <v>24</v>
      </c>
      <c r="I78" s="64">
        <f>I75</f>
        <v>1095</v>
      </c>
      <c r="L78" s="273"/>
      <c r="M78" s="273"/>
      <c r="N78" s="273"/>
      <c r="O78" s="273"/>
      <c r="P78" s="273"/>
      <c r="Q78" s="273"/>
      <c r="R78" s="273"/>
      <c r="S78" s="268"/>
    </row>
    <row r="79" spans="1:19" x14ac:dyDescent="0.25">
      <c r="L79" s="273"/>
      <c r="M79" s="273"/>
      <c r="N79" s="273"/>
      <c r="O79" s="273"/>
      <c r="P79" s="273"/>
      <c r="Q79" s="273"/>
      <c r="R79" s="273"/>
      <c r="S79" s="273"/>
    </row>
    <row r="80" spans="1:19" x14ac:dyDescent="0.25">
      <c r="A80" t="s">
        <v>26</v>
      </c>
      <c r="I80" s="29">
        <f>I67</f>
        <v>11089284.458101537</v>
      </c>
      <c r="L80" s="273"/>
      <c r="M80" s="273"/>
      <c r="N80" s="273"/>
      <c r="O80" s="273"/>
      <c r="P80" s="273"/>
      <c r="Q80" s="273"/>
      <c r="R80" s="273"/>
      <c r="S80" s="262"/>
    </row>
    <row r="81" spans="1:19" x14ac:dyDescent="0.25">
      <c r="L81" s="273"/>
      <c r="M81" s="273"/>
      <c r="N81" s="273"/>
      <c r="O81" s="273"/>
      <c r="P81" s="273"/>
      <c r="Q81" s="273"/>
      <c r="R81" s="273"/>
      <c r="S81" s="273"/>
    </row>
    <row r="82" spans="1:19" x14ac:dyDescent="0.25">
      <c r="A82" s="24" t="s">
        <v>27</v>
      </c>
      <c r="B82" s="25"/>
      <c r="C82" s="25"/>
      <c r="D82" s="25"/>
      <c r="E82" s="25"/>
      <c r="F82" s="25"/>
      <c r="G82" s="25"/>
      <c r="H82" s="25"/>
      <c r="I82" s="26">
        <f>ROUND(+I78/I80,5)</f>
        <v>1E-4</v>
      </c>
      <c r="L82" s="273"/>
      <c r="M82" s="273"/>
      <c r="N82" s="273"/>
      <c r="O82" s="273"/>
      <c r="P82" s="273"/>
      <c r="Q82" s="273"/>
      <c r="R82" s="273"/>
      <c r="S82" s="270"/>
    </row>
    <row r="83" spans="1:19" x14ac:dyDescent="0.25">
      <c r="L83" s="273"/>
      <c r="M83" s="273"/>
      <c r="N83" s="273"/>
      <c r="O83" s="273"/>
      <c r="P83" s="273"/>
      <c r="Q83" s="273"/>
      <c r="R83" s="273"/>
      <c r="S83" s="273"/>
    </row>
    <row r="87" spans="1:19" x14ac:dyDescent="0.25">
      <c r="B87" s="63"/>
    </row>
    <row r="88" spans="1:19" x14ac:dyDescent="0.25">
      <c r="B88" s="66"/>
    </row>
  </sheetData>
  <phoneticPr fontId="20" type="noConversion"/>
  <pageMargins left="0.45" right="0.45" top="0.75" bottom="0.5" header="0.3" footer="0.3"/>
  <pageSetup scale="75" orientation="landscape" horizontalDpi="72" verticalDpi="72" r:id="rId1"/>
  <rowBreaks count="1" manualBreakCount="1">
    <brk id="45" max="8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O369"/>
  <sheetViews>
    <sheetView zoomScale="85" zoomScaleNormal="85" workbookViewId="0">
      <pane xSplit="1" ySplit="3" topLeftCell="B4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M1" sqref="M1:S1048576"/>
    </sheetView>
  </sheetViews>
  <sheetFormatPr defaultRowHeight="15" x14ac:dyDescent="0.25"/>
  <cols>
    <col min="1" max="2" width="9.140625" style="46"/>
    <col min="3" max="3" width="8.7109375" style="46"/>
    <col min="4" max="4" width="12.7109375" style="57" customWidth="1"/>
    <col min="5" max="6" width="13.5703125" style="57" customWidth="1"/>
    <col min="7" max="9" width="2.85546875" customWidth="1"/>
    <col min="10" max="11" width="13.5703125" style="4" customWidth="1"/>
    <col min="12" max="12" width="13.5703125" customWidth="1"/>
    <col min="13" max="13" width="10.5703125" customWidth="1"/>
    <col min="15" max="19" width="10.5703125" customWidth="1"/>
  </cols>
  <sheetData>
    <row r="1" spans="1:15" x14ac:dyDescent="0.25">
      <c r="A1" s="76"/>
      <c r="B1" s="77"/>
      <c r="C1" s="77"/>
      <c r="D1" s="78"/>
      <c r="E1" s="5" t="s">
        <v>211</v>
      </c>
      <c r="F1" s="86"/>
      <c r="H1" s="49"/>
      <c r="J1" s="5" t="s">
        <v>108</v>
      </c>
      <c r="K1" s="86"/>
    </row>
    <row r="2" spans="1:15" x14ac:dyDescent="0.25">
      <c r="A2" s="75"/>
      <c r="B2" s="73"/>
      <c r="C2" s="73"/>
      <c r="D2" s="74"/>
      <c r="E2" s="70" t="s">
        <v>104</v>
      </c>
      <c r="F2" s="9" t="s">
        <v>103</v>
      </c>
      <c r="H2" s="49"/>
      <c r="J2" s="70" t="s">
        <v>104</v>
      </c>
      <c r="K2" s="9" t="s">
        <v>103</v>
      </c>
    </row>
    <row r="3" spans="1:15" x14ac:dyDescent="0.25">
      <c r="A3" s="79" t="s">
        <v>43</v>
      </c>
      <c r="B3" s="80" t="s">
        <v>44</v>
      </c>
      <c r="C3" s="80" t="s">
        <v>107</v>
      </c>
      <c r="D3" s="81" t="s">
        <v>64</v>
      </c>
      <c r="E3" s="71" t="s">
        <v>105</v>
      </c>
      <c r="F3" s="72" t="s">
        <v>105</v>
      </c>
      <c r="H3" s="49"/>
      <c r="J3" s="71" t="s">
        <v>105</v>
      </c>
      <c r="K3" s="72" t="s">
        <v>105</v>
      </c>
    </row>
    <row r="4" spans="1:15" x14ac:dyDescent="0.25">
      <c r="A4" s="46">
        <f>MONTH(D4)</f>
        <v>8</v>
      </c>
      <c r="B4" s="46">
        <f>+DAY(D4)</f>
        <v>1</v>
      </c>
      <c r="C4" s="46">
        <f>YEAR(D4)</f>
        <v>2019</v>
      </c>
      <c r="D4" s="69">
        <v>43678</v>
      </c>
      <c r="E4" s="68">
        <f>IFERROR(VLOOKUP($D4,Actual_Kirk_HDD!$A$4:$F$471,6,FALSE),0)</f>
        <v>0</v>
      </c>
      <c r="F4" s="68">
        <f>IF(AND(A4=2,B4=29),0,VLOOKUP($A4&amp;$B4,'Staff Ranked NHDD'!$C$8:$F$373,2,FALSE))</f>
        <v>0</v>
      </c>
      <c r="H4" s="49"/>
      <c r="J4" s="68">
        <f>IFERROR(VLOOKUP($D4,Actual_CGI_HDD!$A$9:$E$532,5),0)</f>
        <v>0</v>
      </c>
      <c r="K4" s="68">
        <f>IF(AND(A4=2,B4=29),0,VLOOKUP($A4&amp;$B4,'Staff Ranked NHDD'!$C$8:$F$373,4,FALSE))</f>
        <v>0</v>
      </c>
      <c r="M4" s="3"/>
      <c r="O4" s="3"/>
    </row>
    <row r="5" spans="1:15" x14ac:dyDescent="0.25">
      <c r="A5" s="105">
        <f>MONTH(D5)</f>
        <v>8</v>
      </c>
      <c r="B5" s="105">
        <f>+DAY(D5)</f>
        <v>2</v>
      </c>
      <c r="C5" s="105">
        <f>YEAR(D5)</f>
        <v>2019</v>
      </c>
      <c r="D5" s="69">
        <f>D4+1</f>
        <v>43679</v>
      </c>
      <c r="E5" s="264">
        <f>IFERROR(VLOOKUP($D5,Actual_Kirk_HDD!$A$4:$F$471,6,FALSE),0)</f>
        <v>0</v>
      </c>
      <c r="F5" s="68">
        <f>IF(AND(A5=2,B5=29),0,VLOOKUP($A5&amp;$B5,'Staff Ranked NHDD'!$C$8:$F$373,2,FALSE))</f>
        <v>0</v>
      </c>
      <c r="H5" s="49"/>
      <c r="J5" s="68">
        <f>IFERROR(VLOOKUP($D5,Actual_CGI_HDD!$A$9:$E$532,5),0)</f>
        <v>0</v>
      </c>
      <c r="K5" s="68">
        <f>IF(AND(A5=2,B5=29),0,VLOOKUP($A5&amp;$B5,'Staff Ranked NHDD'!$C$8:$F$373,4,FALSE))</f>
        <v>0</v>
      </c>
      <c r="M5" s="3"/>
      <c r="O5" s="3"/>
    </row>
    <row r="6" spans="1:15" x14ac:dyDescent="0.25">
      <c r="A6" s="105">
        <f t="shared" ref="A6:A69" si="0">MONTH(D6)</f>
        <v>8</v>
      </c>
      <c r="B6" s="105">
        <f t="shared" ref="B6:B69" si="1">+DAY(D6)</f>
        <v>3</v>
      </c>
      <c r="C6" s="105">
        <f t="shared" ref="C6:C69" si="2">YEAR(D6)</f>
        <v>2019</v>
      </c>
      <c r="D6" s="69">
        <f t="shared" ref="D6:D69" si="3">D5+1</f>
        <v>43680</v>
      </c>
      <c r="E6" s="264">
        <f>IFERROR(VLOOKUP($D6,Actual_Kirk_HDD!$A$4:$F$471,6,FALSE),0)</f>
        <v>0</v>
      </c>
      <c r="F6" s="68">
        <f>IF(AND(A6=2,B6=29),0,VLOOKUP($A6&amp;$B6,'Staff Ranked NHDD'!$C$8:$F$373,2,FALSE))</f>
        <v>0</v>
      </c>
      <c r="H6" s="49"/>
      <c r="J6" s="68">
        <f>IFERROR(VLOOKUP($D6,Actual_CGI_HDD!$A$9:$E$532,5),0)</f>
        <v>0</v>
      </c>
      <c r="K6" s="68">
        <f>IF(AND(A6=2,B6=29),0,VLOOKUP($A6&amp;$B6,'Staff Ranked NHDD'!$C$8:$F$373,4,FALSE))</f>
        <v>0</v>
      </c>
      <c r="M6" s="3"/>
      <c r="O6" s="3"/>
    </row>
    <row r="7" spans="1:15" x14ac:dyDescent="0.25">
      <c r="A7" s="105">
        <f t="shared" si="0"/>
        <v>8</v>
      </c>
      <c r="B7" s="105">
        <f t="shared" si="1"/>
        <v>4</v>
      </c>
      <c r="C7" s="105">
        <f t="shared" si="2"/>
        <v>2019</v>
      </c>
      <c r="D7" s="69">
        <f t="shared" si="3"/>
        <v>43681</v>
      </c>
      <c r="E7" s="264">
        <f>IFERROR(VLOOKUP($D7,Actual_Kirk_HDD!$A$4:$F$471,6,FALSE),0)</f>
        <v>0</v>
      </c>
      <c r="F7" s="68">
        <f>IF(AND(A7=2,B7=29),0,VLOOKUP($A7&amp;$B7,'Staff Ranked NHDD'!$C$8:$F$373,2,FALSE))</f>
        <v>0</v>
      </c>
      <c r="H7" s="49"/>
      <c r="J7" s="68">
        <f>IFERROR(VLOOKUP($D7,Actual_CGI_HDD!$A$9:$E$532,5),0)</f>
        <v>0</v>
      </c>
      <c r="K7" s="68">
        <f>IF(AND(A7=2,B7=29),0,VLOOKUP($A7&amp;$B7,'Staff Ranked NHDD'!$C$8:$F$373,4,FALSE))</f>
        <v>0</v>
      </c>
      <c r="M7" s="3"/>
      <c r="O7" s="3"/>
    </row>
    <row r="8" spans="1:15" x14ac:dyDescent="0.25">
      <c r="A8" s="105">
        <f t="shared" si="0"/>
        <v>8</v>
      </c>
      <c r="B8" s="105">
        <f t="shared" si="1"/>
        <v>5</v>
      </c>
      <c r="C8" s="105">
        <f t="shared" si="2"/>
        <v>2019</v>
      </c>
      <c r="D8" s="69">
        <f t="shared" si="3"/>
        <v>43682</v>
      </c>
      <c r="E8" s="264">
        <f>IFERROR(VLOOKUP($D8,Actual_Kirk_HDD!$A$4:$F$471,6,FALSE),0)</f>
        <v>0</v>
      </c>
      <c r="F8" s="68">
        <f>IF(AND(A8=2,B8=29),0,VLOOKUP($A8&amp;$B8,'Staff Ranked NHDD'!$C$8:$F$373,2,FALSE))</f>
        <v>0</v>
      </c>
      <c r="H8" s="49"/>
      <c r="J8" s="68">
        <f>IFERROR(VLOOKUP($D8,Actual_CGI_HDD!$A$9:$E$532,5),0)</f>
        <v>0</v>
      </c>
      <c r="K8" s="68">
        <f>IF(AND(A8=2,B8=29),0,VLOOKUP($A8&amp;$B8,'Staff Ranked NHDD'!$C$8:$F$373,4,FALSE))</f>
        <v>0</v>
      </c>
    </row>
    <row r="9" spans="1:15" x14ac:dyDescent="0.25">
      <c r="A9" s="105">
        <f t="shared" si="0"/>
        <v>8</v>
      </c>
      <c r="B9" s="105">
        <f t="shared" si="1"/>
        <v>6</v>
      </c>
      <c r="C9" s="105">
        <f t="shared" si="2"/>
        <v>2019</v>
      </c>
      <c r="D9" s="69">
        <f t="shared" si="3"/>
        <v>43683</v>
      </c>
      <c r="E9" s="264">
        <f>IFERROR(VLOOKUP($D9,Actual_Kirk_HDD!$A$4:$F$471,6,FALSE),0)</f>
        <v>0</v>
      </c>
      <c r="F9" s="68">
        <f>IF(AND(A9=2,B9=29),0,VLOOKUP($A9&amp;$B9,'Staff Ranked NHDD'!$C$8:$F$373,2,FALSE))</f>
        <v>0</v>
      </c>
      <c r="H9" s="49"/>
      <c r="J9" s="68">
        <f>IFERROR(VLOOKUP($D9,Actual_CGI_HDD!$A$9:$E$532,5),0)</f>
        <v>0</v>
      </c>
      <c r="K9" s="68">
        <f>IF(AND(A9=2,B9=29),0,VLOOKUP($A9&amp;$B9,'Staff Ranked NHDD'!$C$8:$F$373,4,FALSE))</f>
        <v>0</v>
      </c>
    </row>
    <row r="10" spans="1:15" x14ac:dyDescent="0.25">
      <c r="A10" s="105">
        <f t="shared" si="0"/>
        <v>8</v>
      </c>
      <c r="B10" s="105">
        <f t="shared" si="1"/>
        <v>7</v>
      </c>
      <c r="C10" s="105">
        <f t="shared" si="2"/>
        <v>2019</v>
      </c>
      <c r="D10" s="69">
        <f t="shared" si="3"/>
        <v>43684</v>
      </c>
      <c r="E10" s="264">
        <f>IFERROR(VLOOKUP($D10,Actual_Kirk_HDD!$A$4:$F$471,6,FALSE),0)</f>
        <v>0</v>
      </c>
      <c r="F10" s="68">
        <f>IF(AND(A10=2,B10=29),0,VLOOKUP($A10&amp;$B10,'Staff Ranked NHDD'!$C$8:$F$373,2,FALSE))</f>
        <v>0</v>
      </c>
      <c r="H10" s="49"/>
      <c r="J10" s="68">
        <f>IFERROR(VLOOKUP($D10,Actual_CGI_HDD!$A$9:$E$532,5),0)</f>
        <v>0</v>
      </c>
      <c r="K10" s="68">
        <f>IF(AND(A10=2,B10=29),0,VLOOKUP($A10&amp;$B10,'Staff Ranked NHDD'!$C$8:$F$373,4,FALSE))</f>
        <v>0</v>
      </c>
    </row>
    <row r="11" spans="1:15" x14ac:dyDescent="0.25">
      <c r="A11" s="105">
        <f t="shared" si="0"/>
        <v>8</v>
      </c>
      <c r="B11" s="105">
        <f t="shared" si="1"/>
        <v>8</v>
      </c>
      <c r="C11" s="105">
        <f t="shared" si="2"/>
        <v>2019</v>
      </c>
      <c r="D11" s="69">
        <f t="shared" si="3"/>
        <v>43685</v>
      </c>
      <c r="E11" s="264">
        <f>IFERROR(VLOOKUP($D11,Actual_Kirk_HDD!$A$4:$F$471,6,FALSE),0)</f>
        <v>0</v>
      </c>
      <c r="F11" s="68">
        <f>IF(AND(A11=2,B11=29),0,VLOOKUP($A11&amp;$B11,'Staff Ranked NHDD'!$C$8:$F$373,2,FALSE))</f>
        <v>0</v>
      </c>
      <c r="H11" s="49"/>
      <c r="J11" s="68">
        <f>IFERROR(VLOOKUP($D11,Actual_CGI_HDD!$A$9:$E$532,5),0)</f>
        <v>0</v>
      </c>
      <c r="K11" s="68">
        <f>IF(AND(A11=2,B11=29),0,VLOOKUP($A11&amp;$B11,'Staff Ranked NHDD'!$C$8:$F$373,4,FALSE))</f>
        <v>0</v>
      </c>
    </row>
    <row r="12" spans="1:15" x14ac:dyDescent="0.25">
      <c r="A12" s="105">
        <f t="shared" si="0"/>
        <v>8</v>
      </c>
      <c r="B12" s="105">
        <f t="shared" si="1"/>
        <v>9</v>
      </c>
      <c r="C12" s="105">
        <f t="shared" si="2"/>
        <v>2019</v>
      </c>
      <c r="D12" s="69">
        <f t="shared" si="3"/>
        <v>43686</v>
      </c>
      <c r="E12" s="264">
        <f>IFERROR(VLOOKUP($D12,Actual_Kirk_HDD!$A$4:$F$471,6,FALSE),0)</f>
        <v>0</v>
      </c>
      <c r="F12" s="68">
        <f>IF(AND(A12=2,B12=29),0,VLOOKUP($A12&amp;$B12,'Staff Ranked NHDD'!$C$8:$F$373,2,FALSE))</f>
        <v>0</v>
      </c>
      <c r="H12" s="49"/>
      <c r="J12" s="68">
        <f>IFERROR(VLOOKUP($D12,Actual_CGI_HDD!$A$9:$E$532,5),0)</f>
        <v>0</v>
      </c>
      <c r="K12" s="68">
        <f>IF(AND(A12=2,B12=29),0,VLOOKUP($A12&amp;$B12,'Staff Ranked NHDD'!$C$8:$F$373,4,FALSE))</f>
        <v>0</v>
      </c>
    </row>
    <row r="13" spans="1:15" x14ac:dyDescent="0.25">
      <c r="A13" s="105">
        <f t="shared" si="0"/>
        <v>8</v>
      </c>
      <c r="B13" s="105">
        <f t="shared" si="1"/>
        <v>10</v>
      </c>
      <c r="C13" s="105">
        <f t="shared" si="2"/>
        <v>2019</v>
      </c>
      <c r="D13" s="69">
        <f t="shared" si="3"/>
        <v>43687</v>
      </c>
      <c r="E13" s="264">
        <f>IFERROR(VLOOKUP($D13,Actual_Kirk_HDD!$A$4:$F$471,6,FALSE),0)</f>
        <v>0</v>
      </c>
      <c r="F13" s="68">
        <f>IF(AND(A13=2,B13=29),0,VLOOKUP($A13&amp;$B13,'Staff Ranked NHDD'!$C$8:$F$373,2,FALSE))</f>
        <v>0</v>
      </c>
      <c r="H13" s="49"/>
      <c r="J13" s="68">
        <f>IFERROR(VLOOKUP($D13,Actual_CGI_HDD!$A$9:$E$532,5),0)</f>
        <v>0</v>
      </c>
      <c r="K13" s="68">
        <f>IF(AND(A13=2,B13=29),0,VLOOKUP($A13&amp;$B13,'Staff Ranked NHDD'!$C$8:$F$373,4,FALSE))</f>
        <v>0</v>
      </c>
    </row>
    <row r="14" spans="1:15" x14ac:dyDescent="0.25">
      <c r="A14" s="105">
        <f t="shared" si="0"/>
        <v>8</v>
      </c>
      <c r="B14" s="105">
        <f t="shared" si="1"/>
        <v>11</v>
      </c>
      <c r="C14" s="105">
        <f t="shared" si="2"/>
        <v>2019</v>
      </c>
      <c r="D14" s="69">
        <f t="shared" si="3"/>
        <v>43688</v>
      </c>
      <c r="E14" s="264">
        <f>IFERROR(VLOOKUP($D14,Actual_Kirk_HDD!$A$4:$F$471,6,FALSE),0)</f>
        <v>0</v>
      </c>
      <c r="F14" s="68">
        <f>IF(AND(A14=2,B14=29),0,VLOOKUP($A14&amp;$B14,'Staff Ranked NHDD'!$C$8:$F$373,2,FALSE))</f>
        <v>0</v>
      </c>
      <c r="H14" s="49"/>
      <c r="J14" s="68">
        <f>IFERROR(VLOOKUP($D14,Actual_CGI_HDD!$A$9:$E$532,5),0)</f>
        <v>0</v>
      </c>
      <c r="K14" s="68">
        <f>IF(AND(A14=2,B14=29),0,VLOOKUP($A14&amp;$B14,'Staff Ranked NHDD'!$C$8:$F$373,4,FALSE))</f>
        <v>0</v>
      </c>
    </row>
    <row r="15" spans="1:15" x14ac:dyDescent="0.25">
      <c r="A15" s="105">
        <f t="shared" si="0"/>
        <v>8</v>
      </c>
      <c r="B15" s="105">
        <f t="shared" si="1"/>
        <v>12</v>
      </c>
      <c r="C15" s="105">
        <f t="shared" si="2"/>
        <v>2019</v>
      </c>
      <c r="D15" s="69">
        <f t="shared" si="3"/>
        <v>43689</v>
      </c>
      <c r="E15" s="264">
        <f>IFERROR(VLOOKUP($D15,Actual_Kirk_HDD!$A$4:$F$471,6,FALSE),0)</f>
        <v>0</v>
      </c>
      <c r="F15" s="68">
        <f>IF(AND(A15=2,B15=29),0,VLOOKUP($A15&amp;$B15,'Staff Ranked NHDD'!$C$8:$F$373,2,FALSE))</f>
        <v>0</v>
      </c>
      <c r="H15" s="49"/>
      <c r="J15" s="68">
        <f>IFERROR(VLOOKUP($D15,Actual_CGI_HDD!$A$9:$E$532,5),0)</f>
        <v>0</v>
      </c>
      <c r="K15" s="68">
        <f>IF(AND(A15=2,B15=29),0,VLOOKUP($A15&amp;$B15,'Staff Ranked NHDD'!$C$8:$F$373,4,FALSE))</f>
        <v>0</v>
      </c>
    </row>
    <row r="16" spans="1:15" x14ac:dyDescent="0.25">
      <c r="A16" s="105">
        <f t="shared" si="0"/>
        <v>8</v>
      </c>
      <c r="B16" s="105">
        <f t="shared" si="1"/>
        <v>13</v>
      </c>
      <c r="C16" s="105">
        <f t="shared" si="2"/>
        <v>2019</v>
      </c>
      <c r="D16" s="69">
        <f t="shared" si="3"/>
        <v>43690</v>
      </c>
      <c r="E16" s="264">
        <f>IFERROR(VLOOKUP($D16,Actual_Kirk_HDD!$A$4:$F$471,6,FALSE),0)</f>
        <v>0</v>
      </c>
      <c r="F16" s="68">
        <f>IF(AND(A16=2,B16=29),0,VLOOKUP($A16&amp;$B16,'Staff Ranked NHDD'!$C$8:$F$373,2,FALSE))</f>
        <v>0</v>
      </c>
      <c r="H16" s="49"/>
      <c r="J16" s="68">
        <f>IFERROR(VLOOKUP($D16,Actual_CGI_HDD!$A$9:$E$532,5),0)</f>
        <v>0</v>
      </c>
      <c r="K16" s="68">
        <f>IF(AND(A16=2,B16=29),0,VLOOKUP($A16&amp;$B16,'Staff Ranked NHDD'!$C$8:$F$373,4,FALSE))</f>
        <v>0</v>
      </c>
    </row>
    <row r="17" spans="1:11" x14ac:dyDescent="0.25">
      <c r="A17" s="105">
        <f t="shared" si="0"/>
        <v>8</v>
      </c>
      <c r="B17" s="105">
        <f t="shared" si="1"/>
        <v>14</v>
      </c>
      <c r="C17" s="105">
        <f t="shared" si="2"/>
        <v>2019</v>
      </c>
      <c r="D17" s="69">
        <f t="shared" si="3"/>
        <v>43691</v>
      </c>
      <c r="E17" s="264">
        <f>IFERROR(VLOOKUP($D17,Actual_Kirk_HDD!$A$4:$F$471,6,FALSE),0)</f>
        <v>0</v>
      </c>
      <c r="F17" s="68">
        <f>IF(AND(A17=2,B17=29),0,VLOOKUP($A17&amp;$B17,'Staff Ranked NHDD'!$C$8:$F$373,2,FALSE))</f>
        <v>0</v>
      </c>
      <c r="H17" s="49"/>
      <c r="J17" s="68">
        <f>IFERROR(VLOOKUP($D17,Actual_CGI_HDD!$A$9:$E$532,5),0)</f>
        <v>0</v>
      </c>
      <c r="K17" s="68">
        <f>IF(AND(A17=2,B17=29),0,VLOOKUP($A17&amp;$B17,'Staff Ranked NHDD'!$C$8:$F$373,4,FALSE))</f>
        <v>0</v>
      </c>
    </row>
    <row r="18" spans="1:11" x14ac:dyDescent="0.25">
      <c r="A18" s="105">
        <f t="shared" si="0"/>
        <v>8</v>
      </c>
      <c r="B18" s="105">
        <f t="shared" si="1"/>
        <v>15</v>
      </c>
      <c r="C18" s="105">
        <f t="shared" si="2"/>
        <v>2019</v>
      </c>
      <c r="D18" s="69">
        <f t="shared" si="3"/>
        <v>43692</v>
      </c>
      <c r="E18" s="264">
        <f>IFERROR(VLOOKUP($D18,Actual_Kirk_HDD!$A$4:$F$471,6,FALSE),0)</f>
        <v>0</v>
      </c>
      <c r="F18" s="68">
        <f>IF(AND(A18=2,B18=29),0,VLOOKUP($A18&amp;$B18,'Staff Ranked NHDD'!$C$8:$F$373,2,FALSE))</f>
        <v>0</v>
      </c>
      <c r="H18" s="49"/>
      <c r="J18" s="68">
        <f>IFERROR(VLOOKUP($D18,Actual_CGI_HDD!$A$9:$E$532,5),0)</f>
        <v>0</v>
      </c>
      <c r="K18" s="68">
        <f>IF(AND(A18=2,B18=29),0,VLOOKUP($A18&amp;$B18,'Staff Ranked NHDD'!$C$8:$F$373,4,FALSE))</f>
        <v>0</v>
      </c>
    </row>
    <row r="19" spans="1:11" x14ac:dyDescent="0.25">
      <c r="A19" s="105">
        <f t="shared" si="0"/>
        <v>8</v>
      </c>
      <c r="B19" s="105">
        <f t="shared" si="1"/>
        <v>16</v>
      </c>
      <c r="C19" s="105">
        <f t="shared" si="2"/>
        <v>2019</v>
      </c>
      <c r="D19" s="69">
        <f t="shared" si="3"/>
        <v>43693</v>
      </c>
      <c r="E19" s="264">
        <f>IFERROR(VLOOKUP($D19,Actual_Kirk_HDD!$A$4:$F$471,6,FALSE),0)</f>
        <v>0</v>
      </c>
      <c r="F19" s="68">
        <f>IF(AND(A19=2,B19=29),0,VLOOKUP($A19&amp;$B19,'Staff Ranked NHDD'!$C$8:$F$373,2,FALSE))</f>
        <v>0</v>
      </c>
      <c r="H19" s="49"/>
      <c r="J19" s="68">
        <f>IFERROR(VLOOKUP($D19,Actual_CGI_HDD!$A$9:$E$532,5),0)</f>
        <v>0</v>
      </c>
      <c r="K19" s="68">
        <f>IF(AND(A19=2,B19=29),0,VLOOKUP($A19&amp;$B19,'Staff Ranked NHDD'!$C$8:$F$373,4,FALSE))</f>
        <v>0</v>
      </c>
    </row>
    <row r="20" spans="1:11" x14ac:dyDescent="0.25">
      <c r="A20" s="105">
        <f t="shared" si="0"/>
        <v>8</v>
      </c>
      <c r="B20" s="105">
        <f t="shared" si="1"/>
        <v>17</v>
      </c>
      <c r="C20" s="105">
        <f t="shared" si="2"/>
        <v>2019</v>
      </c>
      <c r="D20" s="69">
        <f t="shared" si="3"/>
        <v>43694</v>
      </c>
      <c r="E20" s="264">
        <f>IFERROR(VLOOKUP($D20,Actual_Kirk_HDD!$A$4:$F$471,6,FALSE),0)</f>
        <v>0</v>
      </c>
      <c r="F20" s="68">
        <f>IF(AND(A20=2,B20=29),0,VLOOKUP($A20&amp;$B20,'Staff Ranked NHDD'!$C$8:$F$373,2,FALSE))</f>
        <v>0</v>
      </c>
      <c r="H20" s="49"/>
      <c r="J20" s="68">
        <f>IFERROR(VLOOKUP($D20,Actual_CGI_HDD!$A$9:$E$532,5),0)</f>
        <v>0</v>
      </c>
      <c r="K20" s="68">
        <f>IF(AND(A20=2,B20=29),0,VLOOKUP($A20&amp;$B20,'Staff Ranked NHDD'!$C$8:$F$373,4,FALSE))</f>
        <v>0</v>
      </c>
    </row>
    <row r="21" spans="1:11" x14ac:dyDescent="0.25">
      <c r="A21" s="105">
        <f t="shared" si="0"/>
        <v>8</v>
      </c>
      <c r="B21" s="105">
        <f t="shared" si="1"/>
        <v>18</v>
      </c>
      <c r="C21" s="105">
        <f t="shared" si="2"/>
        <v>2019</v>
      </c>
      <c r="D21" s="69">
        <f t="shared" si="3"/>
        <v>43695</v>
      </c>
      <c r="E21" s="264">
        <f>IFERROR(VLOOKUP($D21,Actual_Kirk_HDD!$A$4:$F$471,6,FALSE),0)</f>
        <v>0</v>
      </c>
      <c r="F21" s="68">
        <f>IF(AND(A21=2,B21=29),0,VLOOKUP($A21&amp;$B21,'Staff Ranked NHDD'!$C$8:$F$373,2,FALSE))</f>
        <v>0</v>
      </c>
      <c r="H21" s="49"/>
      <c r="J21" s="68">
        <f>IFERROR(VLOOKUP($D21,Actual_CGI_HDD!$A$9:$E$532,5),0)</f>
        <v>0</v>
      </c>
      <c r="K21" s="68">
        <f>IF(AND(A21=2,B21=29),0,VLOOKUP($A21&amp;$B21,'Staff Ranked NHDD'!$C$8:$F$373,4,FALSE))</f>
        <v>0</v>
      </c>
    </row>
    <row r="22" spans="1:11" x14ac:dyDescent="0.25">
      <c r="A22" s="105">
        <f t="shared" si="0"/>
        <v>8</v>
      </c>
      <c r="B22" s="105">
        <f t="shared" si="1"/>
        <v>19</v>
      </c>
      <c r="C22" s="105">
        <f t="shared" si="2"/>
        <v>2019</v>
      </c>
      <c r="D22" s="69">
        <f t="shared" si="3"/>
        <v>43696</v>
      </c>
      <c r="E22" s="264">
        <f>IFERROR(VLOOKUP($D22,Actual_Kirk_HDD!$A$4:$F$471,6,FALSE),0)</f>
        <v>0</v>
      </c>
      <c r="F22" s="68">
        <f>IF(AND(A22=2,B22=29),0,VLOOKUP($A22&amp;$B22,'Staff Ranked NHDD'!$C$8:$F$373,2,FALSE))</f>
        <v>0</v>
      </c>
      <c r="H22" s="49"/>
      <c r="J22" s="68">
        <f>IFERROR(VLOOKUP($D22,Actual_CGI_HDD!$A$9:$E$532,5),0)</f>
        <v>0</v>
      </c>
      <c r="K22" s="68">
        <f>IF(AND(A22=2,B22=29),0,VLOOKUP($A22&amp;$B22,'Staff Ranked NHDD'!$C$8:$F$373,4,FALSE))</f>
        <v>0</v>
      </c>
    </row>
    <row r="23" spans="1:11" x14ac:dyDescent="0.25">
      <c r="A23" s="105">
        <f t="shared" si="0"/>
        <v>8</v>
      </c>
      <c r="B23" s="105">
        <f t="shared" si="1"/>
        <v>20</v>
      </c>
      <c r="C23" s="105">
        <f t="shared" si="2"/>
        <v>2019</v>
      </c>
      <c r="D23" s="69">
        <f t="shared" si="3"/>
        <v>43697</v>
      </c>
      <c r="E23" s="264">
        <f>IFERROR(VLOOKUP($D23,Actual_Kirk_HDD!$A$4:$F$471,6,FALSE),0)</f>
        <v>0</v>
      </c>
      <c r="F23" s="68">
        <f>IF(AND(A23=2,B23=29),0,VLOOKUP($A23&amp;$B23,'Staff Ranked NHDD'!$C$8:$F$373,2,FALSE))</f>
        <v>0</v>
      </c>
      <c r="H23" s="49"/>
      <c r="J23" s="68">
        <f>IFERROR(VLOOKUP($D23,Actual_CGI_HDD!$A$9:$E$532,5),0)</f>
        <v>0</v>
      </c>
      <c r="K23" s="68">
        <f>IF(AND(A23=2,B23=29),0,VLOOKUP($A23&amp;$B23,'Staff Ranked NHDD'!$C$8:$F$373,4,FALSE))</f>
        <v>0</v>
      </c>
    </row>
    <row r="24" spans="1:11" x14ac:dyDescent="0.25">
      <c r="A24" s="105">
        <f t="shared" si="0"/>
        <v>8</v>
      </c>
      <c r="B24" s="105">
        <f t="shared" si="1"/>
        <v>21</v>
      </c>
      <c r="C24" s="105">
        <f t="shared" si="2"/>
        <v>2019</v>
      </c>
      <c r="D24" s="69">
        <f t="shared" si="3"/>
        <v>43698</v>
      </c>
      <c r="E24" s="264">
        <f>IFERROR(VLOOKUP($D24,Actual_Kirk_HDD!$A$4:$F$471,6,FALSE),0)</f>
        <v>0</v>
      </c>
      <c r="F24" s="68">
        <f>IF(AND(A24=2,B24=29),0,VLOOKUP($A24&amp;$B24,'Staff Ranked NHDD'!$C$8:$F$373,2,FALSE))</f>
        <v>0</v>
      </c>
      <c r="H24" s="49"/>
      <c r="J24" s="68">
        <f>IFERROR(VLOOKUP($D24,Actual_CGI_HDD!$A$9:$E$532,5),0)</f>
        <v>0</v>
      </c>
      <c r="K24" s="68">
        <f>IF(AND(A24=2,B24=29),0,VLOOKUP($A24&amp;$B24,'Staff Ranked NHDD'!$C$8:$F$373,4,FALSE))</f>
        <v>0</v>
      </c>
    </row>
    <row r="25" spans="1:11" x14ac:dyDescent="0.25">
      <c r="A25" s="105">
        <f t="shared" si="0"/>
        <v>8</v>
      </c>
      <c r="B25" s="105">
        <f t="shared" si="1"/>
        <v>22</v>
      </c>
      <c r="C25" s="105">
        <f t="shared" si="2"/>
        <v>2019</v>
      </c>
      <c r="D25" s="69">
        <f t="shared" si="3"/>
        <v>43699</v>
      </c>
      <c r="E25" s="264">
        <f>IFERROR(VLOOKUP($D25,Actual_Kirk_HDD!$A$4:$F$471,6,FALSE),0)</f>
        <v>0</v>
      </c>
      <c r="F25" s="68">
        <f>IF(AND(A25=2,B25=29),0,VLOOKUP($A25&amp;$B25,'Staff Ranked NHDD'!$C$8:$F$373,2,FALSE))</f>
        <v>0</v>
      </c>
      <c r="H25" s="49"/>
      <c r="J25" s="68">
        <f>IFERROR(VLOOKUP($D25,Actual_CGI_HDD!$A$9:$E$532,5),0)</f>
        <v>0</v>
      </c>
      <c r="K25" s="68">
        <f>IF(AND(A25=2,B25=29),0,VLOOKUP($A25&amp;$B25,'Staff Ranked NHDD'!$C$8:$F$373,4,FALSE))</f>
        <v>0</v>
      </c>
    </row>
    <row r="26" spans="1:11" x14ac:dyDescent="0.25">
      <c r="A26" s="105">
        <f t="shared" si="0"/>
        <v>8</v>
      </c>
      <c r="B26" s="105">
        <f t="shared" si="1"/>
        <v>23</v>
      </c>
      <c r="C26" s="105">
        <f t="shared" si="2"/>
        <v>2019</v>
      </c>
      <c r="D26" s="69">
        <f t="shared" si="3"/>
        <v>43700</v>
      </c>
      <c r="E26" s="264">
        <f>IFERROR(VLOOKUP($D26,Actual_Kirk_HDD!$A$4:$F$471,6,FALSE),0)</f>
        <v>0</v>
      </c>
      <c r="F26" s="68">
        <f>IF(AND(A26=2,B26=29),0,VLOOKUP($A26&amp;$B26,'Staff Ranked NHDD'!$C$8:$F$373,2,FALSE))</f>
        <v>0</v>
      </c>
      <c r="H26" s="49"/>
      <c r="J26" s="68">
        <f>IFERROR(VLOOKUP($D26,Actual_CGI_HDD!$A$9:$E$532,5),0)</f>
        <v>0</v>
      </c>
      <c r="K26" s="68">
        <f>IF(AND(A26=2,B26=29),0,VLOOKUP($A26&amp;$B26,'Staff Ranked NHDD'!$C$8:$F$373,4,FALSE))</f>
        <v>0</v>
      </c>
    </row>
    <row r="27" spans="1:11" x14ac:dyDescent="0.25">
      <c r="A27" s="105">
        <f t="shared" si="0"/>
        <v>8</v>
      </c>
      <c r="B27" s="105">
        <f t="shared" si="1"/>
        <v>24</v>
      </c>
      <c r="C27" s="105">
        <f t="shared" si="2"/>
        <v>2019</v>
      </c>
      <c r="D27" s="69">
        <f t="shared" si="3"/>
        <v>43701</v>
      </c>
      <c r="E27" s="264">
        <f>IFERROR(VLOOKUP($D27,Actual_Kirk_HDD!$A$4:$F$471,6,FALSE),0)</f>
        <v>0</v>
      </c>
      <c r="F27" s="68">
        <f>IF(AND(A27=2,B27=29),0,VLOOKUP($A27&amp;$B27,'Staff Ranked NHDD'!$C$8:$F$373,2,FALSE))</f>
        <v>0</v>
      </c>
      <c r="H27" s="49"/>
      <c r="J27" s="68">
        <f>IFERROR(VLOOKUP($D27,Actual_CGI_HDD!$A$9:$E$532,5),0)</f>
        <v>0</v>
      </c>
      <c r="K27" s="68">
        <f>IF(AND(A27=2,B27=29),0,VLOOKUP($A27&amp;$B27,'Staff Ranked NHDD'!$C$8:$F$373,4,FALSE))</f>
        <v>0</v>
      </c>
    </row>
    <row r="28" spans="1:11" x14ac:dyDescent="0.25">
      <c r="A28" s="105">
        <f t="shared" si="0"/>
        <v>8</v>
      </c>
      <c r="B28" s="105">
        <f t="shared" si="1"/>
        <v>25</v>
      </c>
      <c r="C28" s="105">
        <f t="shared" si="2"/>
        <v>2019</v>
      </c>
      <c r="D28" s="69">
        <f t="shared" si="3"/>
        <v>43702</v>
      </c>
      <c r="E28" s="264">
        <f>IFERROR(VLOOKUP($D28,Actual_Kirk_HDD!$A$4:$F$471,6,FALSE),0)</f>
        <v>0</v>
      </c>
      <c r="F28" s="68">
        <f>IF(AND(A28=2,B28=29),0,VLOOKUP($A28&amp;$B28,'Staff Ranked NHDD'!$C$8:$F$373,2,FALSE))</f>
        <v>4.2473118279569157E-2</v>
      </c>
      <c r="H28" s="49"/>
      <c r="J28" s="68">
        <f>IFERROR(VLOOKUP($D28,Actual_CGI_HDD!$A$9:$E$532,5),0)</f>
        <v>0</v>
      </c>
      <c r="K28" s="68">
        <f>IF(AND(A28=2,B28=29),0,VLOOKUP($A28&amp;$B28,'Staff Ranked NHDD'!$C$8:$F$373,4,FALSE))</f>
        <v>0</v>
      </c>
    </row>
    <row r="29" spans="1:11" x14ac:dyDescent="0.25">
      <c r="A29" s="105">
        <f t="shared" si="0"/>
        <v>8</v>
      </c>
      <c r="B29" s="105">
        <f t="shared" si="1"/>
        <v>26</v>
      </c>
      <c r="C29" s="105">
        <f t="shared" si="2"/>
        <v>2019</v>
      </c>
      <c r="D29" s="69">
        <f t="shared" si="3"/>
        <v>43703</v>
      </c>
      <c r="E29" s="264">
        <f>IFERROR(VLOOKUP($D29,Actual_Kirk_HDD!$A$4:$F$471,6,FALSE),0)</f>
        <v>0</v>
      </c>
      <c r="F29" s="68">
        <f>IF(AND(A29=2,B29=29),0,VLOOKUP($A29&amp;$B29,'Staff Ranked NHDD'!$C$8:$F$373,2,FALSE))</f>
        <v>1.5306989247311804</v>
      </c>
      <c r="H29" s="49"/>
      <c r="J29" s="68">
        <f>IFERROR(VLOOKUP($D29,Actual_CGI_HDD!$A$9:$E$532,5),0)</f>
        <v>0</v>
      </c>
      <c r="K29" s="68">
        <f>IF(AND(A29=2,B29=29),0,VLOOKUP($A29&amp;$B29,'Staff Ranked NHDD'!$C$8:$F$373,4,FALSE))</f>
        <v>0</v>
      </c>
    </row>
    <row r="30" spans="1:11" x14ac:dyDescent="0.25">
      <c r="A30" s="105">
        <f t="shared" si="0"/>
        <v>8</v>
      </c>
      <c r="B30" s="105">
        <f t="shared" si="1"/>
        <v>27</v>
      </c>
      <c r="C30" s="105">
        <f t="shared" si="2"/>
        <v>2019</v>
      </c>
      <c r="D30" s="69">
        <f t="shared" si="3"/>
        <v>43704</v>
      </c>
      <c r="E30" s="264">
        <f>IFERROR(VLOOKUP($D30,Actual_Kirk_HDD!$A$4:$F$471,6,FALSE),0)</f>
        <v>0</v>
      </c>
      <c r="F30" s="68">
        <f>IF(AND(A30=2,B30=29),0,VLOOKUP($A30&amp;$B30,'Staff Ranked NHDD'!$C$8:$F$373,2,FALSE))</f>
        <v>0</v>
      </c>
      <c r="H30" s="49"/>
      <c r="J30" s="68">
        <f>IFERROR(VLOOKUP($D30,Actual_CGI_HDD!$A$9:$E$532,5),0)</f>
        <v>0</v>
      </c>
      <c r="K30" s="68">
        <f>IF(AND(A30=2,B30=29),0,VLOOKUP($A30&amp;$B30,'Staff Ranked NHDD'!$C$8:$F$373,4,FALSE))</f>
        <v>0</v>
      </c>
    </row>
    <row r="31" spans="1:11" x14ac:dyDescent="0.25">
      <c r="A31" s="105">
        <f t="shared" si="0"/>
        <v>8</v>
      </c>
      <c r="B31" s="105">
        <f t="shared" si="1"/>
        <v>28</v>
      </c>
      <c r="C31" s="105">
        <f t="shared" si="2"/>
        <v>2019</v>
      </c>
      <c r="D31" s="69">
        <f t="shared" si="3"/>
        <v>43705</v>
      </c>
      <c r="E31" s="264">
        <f>IFERROR(VLOOKUP($D31,Actual_Kirk_HDD!$A$4:$F$471,6,FALSE),0)</f>
        <v>0</v>
      </c>
      <c r="F31" s="68">
        <f>IF(AND(A31=2,B31=29),0,VLOOKUP($A31&amp;$B31,'Staff Ranked NHDD'!$C$8:$F$373,2,FALSE))</f>
        <v>0</v>
      </c>
      <c r="H31" s="49"/>
      <c r="J31" s="68">
        <f>IFERROR(VLOOKUP($D31,Actual_CGI_HDD!$A$9:$E$532,5),0)</f>
        <v>0</v>
      </c>
      <c r="K31" s="68">
        <f>IF(AND(A31=2,B31=29),0,VLOOKUP($A31&amp;$B31,'Staff Ranked NHDD'!$C$8:$F$373,4,FALSE))</f>
        <v>0</v>
      </c>
    </row>
    <row r="32" spans="1:11" x14ac:dyDescent="0.25">
      <c r="A32" s="105">
        <f t="shared" si="0"/>
        <v>8</v>
      </c>
      <c r="B32" s="105">
        <f t="shared" si="1"/>
        <v>29</v>
      </c>
      <c r="C32" s="105">
        <f t="shared" si="2"/>
        <v>2019</v>
      </c>
      <c r="D32" s="69">
        <f t="shared" si="3"/>
        <v>43706</v>
      </c>
      <c r="E32" s="264">
        <f>IFERROR(VLOOKUP($D32,Actual_Kirk_HDD!$A$4:$F$471,6,FALSE),0)</f>
        <v>0</v>
      </c>
      <c r="F32" s="68">
        <f>IF(AND(A32=2,B32=29),0,VLOOKUP($A32&amp;$B32,'Staff Ranked NHDD'!$C$8:$F$373,2,FALSE))</f>
        <v>0</v>
      </c>
      <c r="H32" s="49"/>
      <c r="J32" s="68">
        <f>IFERROR(VLOOKUP($D32,Actual_CGI_HDD!$A$9:$E$532,5),0)</f>
        <v>0</v>
      </c>
      <c r="K32" s="68">
        <f>IF(AND(A32=2,B32=29),0,VLOOKUP($A32&amp;$B32,'Staff Ranked NHDD'!$C$8:$F$373,4,FALSE))</f>
        <v>0.85489247311827943</v>
      </c>
    </row>
    <row r="33" spans="1:11" x14ac:dyDescent="0.25">
      <c r="A33" s="105">
        <f t="shared" si="0"/>
        <v>8</v>
      </c>
      <c r="B33" s="105">
        <f t="shared" si="1"/>
        <v>30</v>
      </c>
      <c r="C33" s="105">
        <f t="shared" si="2"/>
        <v>2019</v>
      </c>
      <c r="D33" s="69">
        <f t="shared" si="3"/>
        <v>43707</v>
      </c>
      <c r="E33" s="264">
        <f>IFERROR(VLOOKUP($D33,Actual_Kirk_HDD!$A$4:$F$471,6,FALSE),0)</f>
        <v>0</v>
      </c>
      <c r="F33" s="68">
        <f>IF(AND(A33=2,B33=29),0,VLOOKUP($A33&amp;$B33,'Staff Ranked NHDD'!$C$8:$F$373,2,FALSE))</f>
        <v>0</v>
      </c>
      <c r="H33" s="49"/>
      <c r="J33" s="68">
        <f>IFERROR(VLOOKUP($D33,Actual_CGI_HDD!$A$9:$E$532,5),0)</f>
        <v>0</v>
      </c>
      <c r="K33" s="68">
        <f>IF(AND(A33=2,B33=29),0,VLOOKUP($A33&amp;$B33,'Staff Ranked NHDD'!$C$8:$F$373,4,FALSE))</f>
        <v>0</v>
      </c>
    </row>
    <row r="34" spans="1:11" x14ac:dyDescent="0.25">
      <c r="A34" s="105">
        <f t="shared" si="0"/>
        <v>8</v>
      </c>
      <c r="B34" s="105">
        <f t="shared" si="1"/>
        <v>31</v>
      </c>
      <c r="C34" s="105">
        <f t="shared" si="2"/>
        <v>2019</v>
      </c>
      <c r="D34" s="69">
        <f t="shared" si="3"/>
        <v>43708</v>
      </c>
      <c r="E34" s="264">
        <f>IFERROR(VLOOKUP($D34,Actual_Kirk_HDD!$A$4:$F$471,6,FALSE),0)</f>
        <v>0</v>
      </c>
      <c r="F34" s="68">
        <f>IF(AND(A34=2,B34=29),0,VLOOKUP($A34&amp;$B34,'Staff Ranked NHDD'!$C$8:$F$373,2,FALSE))</f>
        <v>4.868709677419349</v>
      </c>
      <c r="H34" s="49"/>
      <c r="J34" s="68">
        <f>IFERROR(VLOOKUP($D34,Actual_CGI_HDD!$A$9:$E$532,5),0)</f>
        <v>0</v>
      </c>
      <c r="K34" s="68">
        <f>IF(AND(A34=2,B34=29),0,VLOOKUP($A34&amp;$B34,'Staff Ranked NHDD'!$C$8:$F$373,4,FALSE))</f>
        <v>0</v>
      </c>
    </row>
    <row r="35" spans="1:11" x14ac:dyDescent="0.25">
      <c r="A35" s="105">
        <f t="shared" si="0"/>
        <v>9</v>
      </c>
      <c r="B35" s="105">
        <f t="shared" si="1"/>
        <v>1</v>
      </c>
      <c r="C35" s="105">
        <f t="shared" si="2"/>
        <v>2019</v>
      </c>
      <c r="D35" s="69">
        <f t="shared" si="3"/>
        <v>43709</v>
      </c>
      <c r="E35" s="264">
        <f>IFERROR(VLOOKUP($D35,Actual_Kirk_HDD!$A$4:$F$471,6,FALSE),0)</f>
        <v>0</v>
      </c>
      <c r="F35" s="68">
        <f>IF(AND(A35=2,B35=29),0,VLOOKUP($A35&amp;$B35,'Staff Ranked NHDD'!$C$8:$F$373,2,FALSE))</f>
        <v>13.436296296296296</v>
      </c>
      <c r="H35" s="49"/>
      <c r="J35" s="68">
        <f>IFERROR(VLOOKUP($D35,Actual_CGI_HDD!$A$9:$E$532,5),0)</f>
        <v>0</v>
      </c>
      <c r="K35" s="68">
        <f>IF(AND(A35=2,B35=29),0,VLOOKUP($A35&amp;$B35,'Staff Ranked NHDD'!$C$8:$F$373,4,FALSE))</f>
        <v>0</v>
      </c>
    </row>
    <row r="36" spans="1:11" x14ac:dyDescent="0.25">
      <c r="A36" s="105">
        <f t="shared" si="0"/>
        <v>9</v>
      </c>
      <c r="B36" s="105">
        <f t="shared" si="1"/>
        <v>2</v>
      </c>
      <c r="C36" s="105">
        <f t="shared" si="2"/>
        <v>2019</v>
      </c>
      <c r="D36" s="69">
        <f t="shared" si="3"/>
        <v>43710</v>
      </c>
      <c r="E36" s="264">
        <f>IFERROR(VLOOKUP($D36,Actual_Kirk_HDD!$A$4:$F$471,6,FALSE),0)</f>
        <v>0</v>
      </c>
      <c r="F36" s="68">
        <f>IF(AND(A36=2,B36=29),0,VLOOKUP($A36&amp;$B36,'Staff Ranked NHDD'!$C$8:$F$373,2,FALSE))</f>
        <v>4.532222222222221</v>
      </c>
      <c r="H36" s="49"/>
      <c r="J36" s="68">
        <f>IFERROR(VLOOKUP($D36,Actual_CGI_HDD!$A$9:$E$532,5),0)</f>
        <v>0</v>
      </c>
      <c r="K36" s="68">
        <f>IF(AND(A36=2,B36=29),0,VLOOKUP($A36&amp;$B36,'Staff Ranked NHDD'!$C$8:$F$373,4,FALSE))</f>
        <v>0</v>
      </c>
    </row>
    <row r="37" spans="1:11" x14ac:dyDescent="0.25">
      <c r="A37" s="105">
        <f t="shared" si="0"/>
        <v>9</v>
      </c>
      <c r="B37" s="105">
        <f t="shared" si="1"/>
        <v>3</v>
      </c>
      <c r="C37" s="105">
        <f t="shared" si="2"/>
        <v>2019</v>
      </c>
      <c r="D37" s="69">
        <f t="shared" si="3"/>
        <v>43711</v>
      </c>
      <c r="E37" s="264">
        <f>IFERROR(VLOOKUP($D37,Actual_Kirk_HDD!$A$4:$F$471,6,FALSE),0)</f>
        <v>0</v>
      </c>
      <c r="F37" s="68">
        <f>IF(AND(A37=2,B37=29),0,VLOOKUP($A37&amp;$B37,'Staff Ranked NHDD'!$C$8:$F$373,2,FALSE))</f>
        <v>0</v>
      </c>
      <c r="H37" s="49"/>
      <c r="J37" s="68">
        <f>IFERROR(VLOOKUP($D37,Actual_CGI_HDD!$A$9:$E$532,5),0)</f>
        <v>0</v>
      </c>
      <c r="K37" s="68">
        <f>IF(AND(A37=2,B37=29),0,VLOOKUP($A37&amp;$B37,'Staff Ranked NHDD'!$C$8:$F$373,4,FALSE))</f>
        <v>0</v>
      </c>
    </row>
    <row r="38" spans="1:11" x14ac:dyDescent="0.25">
      <c r="A38" s="105">
        <f t="shared" si="0"/>
        <v>9</v>
      </c>
      <c r="B38" s="105">
        <f t="shared" si="1"/>
        <v>4</v>
      </c>
      <c r="C38" s="105">
        <f t="shared" si="2"/>
        <v>2019</v>
      </c>
      <c r="D38" s="69">
        <f t="shared" si="3"/>
        <v>43712</v>
      </c>
      <c r="E38" s="264">
        <f>IFERROR(VLOOKUP($D38,Actual_Kirk_HDD!$A$4:$F$471,6,FALSE),0)</f>
        <v>0</v>
      </c>
      <c r="F38" s="68">
        <f>IF(AND(A38=2,B38=29),0,VLOOKUP($A38&amp;$B38,'Staff Ranked NHDD'!$C$8:$F$373,2,FALSE))</f>
        <v>0</v>
      </c>
      <c r="H38" s="49"/>
      <c r="J38" s="68">
        <f>IFERROR(VLOOKUP($D38,Actual_CGI_HDD!$A$9:$E$532,5),0)</f>
        <v>0</v>
      </c>
      <c r="K38" s="68">
        <f>IF(AND(A38=2,B38=29),0,VLOOKUP($A38&amp;$B38,'Staff Ranked NHDD'!$C$8:$F$373,4,FALSE))</f>
        <v>0</v>
      </c>
    </row>
    <row r="39" spans="1:11" x14ac:dyDescent="0.25">
      <c r="A39" s="105">
        <f t="shared" si="0"/>
        <v>9</v>
      </c>
      <c r="B39" s="105">
        <f t="shared" si="1"/>
        <v>5</v>
      </c>
      <c r="C39" s="105">
        <f t="shared" si="2"/>
        <v>2019</v>
      </c>
      <c r="D39" s="69">
        <f t="shared" si="3"/>
        <v>43713</v>
      </c>
      <c r="E39" s="264">
        <f>IFERROR(VLOOKUP($D39,Actual_Kirk_HDD!$A$4:$F$471,6,FALSE),0)</f>
        <v>0</v>
      </c>
      <c r="F39" s="68">
        <f>IF(AND(A39=2,B39=29),0,VLOOKUP($A39&amp;$B39,'Staff Ranked NHDD'!$C$8:$F$373,2,FALSE))</f>
        <v>7.2085185185185194</v>
      </c>
      <c r="H39" s="49"/>
      <c r="J39" s="68">
        <f>IFERROR(VLOOKUP($D39,Actual_CGI_HDD!$A$9:$E$532,5),0)</f>
        <v>0</v>
      </c>
      <c r="K39" s="68">
        <f>IF(AND(A39=2,B39=29),0,VLOOKUP($A39&amp;$B39,'Staff Ranked NHDD'!$C$8:$F$373,4,FALSE))</f>
        <v>5.1659259259259249</v>
      </c>
    </row>
    <row r="40" spans="1:11" x14ac:dyDescent="0.25">
      <c r="A40" s="105">
        <f t="shared" si="0"/>
        <v>9</v>
      </c>
      <c r="B40" s="105">
        <f t="shared" si="1"/>
        <v>6</v>
      </c>
      <c r="C40" s="105">
        <f t="shared" si="2"/>
        <v>2019</v>
      </c>
      <c r="D40" s="69">
        <f t="shared" si="3"/>
        <v>43714</v>
      </c>
      <c r="E40" s="264">
        <f>IFERROR(VLOOKUP($D40,Actual_Kirk_HDD!$A$4:$F$471,6,FALSE),0)</f>
        <v>0</v>
      </c>
      <c r="F40" s="68">
        <f>IF(AND(A40=2,B40=29),0,VLOOKUP($A40&amp;$B40,'Staff Ranked NHDD'!$C$8:$F$373,2,FALSE))</f>
        <v>0.40222222222222398</v>
      </c>
      <c r="H40" s="49"/>
      <c r="J40" s="68">
        <f>IFERROR(VLOOKUP($D40,Actual_CGI_HDD!$A$9:$E$532,5),0)</f>
        <v>0</v>
      </c>
      <c r="K40" s="68">
        <f>IF(AND(A40=2,B40=29),0,VLOOKUP($A40&amp;$B40,'Staff Ranked NHDD'!$C$8:$F$373,4,FALSE))</f>
        <v>0</v>
      </c>
    </row>
    <row r="41" spans="1:11" x14ac:dyDescent="0.25">
      <c r="A41" s="105">
        <f t="shared" si="0"/>
        <v>9</v>
      </c>
      <c r="B41" s="105">
        <f t="shared" si="1"/>
        <v>7</v>
      </c>
      <c r="C41" s="105">
        <f t="shared" si="2"/>
        <v>2019</v>
      </c>
      <c r="D41" s="69">
        <f t="shared" si="3"/>
        <v>43715</v>
      </c>
      <c r="E41" s="264">
        <f>IFERROR(VLOOKUP($D41,Actual_Kirk_HDD!$A$4:$F$471,6,FALSE),0)</f>
        <v>0</v>
      </c>
      <c r="F41" s="68">
        <f>IF(AND(A41=2,B41=29),0,VLOOKUP($A41&amp;$B41,'Staff Ranked NHDD'!$C$8:$F$373,2,FALSE))</f>
        <v>6.1688888888888895</v>
      </c>
      <c r="H41" s="49"/>
      <c r="J41" s="68">
        <f>IFERROR(VLOOKUP($D41,Actual_CGI_HDD!$A$9:$E$532,5),0)</f>
        <v>0</v>
      </c>
      <c r="K41" s="68">
        <f>IF(AND(A41=2,B41=29),0,VLOOKUP($A41&amp;$B41,'Staff Ranked NHDD'!$C$8:$F$373,4,FALSE))</f>
        <v>3.5187037037037028</v>
      </c>
    </row>
    <row r="42" spans="1:11" x14ac:dyDescent="0.25">
      <c r="A42" s="105">
        <f t="shared" si="0"/>
        <v>9</v>
      </c>
      <c r="B42" s="105">
        <f t="shared" si="1"/>
        <v>8</v>
      </c>
      <c r="C42" s="105">
        <f t="shared" si="2"/>
        <v>2019</v>
      </c>
      <c r="D42" s="69">
        <f t="shared" si="3"/>
        <v>43716</v>
      </c>
      <c r="E42" s="264">
        <f>IFERROR(VLOOKUP($D42,Actual_Kirk_HDD!$A$4:$F$471,6,FALSE),0)</f>
        <v>0</v>
      </c>
      <c r="F42" s="68">
        <f>IF(AND(A42=2,B42=29),0,VLOOKUP($A42&amp;$B42,'Staff Ranked NHDD'!$C$8:$F$373,2,FALSE))</f>
        <v>5.2650000000000006</v>
      </c>
      <c r="H42" s="49"/>
      <c r="J42" s="68">
        <f>IFERROR(VLOOKUP($D42,Actual_CGI_HDD!$A$9:$E$532,5),0)</f>
        <v>0</v>
      </c>
      <c r="K42" s="68">
        <f>IF(AND(A42=2,B42=29),0,VLOOKUP($A42&amp;$B42,'Staff Ranked NHDD'!$C$8:$F$373,4,FALSE))</f>
        <v>2.6896296296296298</v>
      </c>
    </row>
    <row r="43" spans="1:11" x14ac:dyDescent="0.25">
      <c r="A43" s="105">
        <f t="shared" si="0"/>
        <v>9</v>
      </c>
      <c r="B43" s="105">
        <f t="shared" si="1"/>
        <v>9</v>
      </c>
      <c r="C43" s="105">
        <f t="shared" si="2"/>
        <v>2019</v>
      </c>
      <c r="D43" s="69">
        <f t="shared" si="3"/>
        <v>43717</v>
      </c>
      <c r="E43" s="264">
        <f>IFERROR(VLOOKUP($D43,Actual_Kirk_HDD!$A$4:$F$471,6,FALSE),0)</f>
        <v>0</v>
      </c>
      <c r="F43" s="68">
        <f>IF(AND(A43=2,B43=29),0,VLOOKUP($A43&amp;$B43,'Staff Ranked NHDD'!$C$8:$F$373,2,FALSE))</f>
        <v>2.153703703703703</v>
      </c>
      <c r="H43" s="49"/>
      <c r="J43" s="68">
        <f>IFERROR(VLOOKUP($D43,Actual_CGI_HDD!$A$9:$E$532,5),0)</f>
        <v>0</v>
      </c>
      <c r="K43" s="68">
        <f>IF(AND(A43=2,B43=29),0,VLOOKUP($A43&amp;$B43,'Staff Ranked NHDD'!$C$8:$F$373,4,FALSE))</f>
        <v>0</v>
      </c>
    </row>
    <row r="44" spans="1:11" x14ac:dyDescent="0.25">
      <c r="A44" s="105">
        <f t="shared" si="0"/>
        <v>9</v>
      </c>
      <c r="B44" s="105">
        <f t="shared" si="1"/>
        <v>10</v>
      </c>
      <c r="C44" s="105">
        <f t="shared" si="2"/>
        <v>2019</v>
      </c>
      <c r="D44" s="69">
        <f t="shared" si="3"/>
        <v>43718</v>
      </c>
      <c r="E44" s="264">
        <f>IFERROR(VLOOKUP($D44,Actual_Kirk_HDD!$A$4:$F$471,6,FALSE),0)</f>
        <v>0</v>
      </c>
      <c r="F44" s="68">
        <f>IF(AND(A44=2,B44=29),0,VLOOKUP($A44&amp;$B44,'Staff Ranked NHDD'!$C$8:$F$373,2,FALSE))</f>
        <v>0</v>
      </c>
      <c r="H44" s="49"/>
      <c r="J44" s="68">
        <f>IFERROR(VLOOKUP($D44,Actual_CGI_HDD!$A$9:$E$532,5),0)</f>
        <v>0</v>
      </c>
      <c r="K44" s="68">
        <f>IF(AND(A44=2,B44=29),0,VLOOKUP($A44&amp;$B44,'Staff Ranked NHDD'!$C$8:$F$373,4,FALSE))</f>
        <v>0</v>
      </c>
    </row>
    <row r="45" spans="1:11" x14ac:dyDescent="0.25">
      <c r="A45" s="105">
        <f t="shared" si="0"/>
        <v>9</v>
      </c>
      <c r="B45" s="105">
        <f t="shared" si="1"/>
        <v>11</v>
      </c>
      <c r="C45" s="105">
        <f t="shared" si="2"/>
        <v>2019</v>
      </c>
      <c r="D45" s="69">
        <f t="shared" si="3"/>
        <v>43719</v>
      </c>
      <c r="E45" s="264">
        <f>IFERROR(VLOOKUP($D45,Actual_Kirk_HDD!$A$4:$F$471,6,FALSE),0)</f>
        <v>0</v>
      </c>
      <c r="F45" s="68">
        <f>IF(AND(A45=2,B45=29),0,VLOOKUP($A45&amp;$B45,'Staff Ranked NHDD'!$C$8:$F$373,2,FALSE))</f>
        <v>0</v>
      </c>
      <c r="H45" s="49"/>
      <c r="J45" s="68">
        <f>IFERROR(VLOOKUP($D45,Actual_CGI_HDD!$A$9:$E$532,5),0)</f>
        <v>0</v>
      </c>
      <c r="K45" s="68">
        <f>IF(AND(A45=2,B45=29),0,VLOOKUP($A45&amp;$B45,'Staff Ranked NHDD'!$C$8:$F$373,4,FALSE))</f>
        <v>0</v>
      </c>
    </row>
    <row r="46" spans="1:11" x14ac:dyDescent="0.25">
      <c r="A46" s="105">
        <f t="shared" si="0"/>
        <v>9</v>
      </c>
      <c r="B46" s="105">
        <f t="shared" si="1"/>
        <v>12</v>
      </c>
      <c r="C46" s="105">
        <f t="shared" si="2"/>
        <v>2019</v>
      </c>
      <c r="D46" s="69">
        <f t="shared" si="3"/>
        <v>43720</v>
      </c>
      <c r="E46" s="264">
        <f>IFERROR(VLOOKUP($D46,Actual_Kirk_HDD!$A$4:$F$471,6,FALSE),0)</f>
        <v>0</v>
      </c>
      <c r="F46" s="68">
        <f>IF(AND(A46=2,B46=29),0,VLOOKUP($A46&amp;$B46,'Staff Ranked NHDD'!$C$8:$F$373,2,FALSE))</f>
        <v>0</v>
      </c>
      <c r="H46" s="49"/>
      <c r="J46" s="68">
        <f>IFERROR(VLOOKUP($D46,Actual_CGI_HDD!$A$9:$E$532,5),0)</f>
        <v>0</v>
      </c>
      <c r="K46" s="68">
        <f>IF(AND(A46=2,B46=29),0,VLOOKUP($A46&amp;$B46,'Staff Ranked NHDD'!$C$8:$F$373,4,FALSE))</f>
        <v>0</v>
      </c>
    </row>
    <row r="47" spans="1:11" x14ac:dyDescent="0.25">
      <c r="A47" s="105">
        <f t="shared" si="0"/>
        <v>9</v>
      </c>
      <c r="B47" s="105">
        <f t="shared" si="1"/>
        <v>13</v>
      </c>
      <c r="C47" s="105">
        <f t="shared" si="2"/>
        <v>2019</v>
      </c>
      <c r="D47" s="69">
        <f t="shared" si="3"/>
        <v>43721</v>
      </c>
      <c r="E47" s="264">
        <f>IFERROR(VLOOKUP($D47,Actual_Kirk_HDD!$A$4:$F$471,6,FALSE),0)</f>
        <v>0</v>
      </c>
      <c r="F47" s="68">
        <f>IF(AND(A47=2,B47=29),0,VLOOKUP($A47&amp;$B47,'Staff Ranked NHDD'!$C$8:$F$373,2,FALSE))</f>
        <v>0</v>
      </c>
      <c r="H47" s="49"/>
      <c r="J47" s="68">
        <f>IFERROR(VLOOKUP($D47,Actual_CGI_HDD!$A$9:$E$532,5),0)</f>
        <v>0</v>
      </c>
      <c r="K47" s="68">
        <f>IF(AND(A47=2,B47=29),0,VLOOKUP($A47&amp;$B47,'Staff Ranked NHDD'!$C$8:$F$373,4,FALSE))</f>
        <v>0</v>
      </c>
    </row>
    <row r="48" spans="1:11" x14ac:dyDescent="0.25">
      <c r="A48" s="105">
        <f t="shared" si="0"/>
        <v>9</v>
      </c>
      <c r="B48" s="105">
        <f t="shared" si="1"/>
        <v>14</v>
      </c>
      <c r="C48" s="105">
        <f t="shared" si="2"/>
        <v>2019</v>
      </c>
      <c r="D48" s="69">
        <f t="shared" si="3"/>
        <v>43722</v>
      </c>
      <c r="E48" s="264">
        <f>IFERROR(VLOOKUP($D48,Actual_Kirk_HDD!$A$4:$F$471,6,FALSE),0)</f>
        <v>0</v>
      </c>
      <c r="F48" s="68">
        <f>IF(AND(A48=2,B48=29),0,VLOOKUP($A48&amp;$B48,'Staff Ranked NHDD'!$C$8:$F$373,2,FALSE))</f>
        <v>2.9318518518518517</v>
      </c>
      <c r="H48" s="49"/>
      <c r="J48" s="68">
        <f>IFERROR(VLOOKUP($D48,Actual_CGI_HDD!$A$9:$E$532,5),0)</f>
        <v>0</v>
      </c>
      <c r="K48" s="68">
        <f>IF(AND(A48=2,B48=29),0,VLOOKUP($A48&amp;$B48,'Staff Ranked NHDD'!$C$8:$F$373,4,FALSE))</f>
        <v>0.89222222222222025</v>
      </c>
    </row>
    <row r="49" spans="1:11" x14ac:dyDescent="0.25">
      <c r="A49" s="105">
        <f t="shared" si="0"/>
        <v>9</v>
      </c>
      <c r="B49" s="105">
        <f t="shared" si="1"/>
        <v>15</v>
      </c>
      <c r="C49" s="105">
        <f t="shared" si="2"/>
        <v>2019</v>
      </c>
      <c r="D49" s="69">
        <f t="shared" si="3"/>
        <v>43723</v>
      </c>
      <c r="E49" s="264">
        <f>IFERROR(VLOOKUP($D49,Actual_Kirk_HDD!$A$4:$F$471,6,FALSE),0)</f>
        <v>0</v>
      </c>
      <c r="F49" s="68">
        <f>IF(AND(A49=2,B49=29),0,VLOOKUP($A49&amp;$B49,'Staff Ranked NHDD'!$C$8:$F$373,2,FALSE))</f>
        <v>0</v>
      </c>
      <c r="H49" s="49"/>
      <c r="J49" s="68">
        <f>IFERROR(VLOOKUP($D49,Actual_CGI_HDD!$A$9:$E$532,5),0)</f>
        <v>0</v>
      </c>
      <c r="K49" s="68">
        <f>IF(AND(A49=2,B49=29),0,VLOOKUP($A49&amp;$B49,'Staff Ranked NHDD'!$C$8:$F$373,4,FALSE))</f>
        <v>0</v>
      </c>
    </row>
    <row r="50" spans="1:11" x14ac:dyDescent="0.25">
      <c r="A50" s="105">
        <f t="shared" si="0"/>
        <v>9</v>
      </c>
      <c r="B50" s="105">
        <f t="shared" si="1"/>
        <v>16</v>
      </c>
      <c r="C50" s="105">
        <f t="shared" si="2"/>
        <v>2019</v>
      </c>
      <c r="D50" s="69">
        <f t="shared" si="3"/>
        <v>43724</v>
      </c>
      <c r="E50" s="264">
        <f>IFERROR(VLOOKUP($D50,Actual_Kirk_HDD!$A$4:$F$471,6,FALSE),0)</f>
        <v>0</v>
      </c>
      <c r="F50" s="68">
        <f>IF(AND(A50=2,B50=29),0,VLOOKUP($A50&amp;$B50,'Staff Ranked NHDD'!$C$8:$F$373,2,FALSE))</f>
        <v>0</v>
      </c>
      <c r="H50" s="49"/>
      <c r="J50" s="68">
        <f>IFERROR(VLOOKUP($D50,Actual_CGI_HDD!$A$9:$E$532,5),0)</f>
        <v>0</v>
      </c>
      <c r="K50" s="68">
        <f>IF(AND(A50=2,B50=29),0,VLOOKUP($A50&amp;$B50,'Staff Ranked NHDD'!$C$8:$F$373,4,FALSE))</f>
        <v>0</v>
      </c>
    </row>
    <row r="51" spans="1:11" x14ac:dyDescent="0.25">
      <c r="A51" s="105">
        <f t="shared" si="0"/>
        <v>9</v>
      </c>
      <c r="B51" s="105">
        <f t="shared" si="1"/>
        <v>17</v>
      </c>
      <c r="C51" s="105">
        <f t="shared" si="2"/>
        <v>2019</v>
      </c>
      <c r="D51" s="69">
        <f t="shared" si="3"/>
        <v>43725</v>
      </c>
      <c r="E51" s="264">
        <f>IFERROR(VLOOKUP($D51,Actual_Kirk_HDD!$A$4:$F$471,6,FALSE),0)</f>
        <v>0</v>
      </c>
      <c r="F51" s="68">
        <f>IF(AND(A51=2,B51=29),0,VLOOKUP($A51&amp;$B51,'Staff Ranked NHDD'!$C$8:$F$373,2,FALSE))</f>
        <v>0</v>
      </c>
      <c r="H51" s="49"/>
      <c r="J51" s="68">
        <f>IFERROR(VLOOKUP($D51,Actual_CGI_HDD!$A$9:$E$532,5),0)</f>
        <v>0</v>
      </c>
      <c r="K51" s="68">
        <f>IF(AND(A51=2,B51=29),0,VLOOKUP($A51&amp;$B51,'Staff Ranked NHDD'!$C$8:$F$373,4,FALSE))</f>
        <v>0</v>
      </c>
    </row>
    <row r="52" spans="1:11" x14ac:dyDescent="0.25">
      <c r="A52" s="105">
        <f t="shared" si="0"/>
        <v>9</v>
      </c>
      <c r="B52" s="105">
        <f t="shared" si="1"/>
        <v>18</v>
      </c>
      <c r="C52" s="105">
        <f t="shared" si="2"/>
        <v>2019</v>
      </c>
      <c r="D52" s="69">
        <f t="shared" si="3"/>
        <v>43726</v>
      </c>
      <c r="E52" s="264">
        <f>IFERROR(VLOOKUP($D52,Actual_Kirk_HDD!$A$4:$F$471,6,FALSE),0)</f>
        <v>0</v>
      </c>
      <c r="F52" s="68">
        <f>IF(AND(A52=2,B52=29),0,VLOOKUP($A52&amp;$B52,'Staff Ranked NHDD'!$C$8:$F$373,2,FALSE))</f>
        <v>0</v>
      </c>
      <c r="H52" s="49"/>
      <c r="J52" s="68">
        <f>IFERROR(VLOOKUP($D52,Actual_CGI_HDD!$A$9:$E$532,5),0)</f>
        <v>0</v>
      </c>
      <c r="K52" s="68">
        <f>IF(AND(A52=2,B52=29),0,VLOOKUP($A52&amp;$B52,'Staff Ranked NHDD'!$C$8:$F$373,4,FALSE))</f>
        <v>0</v>
      </c>
    </row>
    <row r="53" spans="1:11" x14ac:dyDescent="0.25">
      <c r="A53" s="105">
        <f t="shared" si="0"/>
        <v>9</v>
      </c>
      <c r="B53" s="105">
        <f t="shared" si="1"/>
        <v>19</v>
      </c>
      <c r="C53" s="105">
        <f t="shared" si="2"/>
        <v>2019</v>
      </c>
      <c r="D53" s="69">
        <f t="shared" si="3"/>
        <v>43727</v>
      </c>
      <c r="E53" s="264">
        <f>IFERROR(VLOOKUP($D53,Actual_Kirk_HDD!$A$4:$F$471,6,FALSE),0)</f>
        <v>0</v>
      </c>
      <c r="F53" s="68">
        <f>IF(AND(A53=2,B53=29),0,VLOOKUP($A53&amp;$B53,'Staff Ranked NHDD'!$C$8:$F$373,2,FALSE))</f>
        <v>0</v>
      </c>
      <c r="H53" s="49"/>
      <c r="J53" s="68">
        <f>IFERROR(VLOOKUP($D53,Actual_CGI_HDD!$A$9:$E$532,5),0)</f>
        <v>0</v>
      </c>
      <c r="K53" s="68">
        <f>IF(AND(A53=2,B53=29),0,VLOOKUP($A53&amp;$B53,'Staff Ranked NHDD'!$C$8:$F$373,4,FALSE))</f>
        <v>0</v>
      </c>
    </row>
    <row r="54" spans="1:11" x14ac:dyDescent="0.25">
      <c r="A54" s="105">
        <f t="shared" si="0"/>
        <v>9</v>
      </c>
      <c r="B54" s="105">
        <f t="shared" si="1"/>
        <v>20</v>
      </c>
      <c r="C54" s="105">
        <f t="shared" si="2"/>
        <v>2019</v>
      </c>
      <c r="D54" s="69">
        <f t="shared" si="3"/>
        <v>43728</v>
      </c>
      <c r="E54" s="264">
        <f>IFERROR(VLOOKUP($D54,Actual_Kirk_HDD!$A$4:$F$471,6,FALSE),0)</f>
        <v>0</v>
      </c>
      <c r="F54" s="68">
        <f>IF(AND(A54=2,B54=29),0,VLOOKUP($A54&amp;$B54,'Staff Ranked NHDD'!$C$8:$F$373,2,FALSE))</f>
        <v>0</v>
      </c>
      <c r="H54" s="49"/>
      <c r="J54" s="68">
        <f>IFERROR(VLOOKUP($D54,Actual_CGI_HDD!$A$9:$E$532,5),0)</f>
        <v>0</v>
      </c>
      <c r="K54" s="68">
        <f>IF(AND(A54=2,B54=29),0,VLOOKUP($A54&amp;$B54,'Staff Ranked NHDD'!$C$8:$F$373,4,FALSE))</f>
        <v>0</v>
      </c>
    </row>
    <row r="55" spans="1:11" x14ac:dyDescent="0.25">
      <c r="A55" s="105">
        <f t="shared" si="0"/>
        <v>9</v>
      </c>
      <c r="B55" s="105">
        <f t="shared" si="1"/>
        <v>21</v>
      </c>
      <c r="C55" s="105">
        <f t="shared" si="2"/>
        <v>2019</v>
      </c>
      <c r="D55" s="69">
        <f t="shared" si="3"/>
        <v>43729</v>
      </c>
      <c r="E55" s="264">
        <f>IFERROR(VLOOKUP($D55,Actual_Kirk_HDD!$A$4:$F$471,6,FALSE),0)</f>
        <v>0</v>
      </c>
      <c r="F55" s="68">
        <f>IF(AND(A55=2,B55=29),0,VLOOKUP($A55&amp;$B55,'Staff Ranked NHDD'!$C$8:$F$373,2,FALSE))</f>
        <v>0</v>
      </c>
      <c r="H55" s="49"/>
      <c r="J55" s="68">
        <f>IFERROR(VLOOKUP($D55,Actual_CGI_HDD!$A$9:$E$532,5),0)</f>
        <v>0</v>
      </c>
      <c r="K55" s="68">
        <f>IF(AND(A55=2,B55=29),0,VLOOKUP($A55&amp;$B55,'Staff Ranked NHDD'!$C$8:$F$373,4,FALSE))</f>
        <v>0</v>
      </c>
    </row>
    <row r="56" spans="1:11" x14ac:dyDescent="0.25">
      <c r="A56" s="105">
        <f t="shared" si="0"/>
        <v>9</v>
      </c>
      <c r="B56" s="105">
        <f t="shared" si="1"/>
        <v>22</v>
      </c>
      <c r="C56" s="105">
        <f t="shared" si="2"/>
        <v>2019</v>
      </c>
      <c r="D56" s="69">
        <f t="shared" si="3"/>
        <v>43730</v>
      </c>
      <c r="E56" s="264">
        <f>IFERROR(VLOOKUP($D56,Actual_Kirk_HDD!$A$4:$F$471,6,FALSE),0)</f>
        <v>0</v>
      </c>
      <c r="F56" s="68">
        <f>IF(AND(A56=2,B56=29),0,VLOOKUP($A56&amp;$B56,'Staff Ranked NHDD'!$C$8:$F$373,2,FALSE))</f>
        <v>0</v>
      </c>
      <c r="H56" s="49"/>
      <c r="J56" s="68">
        <f>IFERROR(VLOOKUP($D56,Actual_CGI_HDD!$A$9:$E$532,5),0)</f>
        <v>0</v>
      </c>
      <c r="K56" s="68">
        <f>IF(AND(A56=2,B56=29),0,VLOOKUP($A56&amp;$B56,'Staff Ranked NHDD'!$C$8:$F$373,4,FALSE))</f>
        <v>0</v>
      </c>
    </row>
    <row r="57" spans="1:11" x14ac:dyDescent="0.25">
      <c r="A57" s="105">
        <f t="shared" si="0"/>
        <v>9</v>
      </c>
      <c r="B57" s="105">
        <f t="shared" si="1"/>
        <v>23</v>
      </c>
      <c r="C57" s="105">
        <f t="shared" si="2"/>
        <v>2019</v>
      </c>
      <c r="D57" s="69">
        <f t="shared" si="3"/>
        <v>43731</v>
      </c>
      <c r="E57" s="264">
        <f>IFERROR(VLOOKUP($D57,Actual_Kirk_HDD!$A$4:$F$471,6,FALSE),0)</f>
        <v>0</v>
      </c>
      <c r="F57" s="68">
        <f>IF(AND(A57=2,B57=29),0,VLOOKUP($A57&amp;$B57,'Staff Ranked NHDD'!$C$8:$F$373,2,FALSE))</f>
        <v>17.450925925925926</v>
      </c>
      <c r="H57" s="49"/>
      <c r="J57" s="68">
        <f>IFERROR(VLOOKUP($D57,Actual_CGI_HDD!$A$9:$E$532,5),0)</f>
        <v>0</v>
      </c>
      <c r="K57" s="68">
        <f>IF(AND(A57=2,B57=29),0,VLOOKUP($A57&amp;$B57,'Staff Ranked NHDD'!$C$8:$F$373,4,FALSE))</f>
        <v>6.7099999999999982</v>
      </c>
    </row>
    <row r="58" spans="1:11" x14ac:dyDescent="0.25">
      <c r="A58" s="105">
        <f t="shared" si="0"/>
        <v>9</v>
      </c>
      <c r="B58" s="105">
        <f t="shared" si="1"/>
        <v>24</v>
      </c>
      <c r="C58" s="105">
        <f t="shared" si="2"/>
        <v>2019</v>
      </c>
      <c r="D58" s="69">
        <f t="shared" si="3"/>
        <v>43732</v>
      </c>
      <c r="E58" s="264">
        <f>IFERROR(VLOOKUP($D58,Actual_Kirk_HDD!$A$4:$F$471,6,FALSE),0)</f>
        <v>0</v>
      </c>
      <c r="F58" s="68">
        <f>IF(AND(A58=2,B58=29),0,VLOOKUP($A58&amp;$B58,'Staff Ranked NHDD'!$C$8:$F$373,2,FALSE))</f>
        <v>8.3977777777777796</v>
      </c>
      <c r="H58" s="49"/>
      <c r="J58" s="68">
        <f>IFERROR(VLOOKUP($D58,Actual_CGI_HDD!$A$9:$E$532,5),0)</f>
        <v>0</v>
      </c>
      <c r="K58" s="68">
        <f>IF(AND(A58=2,B58=29),0,VLOOKUP($A58&amp;$B58,'Staff Ranked NHDD'!$C$8:$F$373,4,FALSE))</f>
        <v>12.64222222222222</v>
      </c>
    </row>
    <row r="59" spans="1:11" x14ac:dyDescent="0.25">
      <c r="A59" s="105">
        <f t="shared" si="0"/>
        <v>9</v>
      </c>
      <c r="B59" s="105">
        <f t="shared" si="1"/>
        <v>25</v>
      </c>
      <c r="C59" s="105">
        <f t="shared" si="2"/>
        <v>2019</v>
      </c>
      <c r="D59" s="69">
        <f t="shared" si="3"/>
        <v>43733</v>
      </c>
      <c r="E59" s="264">
        <f>IFERROR(VLOOKUP($D59,Actual_Kirk_HDD!$A$4:$F$471,6,FALSE),0)</f>
        <v>0</v>
      </c>
      <c r="F59" s="68">
        <f>IF(AND(A59=2,B59=29),0,VLOOKUP($A59&amp;$B59,'Staff Ranked NHDD'!$C$8:$F$373,2,FALSE))</f>
        <v>1.3109259259259254</v>
      </c>
      <c r="H59" s="49"/>
      <c r="J59" s="68">
        <f>IFERROR(VLOOKUP($D59,Actual_CGI_HDD!$A$9:$E$532,5),0)</f>
        <v>0</v>
      </c>
      <c r="K59" s="68">
        <f>IF(AND(A59=2,B59=29),0,VLOOKUP($A59&amp;$B59,'Staff Ranked NHDD'!$C$8:$F$373,4,FALSE))</f>
        <v>1.7266666666666675</v>
      </c>
    </row>
    <row r="60" spans="1:11" x14ac:dyDescent="0.25">
      <c r="A60" s="105">
        <f t="shared" si="0"/>
        <v>9</v>
      </c>
      <c r="B60" s="105">
        <f t="shared" si="1"/>
        <v>26</v>
      </c>
      <c r="C60" s="105">
        <f t="shared" si="2"/>
        <v>2019</v>
      </c>
      <c r="D60" s="69">
        <f t="shared" si="3"/>
        <v>43734</v>
      </c>
      <c r="E60" s="264">
        <f>IFERROR(VLOOKUP($D60,Actual_Kirk_HDD!$A$4:$F$471,6,FALSE),0)</f>
        <v>0</v>
      </c>
      <c r="F60" s="68">
        <f>IF(AND(A60=2,B60=29),0,VLOOKUP($A60&amp;$B60,'Staff Ranked NHDD'!$C$8:$F$373,2,FALSE))</f>
        <v>3.8581481481481479</v>
      </c>
      <c r="H60" s="49"/>
      <c r="J60" s="68">
        <f>IFERROR(VLOOKUP($D60,Actual_CGI_HDD!$A$9:$E$532,5),0)</f>
        <v>0</v>
      </c>
      <c r="K60" s="68">
        <f>IF(AND(A60=2,B60=29),0,VLOOKUP($A60&amp;$B60,'Staff Ranked NHDD'!$C$8:$F$373,4,FALSE))</f>
        <v>8.9072222222222202</v>
      </c>
    </row>
    <row r="61" spans="1:11" x14ac:dyDescent="0.25">
      <c r="A61" s="105">
        <f t="shared" si="0"/>
        <v>9</v>
      </c>
      <c r="B61" s="105">
        <f t="shared" si="1"/>
        <v>27</v>
      </c>
      <c r="C61" s="105">
        <f t="shared" si="2"/>
        <v>2019</v>
      </c>
      <c r="D61" s="69">
        <f t="shared" si="3"/>
        <v>43735</v>
      </c>
      <c r="E61" s="264">
        <f>IFERROR(VLOOKUP($D61,Actual_Kirk_HDD!$A$4:$F$471,6,FALSE),0)</f>
        <v>1.3093406199399567</v>
      </c>
      <c r="F61" s="68">
        <f>IF(AND(A61=2,B61=29),0,VLOOKUP($A61&amp;$B61,'Staff Ranked NHDD'!$C$8:$F$373,2,FALSE))</f>
        <v>11.309259259259257</v>
      </c>
      <c r="H61" s="49"/>
      <c r="J61" s="68">
        <f>IFERROR(VLOOKUP($D61,Actual_CGI_HDD!$A$9:$E$532,5),0)</f>
        <v>0</v>
      </c>
      <c r="K61" s="68">
        <f>IF(AND(A61=2,B61=29),0,VLOOKUP($A61&amp;$B61,'Staff Ranked NHDD'!$C$8:$F$373,4,FALSE))</f>
        <v>0.21425925925925829</v>
      </c>
    </row>
    <row r="62" spans="1:11" x14ac:dyDescent="0.25">
      <c r="A62" s="105">
        <f t="shared" si="0"/>
        <v>9</v>
      </c>
      <c r="B62" s="105">
        <f t="shared" si="1"/>
        <v>28</v>
      </c>
      <c r="C62" s="105">
        <f t="shared" si="2"/>
        <v>2019</v>
      </c>
      <c r="D62" s="69">
        <f t="shared" si="3"/>
        <v>43736</v>
      </c>
      <c r="E62" s="264">
        <f>IFERROR(VLOOKUP($D62,Actual_Kirk_HDD!$A$4:$F$471,6,FALSE),0)</f>
        <v>0</v>
      </c>
      <c r="F62" s="68">
        <f>IF(AND(A62=2,B62=29),0,VLOOKUP($A62&amp;$B62,'Staff Ranked NHDD'!$C$8:$F$373,2,FALSE))</f>
        <v>0</v>
      </c>
      <c r="H62" s="49"/>
      <c r="J62" s="68">
        <f>IFERROR(VLOOKUP($D62,Actual_CGI_HDD!$A$9:$E$532,5),0)</f>
        <v>0</v>
      </c>
      <c r="K62" s="68">
        <f>IF(AND(A62=2,B62=29),0,VLOOKUP($A62&amp;$B62,'Staff Ranked NHDD'!$C$8:$F$373,4,FALSE))</f>
        <v>0</v>
      </c>
    </row>
    <row r="63" spans="1:11" x14ac:dyDescent="0.25">
      <c r="A63" s="105">
        <f t="shared" si="0"/>
        <v>9</v>
      </c>
      <c r="B63" s="105">
        <f t="shared" si="1"/>
        <v>29</v>
      </c>
      <c r="C63" s="105">
        <f t="shared" si="2"/>
        <v>2019</v>
      </c>
      <c r="D63" s="69">
        <f t="shared" si="3"/>
        <v>43737</v>
      </c>
      <c r="E63" s="264">
        <f>IFERROR(VLOOKUP($D63,Actual_Kirk_HDD!$A$4:$F$471,6,FALSE),0)</f>
        <v>1.9640109299099349</v>
      </c>
      <c r="F63" s="68">
        <f>IF(AND(A63=2,B63=29),0,VLOOKUP($A63&amp;$B63,'Staff Ranked NHDD'!$C$8:$F$373,2,FALSE))</f>
        <v>9.779814814814813</v>
      </c>
      <c r="H63" s="49"/>
      <c r="J63" s="68">
        <f>IFERROR(VLOOKUP($D63,Actual_CGI_HDD!$A$9:$E$532,5),0)</f>
        <v>0</v>
      </c>
      <c r="K63" s="68">
        <f>IF(AND(A63=2,B63=29),0,VLOOKUP($A63&amp;$B63,'Staff Ranked NHDD'!$C$8:$F$373,4,FALSE))</f>
        <v>0</v>
      </c>
    </row>
    <row r="64" spans="1:11" x14ac:dyDescent="0.25">
      <c r="A64" s="105">
        <f t="shared" si="0"/>
        <v>9</v>
      </c>
      <c r="B64" s="105">
        <f t="shared" si="1"/>
        <v>30</v>
      </c>
      <c r="C64" s="105">
        <f t="shared" si="2"/>
        <v>2019</v>
      </c>
      <c r="D64" s="69">
        <f t="shared" si="3"/>
        <v>43738</v>
      </c>
      <c r="E64" s="264">
        <f>IFERROR(VLOOKUP($D64,Actual_Kirk_HDD!$A$4:$F$471,6,FALSE),0)</f>
        <v>0</v>
      </c>
      <c r="F64" s="68">
        <f>IF(AND(A64=2,B64=29),0,VLOOKUP($A64&amp;$B64,'Staff Ranked NHDD'!$C$8:$F$373,2,FALSE))</f>
        <v>0</v>
      </c>
      <c r="H64" s="49"/>
      <c r="J64" s="68">
        <f>IFERROR(VLOOKUP($D64,Actual_CGI_HDD!$A$9:$E$532,5),0)</f>
        <v>0</v>
      </c>
      <c r="K64" s="68">
        <f>IF(AND(A64=2,B64=29),0,VLOOKUP($A64&amp;$B64,'Staff Ranked NHDD'!$C$8:$F$373,4,FALSE))</f>
        <v>0</v>
      </c>
    </row>
    <row r="65" spans="1:11" x14ac:dyDescent="0.25">
      <c r="A65" s="105">
        <f t="shared" si="0"/>
        <v>10</v>
      </c>
      <c r="B65" s="105">
        <f t="shared" si="1"/>
        <v>1</v>
      </c>
      <c r="C65" s="105">
        <f t="shared" si="2"/>
        <v>2019</v>
      </c>
      <c r="D65" s="69">
        <f t="shared" si="3"/>
        <v>43739</v>
      </c>
      <c r="E65" s="264">
        <f>IFERROR(VLOOKUP($D65,Actual_Kirk_HDD!$A$4:$F$471,6,FALSE),0)</f>
        <v>0</v>
      </c>
      <c r="F65" s="68">
        <f>IF(AND(A65=2,B65=29),0,VLOOKUP($A65&amp;$B65,'Staff Ranked NHDD'!$C$8:$F$373,2,FALSE))</f>
        <v>0</v>
      </c>
      <c r="H65" s="49"/>
      <c r="J65" s="68">
        <f>IFERROR(VLOOKUP($D65,Actual_CGI_HDD!$A$9:$E$532,5),0)</f>
        <v>0</v>
      </c>
      <c r="K65" s="68">
        <f>IF(AND(A65=2,B65=29),0,VLOOKUP($A65&amp;$B65,'Staff Ranked NHDD'!$C$8:$F$373,4,FALSE))</f>
        <v>0</v>
      </c>
    </row>
    <row r="66" spans="1:11" x14ac:dyDescent="0.25">
      <c r="A66" s="105">
        <f t="shared" si="0"/>
        <v>10</v>
      </c>
      <c r="B66" s="105">
        <f t="shared" si="1"/>
        <v>2</v>
      </c>
      <c r="C66" s="105">
        <f t="shared" si="2"/>
        <v>2019</v>
      </c>
      <c r="D66" s="69">
        <f t="shared" si="3"/>
        <v>43740</v>
      </c>
      <c r="E66" s="264">
        <f>IFERROR(VLOOKUP($D66,Actual_Kirk_HDD!$A$4:$F$471,6,FALSE),0)</f>
        <v>0</v>
      </c>
      <c r="F66" s="68">
        <f>IF(AND(A66=2,B66=29),0,VLOOKUP($A66&amp;$B66,'Staff Ranked NHDD'!$C$8:$F$373,2,FALSE))</f>
        <v>0</v>
      </c>
      <c r="H66" s="49"/>
      <c r="J66" s="68">
        <f>IFERROR(VLOOKUP($D66,Actual_CGI_HDD!$A$9:$E$532,5),0)</f>
        <v>0</v>
      </c>
      <c r="K66" s="68">
        <f>IF(AND(A66=2,B66=29),0,VLOOKUP($A66&amp;$B66,'Staff Ranked NHDD'!$C$8:$F$373,4,FALSE))</f>
        <v>0</v>
      </c>
    </row>
    <row r="67" spans="1:11" x14ac:dyDescent="0.25">
      <c r="A67" s="105">
        <f t="shared" si="0"/>
        <v>10</v>
      </c>
      <c r="B67" s="105">
        <f t="shared" si="1"/>
        <v>3</v>
      </c>
      <c r="C67" s="105">
        <f t="shared" si="2"/>
        <v>2019</v>
      </c>
      <c r="D67" s="69">
        <f t="shared" si="3"/>
        <v>43741</v>
      </c>
      <c r="E67" s="264">
        <f>IFERROR(VLOOKUP($D67,Actual_Kirk_HDD!$A$4:$F$471,6,FALSE),0)</f>
        <v>0</v>
      </c>
      <c r="F67" s="68">
        <f>IF(AND(A67=2,B67=29),0,VLOOKUP($A67&amp;$B67,'Staff Ranked NHDD'!$C$8:$F$373,2,FALSE))</f>
        <v>0</v>
      </c>
      <c r="H67" s="49"/>
      <c r="J67" s="68">
        <f>IFERROR(VLOOKUP($D67,Actual_CGI_HDD!$A$9:$E$532,5),0)</f>
        <v>0</v>
      </c>
      <c r="K67" s="68">
        <f>IF(AND(A67=2,B67=29),0,VLOOKUP($A67&amp;$B67,'Staff Ranked NHDD'!$C$8:$F$373,4,FALSE))</f>
        <v>0</v>
      </c>
    </row>
    <row r="68" spans="1:11" x14ac:dyDescent="0.25">
      <c r="A68" s="105">
        <f t="shared" si="0"/>
        <v>10</v>
      </c>
      <c r="B68" s="105">
        <f t="shared" si="1"/>
        <v>4</v>
      </c>
      <c r="C68" s="105">
        <f t="shared" si="2"/>
        <v>2019</v>
      </c>
      <c r="D68" s="69">
        <f t="shared" si="3"/>
        <v>43742</v>
      </c>
      <c r="E68" s="264">
        <f>IFERROR(VLOOKUP($D68,Actual_Kirk_HDD!$A$4:$F$471,6,FALSE),0)</f>
        <v>12.78156566708318</v>
      </c>
      <c r="F68" s="68">
        <f>IF(AND(A68=2,B68=29),0,VLOOKUP($A68&amp;$B68,'Staff Ranked NHDD'!$C$8:$F$373,2,FALSE))</f>
        <v>11.306774193548389</v>
      </c>
      <c r="H68" s="49"/>
      <c r="J68" s="68">
        <f>IFERROR(VLOOKUP($D68,Actual_CGI_HDD!$A$9:$E$532,5),0)</f>
        <v>0</v>
      </c>
      <c r="K68" s="68">
        <f>IF(AND(A68=2,B68=29),0,VLOOKUP($A68&amp;$B68,'Staff Ranked NHDD'!$C$8:$F$373,4,FALSE))</f>
        <v>0</v>
      </c>
    </row>
    <row r="69" spans="1:11" x14ac:dyDescent="0.25">
      <c r="A69" s="105">
        <f t="shared" si="0"/>
        <v>10</v>
      </c>
      <c r="B69" s="105">
        <f t="shared" si="1"/>
        <v>5</v>
      </c>
      <c r="C69" s="105">
        <f t="shared" si="2"/>
        <v>2019</v>
      </c>
      <c r="D69" s="69">
        <f t="shared" si="3"/>
        <v>43743</v>
      </c>
      <c r="E69" s="264">
        <f>IFERROR(VLOOKUP($D69,Actual_Kirk_HDD!$A$4:$F$471,6,FALSE),0)</f>
        <v>12.78156566708318</v>
      </c>
      <c r="F69" s="68">
        <f>IF(AND(A69=2,B69=29),0,VLOOKUP($A69&amp;$B69,'Staff Ranked NHDD'!$C$8:$F$373,2,FALSE))</f>
        <v>8.9029928315412192</v>
      </c>
      <c r="H69" s="49"/>
      <c r="J69" s="68">
        <f>IFERROR(VLOOKUP($D69,Actual_CGI_HDD!$A$9:$E$532,5),0)</f>
        <v>0</v>
      </c>
      <c r="K69" s="68">
        <f>IF(AND(A69=2,B69=29),0,VLOOKUP($A69&amp;$B69,'Staff Ranked NHDD'!$C$8:$F$373,4,FALSE))</f>
        <v>0</v>
      </c>
    </row>
    <row r="70" spans="1:11" x14ac:dyDescent="0.25">
      <c r="A70" s="105">
        <f t="shared" ref="A70:A133" si="4">MONTH(D70)</f>
        <v>10</v>
      </c>
      <c r="B70" s="105">
        <f t="shared" ref="B70:B133" si="5">+DAY(D70)</f>
        <v>6</v>
      </c>
      <c r="C70" s="105">
        <f t="shared" ref="C70:C133" si="6">YEAR(D70)</f>
        <v>2019</v>
      </c>
      <c r="D70" s="69">
        <f t="shared" ref="D70:D133" si="7">D69+1</f>
        <v>43744</v>
      </c>
      <c r="E70" s="264">
        <f>IFERROR(VLOOKUP($D70,Actual_Kirk_HDD!$A$4:$F$471,6,FALSE),0)</f>
        <v>7.7800834495288926</v>
      </c>
      <c r="F70" s="68">
        <f>IF(AND(A70=2,B70=29),0,VLOOKUP($A70&amp;$B70,'Staff Ranked NHDD'!$C$8:$F$373,2,FALSE))</f>
        <v>3.9418817204301084</v>
      </c>
      <c r="H70" s="49"/>
      <c r="J70" s="68">
        <f>IFERROR(VLOOKUP($D70,Actual_CGI_HDD!$A$9:$E$532,5),0)</f>
        <v>1</v>
      </c>
      <c r="K70" s="68">
        <f>IF(AND(A70=2,B70=29),0,VLOOKUP($A70&amp;$B70,'Staff Ranked NHDD'!$C$8:$F$373,4,FALSE))</f>
        <v>3.4946236559136425E-3</v>
      </c>
    </row>
    <row r="71" spans="1:11" x14ac:dyDescent="0.25">
      <c r="A71" s="105">
        <f t="shared" si="4"/>
        <v>10</v>
      </c>
      <c r="B71" s="105">
        <f t="shared" si="5"/>
        <v>7</v>
      </c>
      <c r="C71" s="105">
        <f t="shared" si="6"/>
        <v>2019</v>
      </c>
      <c r="D71" s="69">
        <f t="shared" si="7"/>
        <v>43745</v>
      </c>
      <c r="E71" s="264">
        <f>IFERROR(VLOOKUP($D71,Actual_Kirk_HDD!$A$4:$F$471,6,FALSE),0)</f>
        <v>12.78156566708318</v>
      </c>
      <c r="F71" s="68">
        <f>IF(AND(A71=2,B71=29),0,VLOOKUP($A71&amp;$B71,'Staff Ranked NHDD'!$C$8:$F$373,2,FALSE))</f>
        <v>6.0353942652329762</v>
      </c>
      <c r="H71" s="49"/>
      <c r="J71" s="68">
        <f>IFERROR(VLOOKUP($D71,Actual_CGI_HDD!$A$9:$E$532,5),0)</f>
        <v>5</v>
      </c>
      <c r="K71" s="68">
        <f>IF(AND(A71=2,B71=29),0,VLOOKUP($A71&amp;$B71,'Staff Ranked NHDD'!$C$8:$F$373,4,FALSE))</f>
        <v>1.5839784946236561</v>
      </c>
    </row>
    <row r="72" spans="1:11" x14ac:dyDescent="0.25">
      <c r="A72" s="105">
        <f t="shared" si="4"/>
        <v>10</v>
      </c>
      <c r="B72" s="105">
        <f t="shared" si="5"/>
        <v>8</v>
      </c>
      <c r="C72" s="105">
        <f t="shared" si="6"/>
        <v>2019</v>
      </c>
      <c r="D72" s="69">
        <f t="shared" si="7"/>
        <v>43746</v>
      </c>
      <c r="E72" s="264">
        <f>IFERROR(VLOOKUP($D72,Actual_Kirk_HDD!$A$4:$F$471,6,FALSE),0)</f>
        <v>7.2243632031339722</v>
      </c>
      <c r="F72" s="68">
        <f>IF(AND(A72=2,B72=29),0,VLOOKUP($A72&amp;$B72,'Staff Ranked NHDD'!$C$8:$F$373,2,FALSE))</f>
        <v>0.6302688172043015</v>
      </c>
      <c r="H72" s="49"/>
      <c r="J72" s="68">
        <f>IFERROR(VLOOKUP($D72,Actual_CGI_HDD!$A$9:$E$532,5),0)</f>
        <v>6.5</v>
      </c>
      <c r="K72" s="68">
        <f>IF(AND(A72=2,B72=29),0,VLOOKUP($A72&amp;$B72,'Staff Ranked NHDD'!$C$8:$F$373,4,FALSE))</f>
        <v>5.080322580645162</v>
      </c>
    </row>
    <row r="73" spans="1:11" x14ac:dyDescent="0.25">
      <c r="A73" s="105">
        <f t="shared" si="4"/>
        <v>10</v>
      </c>
      <c r="B73" s="105">
        <f t="shared" si="5"/>
        <v>9</v>
      </c>
      <c r="C73" s="105">
        <f t="shared" si="6"/>
        <v>2019</v>
      </c>
      <c r="D73" s="69">
        <f t="shared" si="7"/>
        <v>43747</v>
      </c>
      <c r="E73" s="264">
        <f>IFERROR(VLOOKUP($D73,Actual_Kirk_HDD!$A$4:$F$471,6,FALSE),0)</f>
        <v>8.3358036959238131</v>
      </c>
      <c r="F73" s="68">
        <f>IF(AND(A73=2,B73=29),0,VLOOKUP($A73&amp;$B73,'Staff Ranked NHDD'!$C$8:$F$373,2,FALSE))</f>
        <v>0</v>
      </c>
      <c r="H73" s="49"/>
      <c r="J73" s="68">
        <f>IFERROR(VLOOKUP($D73,Actual_CGI_HDD!$A$9:$E$532,5),0)</f>
        <v>4</v>
      </c>
      <c r="K73" s="68">
        <f>IF(AND(A73=2,B73=29),0,VLOOKUP($A73&amp;$B73,'Staff Ranked NHDD'!$C$8:$F$373,4,FALSE))</f>
        <v>0.67763440860215218</v>
      </c>
    </row>
    <row r="74" spans="1:11" x14ac:dyDescent="0.25">
      <c r="A74" s="105">
        <f t="shared" si="4"/>
        <v>10</v>
      </c>
      <c r="B74" s="105">
        <f t="shared" si="5"/>
        <v>10</v>
      </c>
      <c r="C74" s="105">
        <f t="shared" si="6"/>
        <v>2019</v>
      </c>
      <c r="D74" s="69">
        <f t="shared" si="7"/>
        <v>43748</v>
      </c>
      <c r="E74" s="264">
        <f>IFERROR(VLOOKUP($D74,Actual_Kirk_HDD!$A$4:$F$471,6,FALSE),0)</f>
        <v>10.558684681503497</v>
      </c>
      <c r="F74" s="68">
        <f>IF(AND(A74=2,B74=29),0,VLOOKUP($A74&amp;$B74,'Staff Ranked NHDD'!$C$8:$F$373,2,FALSE))</f>
        <v>2.9795519713261664</v>
      </c>
      <c r="H74" s="49"/>
      <c r="J74" s="68">
        <f>IFERROR(VLOOKUP($D74,Actual_CGI_HDD!$A$9:$E$532,5),0)</f>
        <v>0</v>
      </c>
      <c r="K74" s="68">
        <f>IF(AND(A74=2,B74=29),0,VLOOKUP($A74&amp;$B74,'Staff Ranked NHDD'!$C$8:$F$373,4,FALSE))</f>
        <v>0</v>
      </c>
    </row>
    <row r="75" spans="1:11" x14ac:dyDescent="0.25">
      <c r="A75" s="105">
        <f t="shared" si="4"/>
        <v>10</v>
      </c>
      <c r="B75" s="105">
        <f t="shared" si="5"/>
        <v>11</v>
      </c>
      <c r="C75" s="105">
        <f t="shared" si="6"/>
        <v>2019</v>
      </c>
      <c r="D75" s="69">
        <f t="shared" si="7"/>
        <v>43749</v>
      </c>
      <c r="E75" s="264">
        <f>IFERROR(VLOOKUP($D75,Actual_Kirk_HDD!$A$4:$F$471,6,FALSE),0)</f>
        <v>12.225845420688259</v>
      </c>
      <c r="F75" s="68">
        <f>IF(AND(A75=2,B75=29),0,VLOOKUP($A75&amp;$B75,'Staff Ranked NHDD'!$C$8:$F$373,2,FALSE))</f>
        <v>8.1101612903225835</v>
      </c>
      <c r="H75" s="49"/>
      <c r="J75" s="68">
        <f>IFERROR(VLOOKUP($D75,Actual_CGI_HDD!$A$9:$E$532,5),0)</f>
        <v>9.5</v>
      </c>
      <c r="K75" s="68">
        <f>IF(AND(A75=2,B75=29),0,VLOOKUP($A75&amp;$B75,'Staff Ranked NHDD'!$C$8:$F$373,4,FALSE))</f>
        <v>8.8601792114695357</v>
      </c>
    </row>
    <row r="76" spans="1:11" x14ac:dyDescent="0.25">
      <c r="A76" s="105">
        <f t="shared" si="4"/>
        <v>10</v>
      </c>
      <c r="B76" s="105">
        <f t="shared" si="5"/>
        <v>12</v>
      </c>
      <c r="C76" s="105">
        <f t="shared" si="6"/>
        <v>2019</v>
      </c>
      <c r="D76" s="69">
        <f t="shared" si="7"/>
        <v>43750</v>
      </c>
      <c r="E76" s="264">
        <f>IFERROR(VLOOKUP($D76,Actual_Kirk_HDD!$A$4:$F$471,6,FALSE),0)</f>
        <v>27.230292073351123</v>
      </c>
      <c r="F76" s="68">
        <f>IF(AND(A76=2,B76=29),0,VLOOKUP($A76&amp;$B76,'Staff Ranked NHDD'!$C$8:$F$373,2,FALSE))</f>
        <v>23.15010752688173</v>
      </c>
      <c r="H76" s="49"/>
      <c r="J76" s="68">
        <f>IFERROR(VLOOKUP($D76,Actual_CGI_HDD!$A$9:$E$532,5),0)</f>
        <v>18.5</v>
      </c>
      <c r="K76" s="68">
        <f>IF(AND(A76=2,B76=29),0,VLOOKUP($A76&amp;$B76,'Staff Ranked NHDD'!$C$8:$F$373,4,FALSE))</f>
        <v>19.342903225806456</v>
      </c>
    </row>
    <row r="77" spans="1:11" x14ac:dyDescent="0.25">
      <c r="A77" s="105">
        <f t="shared" si="4"/>
        <v>10</v>
      </c>
      <c r="B77" s="105">
        <f t="shared" si="5"/>
        <v>13</v>
      </c>
      <c r="C77" s="105">
        <f t="shared" si="6"/>
        <v>2019</v>
      </c>
      <c r="D77" s="69">
        <f t="shared" si="7"/>
        <v>43751</v>
      </c>
      <c r="E77" s="264">
        <f>IFERROR(VLOOKUP($D77,Actual_Kirk_HDD!$A$4:$F$471,6,FALSE),0)</f>
        <v>17.783047884637469</v>
      </c>
      <c r="F77" s="68">
        <f>IF(AND(A77=2,B77=29),0,VLOOKUP($A77&amp;$B77,'Staff Ranked NHDD'!$C$8:$F$373,2,FALSE))</f>
        <v>15.821451612903227</v>
      </c>
      <c r="H77" s="49"/>
      <c r="J77" s="68">
        <f>IFERROR(VLOOKUP($D77,Actual_CGI_HDD!$A$9:$E$532,5),0)</f>
        <v>12.5</v>
      </c>
      <c r="K77" s="68">
        <f>IF(AND(A77=2,B77=29),0,VLOOKUP($A77&amp;$B77,'Staff Ranked NHDD'!$C$8:$F$373,4,FALSE))</f>
        <v>14.038620071684587</v>
      </c>
    </row>
    <row r="78" spans="1:11" x14ac:dyDescent="0.25">
      <c r="A78" s="105">
        <f t="shared" si="4"/>
        <v>10</v>
      </c>
      <c r="B78" s="105">
        <f t="shared" si="5"/>
        <v>14</v>
      </c>
      <c r="C78" s="105">
        <f t="shared" si="6"/>
        <v>2019</v>
      </c>
      <c r="D78" s="69">
        <f t="shared" si="7"/>
        <v>43752</v>
      </c>
      <c r="E78" s="264">
        <f>IFERROR(VLOOKUP($D78,Actual_Kirk_HDD!$A$4:$F$471,6,FALSE),0)</f>
        <v>18.338768131032388</v>
      </c>
      <c r="F78" s="68">
        <f>IF(AND(A78=2,B78=29),0,VLOOKUP($A78&amp;$B78,'Staff Ranked NHDD'!$C$8:$F$373,2,FALSE))</f>
        <v>16.682347670250898</v>
      </c>
      <c r="H78" s="49"/>
      <c r="J78" s="68">
        <f>IFERROR(VLOOKUP($D78,Actual_CGI_HDD!$A$9:$E$532,5),0)</f>
        <v>8</v>
      </c>
      <c r="K78" s="68">
        <f>IF(AND(A78=2,B78=29),0,VLOOKUP($A78&amp;$B78,'Staff Ranked NHDD'!$C$8:$F$373,4,FALSE))</f>
        <v>7.7068279569892484</v>
      </c>
    </row>
    <row r="79" spans="1:11" x14ac:dyDescent="0.25">
      <c r="A79" s="105">
        <f t="shared" si="4"/>
        <v>10</v>
      </c>
      <c r="B79" s="105">
        <f t="shared" si="5"/>
        <v>15</v>
      </c>
      <c r="C79" s="105">
        <f t="shared" si="6"/>
        <v>2019</v>
      </c>
      <c r="D79" s="69">
        <f t="shared" si="7"/>
        <v>43753</v>
      </c>
      <c r="E79" s="264">
        <f>IFERROR(VLOOKUP($D79,Actual_Kirk_HDD!$A$4:$F$471,6,FALSE),0)</f>
        <v>14.448726406267944</v>
      </c>
      <c r="F79" s="68">
        <f>IF(AND(A79=2,B79=29),0,VLOOKUP($A79&amp;$B79,'Staff Ranked NHDD'!$C$8:$F$373,2,FALSE))</f>
        <v>12.987240143369178</v>
      </c>
      <c r="H79" s="49"/>
      <c r="J79" s="68">
        <f>IFERROR(VLOOKUP($D79,Actual_CGI_HDD!$A$9:$E$532,5),0)</f>
        <v>6.5</v>
      </c>
      <c r="K79" s="68">
        <f>IF(AND(A79=2,B79=29),0,VLOOKUP($A79&amp;$B79,'Staff Ranked NHDD'!$C$8:$F$373,4,FALSE))</f>
        <v>4.3270430107526883</v>
      </c>
    </row>
    <row r="80" spans="1:11" x14ac:dyDescent="0.25">
      <c r="A80" s="105">
        <f t="shared" si="4"/>
        <v>10</v>
      </c>
      <c r="B80" s="105">
        <f t="shared" si="5"/>
        <v>16</v>
      </c>
      <c r="C80" s="105">
        <f t="shared" si="6"/>
        <v>2019</v>
      </c>
      <c r="D80" s="69">
        <f t="shared" si="7"/>
        <v>43754</v>
      </c>
      <c r="E80" s="264">
        <f>IFERROR(VLOOKUP($D80,Actual_Kirk_HDD!$A$4:$F$471,6,FALSE),0)</f>
        <v>13.893006159873023</v>
      </c>
      <c r="F80" s="68">
        <f>IF(AND(A80=2,B80=29),0,VLOOKUP($A80&amp;$B80,'Staff Ranked NHDD'!$C$8:$F$373,2,FALSE))</f>
        <v>5.0546057347670255</v>
      </c>
      <c r="H80" s="49"/>
      <c r="J80" s="68">
        <f>IFERROR(VLOOKUP($D80,Actual_CGI_HDD!$A$9:$E$532,5),0)</f>
        <v>13.5</v>
      </c>
      <c r="K80" s="68">
        <f>IF(AND(A80=2,B80=29),0,VLOOKUP($A80&amp;$B80,'Staff Ranked NHDD'!$C$8:$F$373,4,FALSE))</f>
        <v>16.957419354838709</v>
      </c>
    </row>
    <row r="81" spans="1:11" x14ac:dyDescent="0.25">
      <c r="A81" s="105">
        <f t="shared" si="4"/>
        <v>10</v>
      </c>
      <c r="B81" s="105">
        <f t="shared" si="5"/>
        <v>17</v>
      </c>
      <c r="C81" s="105">
        <f t="shared" si="6"/>
        <v>2019</v>
      </c>
      <c r="D81" s="69">
        <f t="shared" si="7"/>
        <v>43755</v>
      </c>
      <c r="E81" s="264">
        <f>IFERROR(VLOOKUP($D81,Actual_Kirk_HDD!$A$4:$F$471,6,FALSE),0)</f>
        <v>22.784530102191756</v>
      </c>
      <c r="F81" s="68">
        <f>IF(AND(A81=2,B81=29),0,VLOOKUP($A81&amp;$B81,'Staff Ranked NHDD'!$C$8:$F$373,2,FALSE))</f>
        <v>18.662240143369175</v>
      </c>
      <c r="H81" s="49"/>
      <c r="J81" s="68">
        <f>IFERROR(VLOOKUP($D81,Actual_CGI_HDD!$A$9:$E$532,5),0)</f>
        <v>15.5</v>
      </c>
      <c r="K81" s="68">
        <f>IF(AND(A81=2,B81=29),0,VLOOKUP($A81&amp;$B81,'Staff Ranked NHDD'!$C$8:$F$373,4,FALSE))</f>
        <v>18.00413978494624</v>
      </c>
    </row>
    <row r="82" spans="1:11" x14ac:dyDescent="0.25">
      <c r="A82" s="105">
        <f t="shared" si="4"/>
        <v>10</v>
      </c>
      <c r="B82" s="105">
        <f t="shared" si="5"/>
        <v>18</v>
      </c>
      <c r="C82" s="105">
        <f t="shared" si="6"/>
        <v>2019</v>
      </c>
      <c r="D82" s="69">
        <f t="shared" si="7"/>
        <v>43756</v>
      </c>
      <c r="E82" s="264">
        <f>IFERROR(VLOOKUP($D82,Actual_Kirk_HDD!$A$4:$F$471,6,FALSE),0)</f>
        <v>16.671607391847626</v>
      </c>
      <c r="F82" s="68">
        <f>IF(AND(A82=2,B82=29),0,VLOOKUP($A82&amp;$B82,'Staff Ranked NHDD'!$C$8:$F$373,2,FALSE))</f>
        <v>12.091738351254483</v>
      </c>
      <c r="H82" s="49"/>
      <c r="J82" s="68">
        <f>IFERROR(VLOOKUP($D82,Actual_CGI_HDD!$A$9:$E$532,5),0)</f>
        <v>13.5</v>
      </c>
      <c r="K82" s="68">
        <f>IF(AND(A82=2,B82=29),0,VLOOKUP($A82&amp;$B82,'Staff Ranked NHDD'!$C$8:$F$373,4,FALSE))</f>
        <v>16.041182795698926</v>
      </c>
    </row>
    <row r="83" spans="1:11" x14ac:dyDescent="0.25">
      <c r="A83" s="105">
        <f t="shared" si="4"/>
        <v>10</v>
      </c>
      <c r="B83" s="105">
        <f t="shared" si="5"/>
        <v>19</v>
      </c>
      <c r="C83" s="105">
        <f t="shared" si="6"/>
        <v>2019</v>
      </c>
      <c r="D83" s="69">
        <f t="shared" si="7"/>
        <v>43757</v>
      </c>
      <c r="E83" s="264">
        <f>IFERROR(VLOOKUP($D83,Actual_Kirk_HDD!$A$4:$F$471,6,FALSE),0)</f>
        <v>7.2243632031339722</v>
      </c>
      <c r="F83" s="68">
        <f>IF(AND(A83=2,B83=29),0,VLOOKUP($A83&amp;$B83,'Staff Ranked NHDD'!$C$8:$F$373,2,FALSE))</f>
        <v>1.7708960573476709</v>
      </c>
      <c r="H83" s="49"/>
      <c r="J83" s="68">
        <f>IFERROR(VLOOKUP($D83,Actual_CGI_HDD!$A$9:$E$532,5),0)</f>
        <v>7.5</v>
      </c>
      <c r="K83" s="68">
        <f>IF(AND(A83=2,B83=29),0,VLOOKUP($A83&amp;$B83,'Staff Ranked NHDD'!$C$8:$F$373,4,FALSE))</f>
        <v>5.9418817204301089</v>
      </c>
    </row>
    <row r="84" spans="1:11" x14ac:dyDescent="0.25">
      <c r="A84" s="105">
        <f t="shared" si="4"/>
        <v>10</v>
      </c>
      <c r="B84" s="105">
        <f t="shared" si="5"/>
        <v>20</v>
      </c>
      <c r="C84" s="105">
        <f t="shared" si="6"/>
        <v>2019</v>
      </c>
      <c r="D84" s="69">
        <f t="shared" si="7"/>
        <v>43758</v>
      </c>
      <c r="E84" s="264">
        <f>IFERROR(VLOOKUP($D84,Actual_Kirk_HDD!$A$4:$F$471,6,FALSE),0)</f>
        <v>16.671607391847626</v>
      </c>
      <c r="F84" s="68">
        <f>IF(AND(A84=2,B84=29),0,VLOOKUP($A84&amp;$B84,'Staff Ranked NHDD'!$C$8:$F$373,2,FALSE))</f>
        <v>14.861003584229392</v>
      </c>
      <c r="H84" s="49"/>
      <c r="J84" s="68">
        <f>IFERROR(VLOOKUP($D84,Actual_CGI_HDD!$A$9:$E$532,5),0)</f>
        <v>5.5</v>
      </c>
      <c r="K84" s="68">
        <f>IF(AND(A84=2,B84=29),0,VLOOKUP($A84&amp;$B84,'Staff Ranked NHDD'!$C$8:$F$373,4,FALSE))</f>
        <v>3.4233870967741939</v>
      </c>
    </row>
    <row r="85" spans="1:11" x14ac:dyDescent="0.25">
      <c r="A85" s="105">
        <f t="shared" si="4"/>
        <v>10</v>
      </c>
      <c r="B85" s="105">
        <f t="shared" si="5"/>
        <v>21</v>
      </c>
      <c r="C85" s="105">
        <f t="shared" si="6"/>
        <v>2019</v>
      </c>
      <c r="D85" s="69">
        <f t="shared" si="7"/>
        <v>43759</v>
      </c>
      <c r="E85" s="264">
        <f>IFERROR(VLOOKUP($D85,Actual_Kirk_HDD!$A$4:$F$471,6,FALSE),0)</f>
        <v>14.448726406267944</v>
      </c>
      <c r="F85" s="68">
        <f>IF(AND(A85=2,B85=29),0,VLOOKUP($A85&amp;$B85,'Staff Ranked NHDD'!$C$8:$F$373,2,FALSE))</f>
        <v>7.2248387096774218</v>
      </c>
      <c r="H85" s="49"/>
      <c r="J85" s="68">
        <f>IFERROR(VLOOKUP($D85,Actual_CGI_HDD!$A$9:$E$532,5),0)</f>
        <v>5.5</v>
      </c>
      <c r="K85" s="68">
        <f>IF(AND(A85=2,B85=29),0,VLOOKUP($A85&amp;$B85,'Staff Ranked NHDD'!$C$8:$F$373,4,FALSE))</f>
        <v>2.5030645161290335</v>
      </c>
    </row>
    <row r="86" spans="1:11" x14ac:dyDescent="0.25">
      <c r="A86" s="105">
        <f t="shared" si="4"/>
        <v>10</v>
      </c>
      <c r="B86" s="105">
        <f t="shared" si="5"/>
        <v>22</v>
      </c>
      <c r="C86" s="105">
        <f t="shared" si="6"/>
        <v>2019</v>
      </c>
      <c r="D86" s="69">
        <f t="shared" si="7"/>
        <v>43760</v>
      </c>
      <c r="E86" s="264">
        <f>IFERROR(VLOOKUP($D86,Actual_Kirk_HDD!$A$4:$F$471,6,FALSE),0)</f>
        <v>16.671607391847626</v>
      </c>
      <c r="F86" s="68">
        <f>IF(AND(A86=2,B86=29),0,VLOOKUP($A86&amp;$B86,'Staff Ranked NHDD'!$C$8:$F$373,2,FALSE))</f>
        <v>9.6870430107526921</v>
      </c>
      <c r="H86" s="49"/>
      <c r="J86" s="68">
        <f>IFERROR(VLOOKUP($D86,Actual_CGI_HDD!$A$9:$E$532,5),0)</f>
        <v>11</v>
      </c>
      <c r="K86" s="68">
        <f>IF(AND(A86=2,B86=29),0,VLOOKUP($A86&amp;$B86,'Staff Ranked NHDD'!$C$8:$F$373,4,FALSE))</f>
        <v>11.301021505376344</v>
      </c>
    </row>
    <row r="87" spans="1:11" x14ac:dyDescent="0.25">
      <c r="A87" s="105">
        <f t="shared" si="4"/>
        <v>10</v>
      </c>
      <c r="B87" s="105">
        <f t="shared" si="5"/>
        <v>23</v>
      </c>
      <c r="C87" s="105">
        <f t="shared" si="6"/>
        <v>2019</v>
      </c>
      <c r="D87" s="69">
        <f t="shared" si="7"/>
        <v>43761</v>
      </c>
      <c r="E87" s="264">
        <f>IFERROR(VLOOKUP($D87,Actual_Kirk_HDD!$A$4:$F$471,6,FALSE),0)</f>
        <v>18.894488377427312</v>
      </c>
      <c r="F87" s="68">
        <f>IF(AND(A87=2,B87=29),0,VLOOKUP($A87&amp;$B87,'Staff Ranked NHDD'!$C$8:$F$373,2,FALSE))</f>
        <v>13.884193548387097</v>
      </c>
      <c r="H87" s="49"/>
      <c r="J87" s="68">
        <f>IFERROR(VLOOKUP($D87,Actual_CGI_HDD!$A$9:$E$532,5),0)</f>
        <v>11.5</v>
      </c>
      <c r="K87" s="68">
        <f>IF(AND(A87=2,B87=29),0,VLOOKUP($A87&amp;$B87,'Staff Ranked NHDD'!$C$8:$F$373,4,FALSE))</f>
        <v>12.226075268817205</v>
      </c>
    </row>
    <row r="88" spans="1:11" x14ac:dyDescent="0.25">
      <c r="A88" s="105">
        <f t="shared" si="4"/>
        <v>10</v>
      </c>
      <c r="B88" s="105">
        <f t="shared" si="5"/>
        <v>24</v>
      </c>
      <c r="C88" s="105">
        <f t="shared" si="6"/>
        <v>2019</v>
      </c>
      <c r="D88" s="69">
        <f t="shared" si="7"/>
        <v>43762</v>
      </c>
      <c r="E88" s="264">
        <f>IFERROR(VLOOKUP($D88,Actual_Kirk_HDD!$A$4:$F$471,6,FALSE),0)</f>
        <v>13.337285913478102</v>
      </c>
      <c r="F88" s="68">
        <f>IF(AND(A88=2,B88=29),0,VLOOKUP($A88&amp;$B88,'Staff Ranked NHDD'!$C$8:$F$373,2,FALSE))</f>
        <v>10.560179211469537</v>
      </c>
      <c r="H88" s="49"/>
      <c r="J88" s="68">
        <f>IFERROR(VLOOKUP($D88,Actual_CGI_HDD!$A$9:$E$532,5),0)</f>
        <v>9</v>
      </c>
      <c r="K88" s="68">
        <f>IF(AND(A88=2,B88=29),0,VLOOKUP($A88&amp;$B88,'Staff Ranked NHDD'!$C$8:$F$373,4,FALSE))</f>
        <v>8.2881182795698951</v>
      </c>
    </row>
    <row r="89" spans="1:11" x14ac:dyDescent="0.25">
      <c r="A89" s="105">
        <f t="shared" si="4"/>
        <v>10</v>
      </c>
      <c r="B89" s="105">
        <f t="shared" si="5"/>
        <v>25</v>
      </c>
      <c r="C89" s="105">
        <f t="shared" si="6"/>
        <v>2019</v>
      </c>
      <c r="D89" s="69">
        <f t="shared" si="7"/>
        <v>43763</v>
      </c>
      <c r="E89" s="264">
        <f>IFERROR(VLOOKUP($D89,Actual_Kirk_HDD!$A$4:$F$471,6,FALSE),0)</f>
        <v>26.674571826956203</v>
      </c>
      <c r="F89" s="68">
        <f>IF(AND(A89=2,B89=29),0,VLOOKUP($A89&amp;$B89,'Staff Ranked NHDD'!$C$8:$F$373,2,FALSE))</f>
        <v>21.906021505376348</v>
      </c>
      <c r="H89" s="49"/>
      <c r="J89" s="68">
        <f>IFERROR(VLOOKUP($D89,Actual_CGI_HDD!$A$9:$E$532,5),0)</f>
        <v>12.5</v>
      </c>
      <c r="K89" s="68">
        <f>IF(AND(A89=2,B89=29),0,VLOOKUP($A89&amp;$B89,'Staff Ranked NHDD'!$C$8:$F$373,4,FALSE))</f>
        <v>13.030483870967741</v>
      </c>
    </row>
    <row r="90" spans="1:11" x14ac:dyDescent="0.25">
      <c r="A90" s="105">
        <f t="shared" si="4"/>
        <v>10</v>
      </c>
      <c r="B90" s="105">
        <f t="shared" si="5"/>
        <v>26</v>
      </c>
      <c r="C90" s="105">
        <f t="shared" si="6"/>
        <v>2019</v>
      </c>
      <c r="D90" s="69">
        <f t="shared" si="7"/>
        <v>43764</v>
      </c>
      <c r="E90" s="264">
        <f>IFERROR(VLOOKUP($D90,Actual_Kirk_HDD!$A$4:$F$471,6,FALSE),0)</f>
        <v>23.895970594981598</v>
      </c>
      <c r="F90" s="68">
        <f>IF(AND(A90=2,B90=29),0,VLOOKUP($A90&amp;$B90,'Staff Ranked NHDD'!$C$8:$F$373,2,FALSE))</f>
        <v>20.623530465949823</v>
      </c>
      <c r="H90" s="49"/>
      <c r="J90" s="68">
        <f>IFERROR(VLOOKUP($D90,Actual_CGI_HDD!$A$9:$E$532,5),0)</f>
        <v>11</v>
      </c>
      <c r="K90" s="68">
        <f>IF(AND(A90=2,B90=29),0,VLOOKUP($A90&amp;$B90,'Staff Ranked NHDD'!$C$8:$F$373,4,FALSE))</f>
        <v>10.613333333333337</v>
      </c>
    </row>
    <row r="91" spans="1:11" x14ac:dyDescent="0.25">
      <c r="A91" s="105">
        <f t="shared" si="4"/>
        <v>10</v>
      </c>
      <c r="B91" s="105">
        <f t="shared" si="5"/>
        <v>27</v>
      </c>
      <c r="C91" s="105">
        <f t="shared" si="6"/>
        <v>2019</v>
      </c>
      <c r="D91" s="69">
        <f t="shared" si="7"/>
        <v>43765</v>
      </c>
      <c r="E91" s="264">
        <f>IFERROR(VLOOKUP($D91,Actual_Kirk_HDD!$A$4:$F$471,6,FALSE),0)</f>
        <v>22.784530102191756</v>
      </c>
      <c r="F91" s="68">
        <f>IF(AND(A91=2,B91=29),0,VLOOKUP($A91&amp;$B91,'Staff Ranked NHDD'!$C$8:$F$373,2,FALSE))</f>
        <v>19.630035842293911</v>
      </c>
      <c r="H91" s="49"/>
      <c r="J91" s="68">
        <f>IFERROR(VLOOKUP($D91,Actual_CGI_HDD!$A$9:$E$532,5),0)</f>
        <v>10.5</v>
      </c>
      <c r="K91" s="68">
        <f>IF(AND(A91=2,B91=29),0,VLOOKUP($A91&amp;$B91,'Staff Ranked NHDD'!$C$8:$F$373,4,FALSE))</f>
        <v>9.7119892473118288</v>
      </c>
    </row>
    <row r="92" spans="1:11" x14ac:dyDescent="0.25">
      <c r="A92" s="105">
        <f t="shared" si="4"/>
        <v>10</v>
      </c>
      <c r="B92" s="105">
        <f t="shared" si="5"/>
        <v>28</v>
      </c>
      <c r="C92" s="105">
        <f t="shared" si="6"/>
        <v>2019</v>
      </c>
      <c r="D92" s="69">
        <f t="shared" si="7"/>
        <v>43766</v>
      </c>
      <c r="E92" s="264">
        <f>IFERROR(VLOOKUP($D92,Actual_Kirk_HDD!$A$4:$F$471,6,FALSE),0)</f>
        <v>22.228809855796836</v>
      </c>
      <c r="F92" s="68">
        <f>IF(AND(A92=2,B92=29),0,VLOOKUP($A92&amp;$B92,'Staff Ranked NHDD'!$C$8:$F$373,2,FALSE))</f>
        <v>17.582616487455198</v>
      </c>
      <c r="H92" s="49"/>
      <c r="J92" s="68">
        <f>IFERROR(VLOOKUP($D92,Actual_CGI_HDD!$A$9:$E$532,5),0)</f>
        <v>8</v>
      </c>
      <c r="K92" s="68">
        <f>IF(AND(A92=2,B92=29),0,VLOOKUP($A92&amp;$B92,'Staff Ranked NHDD'!$C$8:$F$373,4,FALSE))</f>
        <v>6.9212365591397855</v>
      </c>
    </row>
    <row r="93" spans="1:11" x14ac:dyDescent="0.25">
      <c r="A93" s="105">
        <f t="shared" si="4"/>
        <v>10</v>
      </c>
      <c r="B93" s="105">
        <f t="shared" si="5"/>
        <v>29</v>
      </c>
      <c r="C93" s="105">
        <f t="shared" si="6"/>
        <v>2019</v>
      </c>
      <c r="D93" s="69">
        <f t="shared" si="7"/>
        <v>43767</v>
      </c>
      <c r="E93" s="264">
        <f>IFERROR(VLOOKUP($D93,Actual_Kirk_HDD!$A$4:$F$471,6,FALSE),0)</f>
        <v>32.231774290905413</v>
      </c>
      <c r="F93" s="68">
        <f>IF(AND(A93=2,B93=29),0,VLOOKUP($A93&amp;$B93,'Staff Ranked NHDD'!$C$8:$F$373,2,FALSE))</f>
        <v>24.451899641577064</v>
      </c>
      <c r="H93" s="49"/>
      <c r="J93" s="68">
        <f>IFERROR(VLOOKUP($D93,Actual_CGI_HDD!$A$9:$E$532,5),0)</f>
        <v>13.5</v>
      </c>
      <c r="K93" s="68">
        <f>IF(AND(A93=2,B93=29),0,VLOOKUP($A93&amp;$B93,'Staff Ranked NHDD'!$C$8:$F$373,4,FALSE))</f>
        <v>15.162688172043014</v>
      </c>
    </row>
    <row r="94" spans="1:11" x14ac:dyDescent="0.25">
      <c r="A94" s="105">
        <f t="shared" si="4"/>
        <v>10</v>
      </c>
      <c r="B94" s="105">
        <f t="shared" si="5"/>
        <v>30</v>
      </c>
      <c r="C94" s="105">
        <f t="shared" si="6"/>
        <v>2019</v>
      </c>
      <c r="D94" s="69">
        <f t="shared" si="7"/>
        <v>43768</v>
      </c>
      <c r="E94" s="264">
        <f>IFERROR(VLOOKUP($D94,Actual_Kirk_HDD!$A$4:$F$471,6,FALSE),0)</f>
        <v>35.566095769274938</v>
      </c>
      <c r="F94" s="68">
        <f>IF(AND(A94=2,B94=29),0,VLOOKUP($A94&amp;$B94,'Staff Ranked NHDD'!$C$8:$F$373,2,FALSE))</f>
        <v>26.103745519713264</v>
      </c>
      <c r="H94" s="49"/>
      <c r="J94" s="68">
        <f>IFERROR(VLOOKUP($D94,Actual_CGI_HDD!$A$9:$E$532,5),0)</f>
        <v>19.5</v>
      </c>
      <c r="K94" s="68">
        <f>IF(AND(A94=2,B94=29),0,VLOOKUP($A94&amp;$B94,'Staff Ranked NHDD'!$C$8:$F$373,4,FALSE))</f>
        <v>20.572921146953398</v>
      </c>
    </row>
    <row r="95" spans="1:11" x14ac:dyDescent="0.25">
      <c r="A95" s="105">
        <f t="shared" si="4"/>
        <v>10</v>
      </c>
      <c r="B95" s="105">
        <f t="shared" si="5"/>
        <v>31</v>
      </c>
      <c r="C95" s="105">
        <f t="shared" si="6"/>
        <v>2019</v>
      </c>
      <c r="D95" s="69">
        <f t="shared" si="7"/>
        <v>43769</v>
      </c>
      <c r="E95" s="264">
        <f>IFERROR(VLOOKUP($D95,Actual_Kirk_HDD!$A$4:$F$471,6,FALSE),0)</f>
        <v>39.456137494039382</v>
      </c>
      <c r="F95" s="68">
        <f>IF(AND(A95=2,B95=29),0,VLOOKUP($A95&amp;$B95,'Staff Ranked NHDD'!$C$8:$F$373,2,FALSE))</f>
        <v>30.566308243727597</v>
      </c>
      <c r="H95" s="49"/>
      <c r="J95" s="68">
        <f>IFERROR(VLOOKUP($D95,Actual_CGI_HDD!$A$9:$E$532,5),0)</f>
        <v>30</v>
      </c>
      <c r="K95" s="68">
        <f>IF(AND(A95=2,B95=29),0,VLOOKUP($A95&amp;$B95,'Staff Ranked NHDD'!$C$8:$F$373,4,FALSE))</f>
        <v>24.472096774193549</v>
      </c>
    </row>
    <row r="96" spans="1:11" x14ac:dyDescent="0.25">
      <c r="A96" s="105">
        <f t="shared" si="4"/>
        <v>11</v>
      </c>
      <c r="B96" s="105">
        <f t="shared" si="5"/>
        <v>1</v>
      </c>
      <c r="C96" s="105">
        <f t="shared" si="6"/>
        <v>2019</v>
      </c>
      <c r="D96" s="69">
        <f t="shared" si="7"/>
        <v>43770</v>
      </c>
      <c r="E96" s="264">
        <f>IFERROR(VLOOKUP($D96,Actual_Kirk_HDD!$A$4:$F$471,6,FALSE),0)</f>
        <v>33.885559096968898</v>
      </c>
      <c r="F96" s="68">
        <f>IF(AND(A96=2,B96=29),0,VLOOKUP($A96&amp;$B96,'Staff Ranked NHDD'!$C$8:$F$373,2,FALSE))</f>
        <v>42.183512544802859</v>
      </c>
      <c r="H96" s="49"/>
      <c r="J96" s="68">
        <f>IFERROR(VLOOKUP($D96,Actual_CGI_HDD!$A$9:$E$532,5),0)</f>
        <v>26.5</v>
      </c>
      <c r="K96" s="68">
        <f>IF(AND(A96=2,B96=29),0,VLOOKUP($A96&amp;$B96,'Staff Ranked NHDD'!$C$8:$F$373,4,FALSE))</f>
        <v>16.200913978494626</v>
      </c>
    </row>
    <row r="97" spans="1:11" x14ac:dyDescent="0.25">
      <c r="A97" s="105">
        <f t="shared" si="4"/>
        <v>11</v>
      </c>
      <c r="B97" s="105">
        <f t="shared" si="5"/>
        <v>2</v>
      </c>
      <c r="C97" s="105">
        <f t="shared" si="6"/>
        <v>2019</v>
      </c>
      <c r="D97" s="69">
        <f t="shared" si="7"/>
        <v>43771</v>
      </c>
      <c r="E97" s="264">
        <f>IFERROR(VLOOKUP($D97,Actual_Kirk_HDD!$A$4:$F$471,6,FALSE),0)</f>
        <v>24.501865808577509</v>
      </c>
      <c r="F97" s="68">
        <f>IF(AND(A97=2,B97=29),0,VLOOKUP($A97&amp;$B97,'Staff Ranked NHDD'!$C$8:$F$373,2,FALSE))</f>
        <v>51.393243727598566</v>
      </c>
      <c r="H97" s="49"/>
      <c r="J97" s="68">
        <f>IFERROR(VLOOKUP($D97,Actual_CGI_HDD!$A$9:$E$532,5),0)</f>
        <v>21</v>
      </c>
      <c r="K97" s="68">
        <f>IF(AND(A97=2,B97=29),0,VLOOKUP($A97&amp;$B97,'Staff Ranked NHDD'!$C$8:$F$373,4,FALSE))</f>
        <v>38.913440860215054</v>
      </c>
    </row>
    <row r="98" spans="1:11" x14ac:dyDescent="0.25">
      <c r="A98" s="105">
        <f t="shared" si="4"/>
        <v>11</v>
      </c>
      <c r="B98" s="105">
        <f t="shared" si="5"/>
        <v>3</v>
      </c>
      <c r="C98" s="105">
        <f t="shared" si="6"/>
        <v>2019</v>
      </c>
      <c r="D98" s="69">
        <f t="shared" si="7"/>
        <v>43772</v>
      </c>
      <c r="E98" s="264">
        <f>IFERROR(VLOOKUP($D98,Actual_Kirk_HDD!$A$4:$F$471,6,FALSE),0)</f>
        <v>25.023182102377032</v>
      </c>
      <c r="F98" s="68">
        <f>IF(AND(A98=2,B98=29),0,VLOOKUP($A98&amp;$B98,'Staff Ranked NHDD'!$C$8:$F$373,2,FALSE))</f>
        <v>44.340537634408598</v>
      </c>
      <c r="H98" s="49"/>
      <c r="J98" s="68">
        <f>IFERROR(VLOOKUP($D98,Actual_CGI_HDD!$A$9:$E$532,5),0)</f>
        <v>22</v>
      </c>
      <c r="K98" s="68">
        <f>IF(AND(A98=2,B98=29),0,VLOOKUP($A98&amp;$B98,'Staff Ranked NHDD'!$C$8:$F$373,4,FALSE))</f>
        <v>26.018279569892471</v>
      </c>
    </row>
    <row r="99" spans="1:11" x14ac:dyDescent="0.25">
      <c r="A99" s="105">
        <f t="shared" si="4"/>
        <v>11</v>
      </c>
      <c r="B99" s="105">
        <f t="shared" si="5"/>
        <v>4</v>
      </c>
      <c r="C99" s="105">
        <f t="shared" si="6"/>
        <v>2019</v>
      </c>
      <c r="D99" s="69">
        <f t="shared" si="7"/>
        <v>43773</v>
      </c>
      <c r="E99" s="264">
        <f>IFERROR(VLOOKUP($D99,Actual_Kirk_HDD!$A$4:$F$471,6,FALSE),0)</f>
        <v>17.20343769538421</v>
      </c>
      <c r="F99" s="68">
        <f>IF(AND(A99=2,B99=29),0,VLOOKUP($A99&amp;$B99,'Staff Ranked NHDD'!$C$8:$F$373,2,FALSE))</f>
        <v>29.395394265232973</v>
      </c>
      <c r="H99" s="49"/>
      <c r="J99" s="68">
        <f>IFERROR(VLOOKUP($D99,Actual_CGI_HDD!$A$9:$E$532,5),0)</f>
        <v>15</v>
      </c>
      <c r="K99" s="68">
        <f>IF(AND(A99=2,B99=29),0,VLOOKUP($A99&amp;$B99,'Staff Ranked NHDD'!$C$8:$F$373,4,FALSE))</f>
        <v>26.843870967741932</v>
      </c>
    </row>
    <row r="100" spans="1:11" x14ac:dyDescent="0.25">
      <c r="A100" s="105">
        <f t="shared" si="4"/>
        <v>11</v>
      </c>
      <c r="B100" s="105">
        <f t="shared" si="5"/>
        <v>5</v>
      </c>
      <c r="C100" s="105">
        <f t="shared" si="6"/>
        <v>2019</v>
      </c>
      <c r="D100" s="69">
        <f t="shared" si="7"/>
        <v>43774</v>
      </c>
      <c r="E100" s="264">
        <f>IFERROR(VLOOKUP($D100,Actual_Kirk_HDD!$A$4:$F$471,6,FALSE),0)</f>
        <v>22.937916927178946</v>
      </c>
      <c r="F100" s="68">
        <f>IF(AND(A100=2,B100=29),0,VLOOKUP($A100&amp;$B100,'Staff Ranked NHDD'!$C$8:$F$373,2,FALSE))</f>
        <v>25.43605734767025</v>
      </c>
      <c r="H100" s="49"/>
      <c r="J100" s="68">
        <f>IFERROR(VLOOKUP($D100,Actual_CGI_HDD!$A$9:$E$532,5),0)</f>
        <v>18</v>
      </c>
      <c r="K100" s="68">
        <f>IF(AND(A100=2,B100=29),0,VLOOKUP($A100&amp;$B100,'Staff Ranked NHDD'!$C$8:$F$373,4,FALSE))</f>
        <v>11.688548387096777</v>
      </c>
    </row>
    <row r="101" spans="1:11" x14ac:dyDescent="0.25">
      <c r="A101" s="105">
        <f t="shared" si="4"/>
        <v>11</v>
      </c>
      <c r="B101" s="105">
        <f t="shared" si="5"/>
        <v>6</v>
      </c>
      <c r="C101" s="105">
        <f t="shared" si="6"/>
        <v>2019</v>
      </c>
      <c r="D101" s="69">
        <f t="shared" si="7"/>
        <v>43775</v>
      </c>
      <c r="E101" s="264">
        <f>IFERROR(VLOOKUP($D101,Actual_Kirk_HDD!$A$4:$F$471,6,FALSE),0)</f>
        <v>22.937916927178946</v>
      </c>
      <c r="F101" s="68">
        <f>IF(AND(A101=2,B101=29),0,VLOOKUP($A101&amp;$B101,'Staff Ranked NHDD'!$C$8:$F$373,2,FALSE))</f>
        <v>48.045860215053757</v>
      </c>
      <c r="H101" s="49"/>
      <c r="J101" s="68">
        <f>IFERROR(VLOOKUP($D101,Actual_CGI_HDD!$A$9:$E$532,5),0)</f>
        <v>22.5</v>
      </c>
      <c r="K101" s="68">
        <f>IF(AND(A101=2,B101=29),0,VLOOKUP($A101&amp;$B101,'Staff Ranked NHDD'!$C$8:$F$373,4,FALSE))</f>
        <v>31.395268817204293</v>
      </c>
    </row>
    <row r="102" spans="1:11" x14ac:dyDescent="0.25">
      <c r="A102" s="105">
        <f t="shared" si="4"/>
        <v>11</v>
      </c>
      <c r="B102" s="105">
        <f t="shared" si="5"/>
        <v>7</v>
      </c>
      <c r="C102" s="105">
        <f t="shared" si="6"/>
        <v>2019</v>
      </c>
      <c r="D102" s="69">
        <f t="shared" si="7"/>
        <v>43776</v>
      </c>
      <c r="E102" s="264">
        <f>IFERROR(VLOOKUP($D102,Actual_Kirk_HDD!$A$4:$F$471,6,FALSE),0)</f>
        <v>22.416600633379424</v>
      </c>
      <c r="F102" s="68">
        <f>IF(AND(A102=2,B102=29),0,VLOOKUP($A102&amp;$B102,'Staff Ranked NHDD'!$C$8:$F$373,2,FALSE))</f>
        <v>57.487974910394264</v>
      </c>
      <c r="H102" s="49"/>
      <c r="J102" s="68">
        <f>IFERROR(VLOOKUP($D102,Actual_CGI_HDD!$A$9:$E$532,5),0)</f>
        <v>24.5</v>
      </c>
      <c r="K102" s="68">
        <f>IF(AND(A102=2,B102=29),0,VLOOKUP($A102&amp;$B102,'Staff Ranked NHDD'!$C$8:$F$373,4,FALSE))</f>
        <v>40.360698924731182</v>
      </c>
    </row>
    <row r="103" spans="1:11" x14ac:dyDescent="0.25">
      <c r="A103" s="105">
        <f t="shared" si="4"/>
        <v>11</v>
      </c>
      <c r="B103" s="105">
        <f t="shared" si="5"/>
        <v>8</v>
      </c>
      <c r="C103" s="105">
        <f t="shared" si="6"/>
        <v>2019</v>
      </c>
      <c r="D103" s="69">
        <f t="shared" si="7"/>
        <v>43777</v>
      </c>
      <c r="E103" s="264">
        <f>IFERROR(VLOOKUP($D103,Actual_Kirk_HDD!$A$4:$F$471,6,FALSE),0)</f>
        <v>40.141354622563156</v>
      </c>
      <c r="F103" s="68">
        <f>IF(AND(A103=2,B103=29),0,VLOOKUP($A103&amp;$B103,'Staff Ranked NHDD'!$C$8:$F$373,2,FALSE))</f>
        <v>43.232365591397851</v>
      </c>
      <c r="H103" s="49"/>
      <c r="J103" s="68">
        <f>IFERROR(VLOOKUP($D103,Actual_CGI_HDD!$A$9:$E$532,5),0)</f>
        <v>31.5</v>
      </c>
      <c r="K103" s="68">
        <f>IF(AND(A103=2,B103=29),0,VLOOKUP($A103&amp;$B103,'Staff Ranked NHDD'!$C$8:$F$373,4,FALSE))</f>
        <v>21.907741935483877</v>
      </c>
    </row>
    <row r="104" spans="1:11" x14ac:dyDescent="0.25">
      <c r="A104" s="105">
        <f t="shared" si="4"/>
        <v>11</v>
      </c>
      <c r="B104" s="105">
        <f t="shared" si="5"/>
        <v>9</v>
      </c>
      <c r="C104" s="105">
        <f t="shared" si="6"/>
        <v>2019</v>
      </c>
      <c r="D104" s="69">
        <f t="shared" si="7"/>
        <v>43778</v>
      </c>
      <c r="E104" s="264">
        <f>IFERROR(VLOOKUP($D104,Actual_Kirk_HDD!$A$4:$F$471,6,FALSE),0)</f>
        <v>35.970824272166986</v>
      </c>
      <c r="F104" s="68">
        <f>IF(AND(A104=2,B104=29),0,VLOOKUP($A104&amp;$B104,'Staff Ranked NHDD'!$C$8:$F$373,2,FALSE))</f>
        <v>53.204211469534037</v>
      </c>
      <c r="H104" s="49"/>
      <c r="J104" s="68">
        <f>IFERROR(VLOOKUP($D104,Actual_CGI_HDD!$A$9:$E$532,5),0)</f>
        <v>26</v>
      </c>
      <c r="K104" s="68">
        <f>IF(AND(A104=2,B104=29),0,VLOOKUP($A104&amp;$B104,'Staff Ranked NHDD'!$C$8:$F$373,4,FALSE))</f>
        <v>46.065430107526893</v>
      </c>
    </row>
    <row r="105" spans="1:11" x14ac:dyDescent="0.25">
      <c r="A105" s="105">
        <f t="shared" si="4"/>
        <v>11</v>
      </c>
      <c r="B105" s="105">
        <f t="shared" si="5"/>
        <v>10</v>
      </c>
      <c r="C105" s="105">
        <f t="shared" si="6"/>
        <v>2019</v>
      </c>
      <c r="D105" s="69">
        <f t="shared" si="7"/>
        <v>43779</v>
      </c>
      <c r="E105" s="264">
        <f>IFERROR(VLOOKUP($D105,Actual_Kirk_HDD!$A$4:$F$471,6,FALSE),0)</f>
        <v>18.246070282983251</v>
      </c>
      <c r="F105" s="68">
        <f>IF(AND(A105=2,B105=29),0,VLOOKUP($A105&amp;$B105,'Staff Ranked NHDD'!$C$8:$F$373,2,FALSE))</f>
        <v>7.9072222222222202</v>
      </c>
      <c r="H105" s="49"/>
      <c r="J105" s="68">
        <f>IFERROR(VLOOKUP($D105,Actual_CGI_HDD!$A$9:$E$532,5),0)</f>
        <v>13.5</v>
      </c>
      <c r="K105" s="68">
        <f>IF(AND(A105=2,B105=29),0,VLOOKUP($A105&amp;$B105,'Staff Ranked NHDD'!$C$8:$F$373,4,FALSE))</f>
        <v>6.1916666666666655</v>
      </c>
    </row>
    <row r="106" spans="1:11" x14ac:dyDescent="0.25">
      <c r="A106" s="105">
        <f t="shared" si="4"/>
        <v>11</v>
      </c>
      <c r="B106" s="105">
        <f t="shared" si="5"/>
        <v>11</v>
      </c>
      <c r="C106" s="105">
        <f t="shared" si="6"/>
        <v>2019</v>
      </c>
      <c r="D106" s="69">
        <f t="shared" si="7"/>
        <v>43780</v>
      </c>
      <c r="E106" s="264">
        <f>IFERROR(VLOOKUP($D106,Actual_Kirk_HDD!$A$4:$F$471,6,FALSE),0)</f>
        <v>28.151079865174161</v>
      </c>
      <c r="F106" s="68">
        <f>IF(AND(A106=2,B106=29),0,VLOOKUP($A106&amp;$B106,'Staff Ranked NHDD'!$C$8:$F$373,2,FALSE))</f>
        <v>22.759814814814813</v>
      </c>
      <c r="H106" s="49"/>
      <c r="J106" s="68">
        <f>IFERROR(VLOOKUP($D106,Actual_CGI_HDD!$A$9:$E$532,5),0)</f>
        <v>27.5</v>
      </c>
      <c r="K106" s="68">
        <f>IF(AND(A106=2,B106=29),0,VLOOKUP($A106&amp;$B106,'Staff Ranked NHDD'!$C$8:$F$373,4,FALSE))</f>
        <v>26.114444444444437</v>
      </c>
    </row>
    <row r="107" spans="1:11" x14ac:dyDescent="0.25">
      <c r="A107" s="105">
        <f t="shared" si="4"/>
        <v>11</v>
      </c>
      <c r="B107" s="105">
        <f t="shared" si="5"/>
        <v>12</v>
      </c>
      <c r="C107" s="105">
        <f t="shared" si="6"/>
        <v>2019</v>
      </c>
      <c r="D107" s="69">
        <f t="shared" si="7"/>
        <v>43781</v>
      </c>
      <c r="E107" s="264">
        <f>IFERROR(VLOOKUP($D107,Actual_Kirk_HDD!$A$4:$F$471,6,FALSE),0)</f>
        <v>54.216894555150233</v>
      </c>
      <c r="F107" s="68">
        <f>IF(AND(A107=2,B107=29),0,VLOOKUP($A107&amp;$B107,'Staff Ranked NHDD'!$C$8:$F$373,2,FALSE))</f>
        <v>41.107222222222205</v>
      </c>
      <c r="H107" s="49"/>
      <c r="J107" s="68">
        <f>IFERROR(VLOOKUP($D107,Actual_CGI_HDD!$A$9:$E$532,5),0)</f>
        <v>45</v>
      </c>
      <c r="K107" s="68">
        <f>IF(AND(A107=2,B107=29),0,VLOOKUP($A107&amp;$B107,'Staff Ranked NHDD'!$C$8:$F$373,4,FALSE))</f>
        <v>37.907777777777788</v>
      </c>
    </row>
    <row r="108" spans="1:11" x14ac:dyDescent="0.25">
      <c r="A108" s="105">
        <f t="shared" si="4"/>
        <v>11</v>
      </c>
      <c r="B108" s="105">
        <f t="shared" si="5"/>
        <v>13</v>
      </c>
      <c r="C108" s="105">
        <f t="shared" si="6"/>
        <v>2019</v>
      </c>
      <c r="D108" s="69">
        <f t="shared" si="7"/>
        <v>43782</v>
      </c>
      <c r="E108" s="264">
        <f>IFERROR(VLOOKUP($D108,Actual_Kirk_HDD!$A$4:$F$471,6,FALSE),0)</f>
        <v>52.652945673751674</v>
      </c>
      <c r="F108" s="68">
        <f>IF(AND(A108=2,B108=29),0,VLOOKUP($A108&amp;$B108,'Staff Ranked NHDD'!$C$8:$F$373,2,FALSE))</f>
        <v>47.151666666666671</v>
      </c>
      <c r="H108" s="49"/>
      <c r="J108" s="68">
        <f>IFERROR(VLOOKUP($D108,Actual_CGI_HDD!$A$9:$E$532,5),0)</f>
        <v>40.5</v>
      </c>
      <c r="K108" s="68">
        <f>IF(AND(A108=2,B108=29),0,VLOOKUP($A108&amp;$B108,'Staff Ranked NHDD'!$C$8:$F$373,4,FALSE))</f>
        <v>33.203888888888891</v>
      </c>
    </row>
    <row r="109" spans="1:11" x14ac:dyDescent="0.25">
      <c r="A109" s="105">
        <f t="shared" si="4"/>
        <v>11</v>
      </c>
      <c r="B109" s="105">
        <f t="shared" si="5"/>
        <v>14</v>
      </c>
      <c r="C109" s="105">
        <f t="shared" si="6"/>
        <v>2019</v>
      </c>
      <c r="D109" s="69">
        <f t="shared" si="7"/>
        <v>43783</v>
      </c>
      <c r="E109" s="264">
        <f>IFERROR(VLOOKUP($D109,Actual_Kirk_HDD!$A$4:$F$471,6,FALSE),0)</f>
        <v>37.534773153565546</v>
      </c>
      <c r="F109" s="68">
        <f>IF(AND(A109=2,B109=29),0,VLOOKUP($A109&amp;$B109,'Staff Ranked NHDD'!$C$8:$F$373,2,FALSE))</f>
        <v>36.311296296296284</v>
      </c>
      <c r="H109" s="49"/>
      <c r="J109" s="68">
        <f>IFERROR(VLOOKUP($D109,Actual_CGI_HDD!$A$9:$E$532,5),0)</f>
        <v>28.5</v>
      </c>
      <c r="K109" s="68">
        <f>IF(AND(A109=2,B109=29),0,VLOOKUP($A109&amp;$B109,'Staff Ranked NHDD'!$C$8:$F$373,4,FALSE))</f>
        <v>28.121111111111116</v>
      </c>
    </row>
    <row r="110" spans="1:11" x14ac:dyDescent="0.25">
      <c r="A110" s="105">
        <f t="shared" si="4"/>
        <v>11</v>
      </c>
      <c r="B110" s="105">
        <f t="shared" si="5"/>
        <v>15</v>
      </c>
      <c r="C110" s="105">
        <f t="shared" si="6"/>
        <v>2019</v>
      </c>
      <c r="D110" s="69">
        <f t="shared" si="7"/>
        <v>43784</v>
      </c>
      <c r="E110" s="264">
        <f>IFERROR(VLOOKUP($D110,Actual_Kirk_HDD!$A$4:$F$471,6,FALSE),0)</f>
        <v>34.928191684567942</v>
      </c>
      <c r="F110" s="68">
        <f>IF(AND(A110=2,B110=29),0,VLOOKUP($A110&amp;$B110,'Staff Ranked NHDD'!$C$8:$F$373,2,FALSE))</f>
        <v>33.244814814814809</v>
      </c>
      <c r="H110" s="49"/>
      <c r="J110" s="68">
        <f>IFERROR(VLOOKUP($D110,Actual_CGI_HDD!$A$9:$E$532,5),0)</f>
        <v>29.5</v>
      </c>
      <c r="K110" s="68">
        <f>IF(AND(A110=2,B110=29),0,VLOOKUP($A110&amp;$B110,'Staff Ranked NHDD'!$C$8:$F$373,4,FALSE))</f>
        <v>29.47388888888889</v>
      </c>
    </row>
    <row r="111" spans="1:11" x14ac:dyDescent="0.25">
      <c r="A111" s="105">
        <f t="shared" si="4"/>
        <v>11</v>
      </c>
      <c r="B111" s="105">
        <f t="shared" si="5"/>
        <v>16</v>
      </c>
      <c r="C111" s="105">
        <f t="shared" si="6"/>
        <v>2019</v>
      </c>
      <c r="D111" s="69">
        <f t="shared" si="7"/>
        <v>43785</v>
      </c>
      <c r="E111" s="264">
        <f>IFERROR(VLOOKUP($D111,Actual_Kirk_HDD!$A$4:$F$471,6,FALSE),0)</f>
        <v>29.193712452773205</v>
      </c>
      <c r="F111" s="68">
        <f>IF(AND(A111=2,B111=29),0,VLOOKUP($A111&amp;$B111,'Staff Ranked NHDD'!$C$8:$F$373,2,FALSE))</f>
        <v>25.420370370370367</v>
      </c>
      <c r="H111" s="49"/>
      <c r="J111" s="68">
        <f>IFERROR(VLOOKUP($D111,Actual_CGI_HDD!$A$9:$E$532,5),0)</f>
        <v>26.5</v>
      </c>
      <c r="K111" s="68">
        <f>IF(AND(A111=2,B111=29),0,VLOOKUP($A111&amp;$B111,'Staff Ranked NHDD'!$C$8:$F$373,4,FALSE))</f>
        <v>22.360555555555553</v>
      </c>
    </row>
    <row r="112" spans="1:11" x14ac:dyDescent="0.25">
      <c r="A112" s="105">
        <f t="shared" si="4"/>
        <v>11</v>
      </c>
      <c r="B112" s="105">
        <f t="shared" si="5"/>
        <v>17</v>
      </c>
      <c r="C112" s="105">
        <f t="shared" si="6"/>
        <v>2019</v>
      </c>
      <c r="D112" s="69">
        <f t="shared" si="7"/>
        <v>43786</v>
      </c>
      <c r="E112" s="264">
        <f>IFERROR(VLOOKUP($D112,Actual_Kirk_HDD!$A$4:$F$471,6,FALSE),0)</f>
        <v>29.193712452773205</v>
      </c>
      <c r="F112" s="68">
        <f>IF(AND(A112=2,B112=29),0,VLOOKUP($A112&amp;$B112,'Staff Ranked NHDD'!$C$8:$F$373,2,FALSE))</f>
        <v>21.27277777777778</v>
      </c>
      <c r="H112" s="49"/>
      <c r="J112" s="68">
        <f>IFERROR(VLOOKUP($D112,Actual_CGI_HDD!$A$9:$E$532,5),0)</f>
        <v>27.5</v>
      </c>
      <c r="K112" s="68">
        <f>IF(AND(A112=2,B112=29),0,VLOOKUP($A112&amp;$B112,'Staff Ranked NHDD'!$C$8:$F$373,4,FALSE))</f>
        <v>24.927777777777781</v>
      </c>
    </row>
    <row r="113" spans="1:11" x14ac:dyDescent="0.25">
      <c r="A113" s="105">
        <f t="shared" si="4"/>
        <v>11</v>
      </c>
      <c r="B113" s="105">
        <f t="shared" si="5"/>
        <v>18</v>
      </c>
      <c r="C113" s="105">
        <f t="shared" si="6"/>
        <v>2019</v>
      </c>
      <c r="D113" s="69">
        <f t="shared" si="7"/>
        <v>43787</v>
      </c>
      <c r="E113" s="264">
        <f>IFERROR(VLOOKUP($D113,Actual_Kirk_HDD!$A$4:$F$471,6,FALSE),0)</f>
        <v>29.193712452773205</v>
      </c>
      <c r="F113" s="68">
        <f>IF(AND(A113=2,B113=29),0,VLOOKUP($A113&amp;$B113,'Staff Ranked NHDD'!$C$8:$F$373,2,FALSE))</f>
        <v>26.551111111111105</v>
      </c>
      <c r="H113" s="49"/>
      <c r="J113" s="68">
        <f>IFERROR(VLOOKUP($D113,Actual_CGI_HDD!$A$9:$E$532,5),0)</f>
        <v>22</v>
      </c>
      <c r="K113" s="68">
        <f>IF(AND(A113=2,B113=29),0,VLOOKUP($A113&amp;$B113,'Staff Ranked NHDD'!$C$8:$F$373,4,FALSE))</f>
        <v>16.290000000000006</v>
      </c>
    </row>
    <row r="114" spans="1:11" x14ac:dyDescent="0.25">
      <c r="A114" s="105">
        <f t="shared" si="4"/>
        <v>11</v>
      </c>
      <c r="B114" s="105">
        <f t="shared" si="5"/>
        <v>19</v>
      </c>
      <c r="C114" s="105">
        <f t="shared" si="6"/>
        <v>2019</v>
      </c>
      <c r="D114" s="69">
        <f t="shared" si="7"/>
        <v>43788</v>
      </c>
      <c r="E114" s="264">
        <f>IFERROR(VLOOKUP($D114,Actual_Kirk_HDD!$A$4:$F$471,6,FALSE),0)</f>
        <v>26.065814689976076</v>
      </c>
      <c r="F114" s="68">
        <f>IF(AND(A114=2,B114=29),0,VLOOKUP($A114&amp;$B114,'Staff Ranked NHDD'!$C$8:$F$373,2,FALSE))</f>
        <v>24.463518518518519</v>
      </c>
      <c r="H114" s="49"/>
      <c r="J114" s="68">
        <f>IFERROR(VLOOKUP($D114,Actual_CGI_HDD!$A$9:$E$532,5),0)</f>
        <v>16.5</v>
      </c>
      <c r="K114" s="68">
        <f>IF(AND(A114=2,B114=29),0,VLOOKUP($A114&amp;$B114,'Staff Ranked NHDD'!$C$8:$F$373,4,FALSE))</f>
        <v>11.59888888888889</v>
      </c>
    </row>
    <row r="115" spans="1:11" x14ac:dyDescent="0.25">
      <c r="A115" s="105">
        <f t="shared" si="4"/>
        <v>11</v>
      </c>
      <c r="B115" s="105">
        <f t="shared" si="5"/>
        <v>20</v>
      </c>
      <c r="C115" s="105">
        <f t="shared" si="6"/>
        <v>2019</v>
      </c>
      <c r="D115" s="69">
        <f t="shared" si="7"/>
        <v>43789</v>
      </c>
      <c r="E115" s="264">
        <f>IFERROR(VLOOKUP($D115,Actual_Kirk_HDD!$A$4:$F$471,6,FALSE),0)</f>
        <v>17.724753989183732</v>
      </c>
      <c r="F115" s="68">
        <f>IF(AND(A115=2,B115=29),0,VLOOKUP($A115&amp;$B115,'Staff Ranked NHDD'!$C$8:$F$373,2,FALSE))</f>
        <v>13.913333333333332</v>
      </c>
      <c r="H115" s="49"/>
      <c r="J115" s="68">
        <f>IFERROR(VLOOKUP($D115,Actual_CGI_HDD!$A$9:$E$532,5),0)</f>
        <v>17.5</v>
      </c>
      <c r="K115" s="68">
        <f>IF(AND(A115=2,B115=29),0,VLOOKUP($A115&amp;$B115,'Staff Ranked NHDD'!$C$8:$F$373,4,FALSE))</f>
        <v>12.59611111111111</v>
      </c>
    </row>
    <row r="116" spans="1:11" x14ac:dyDescent="0.25">
      <c r="A116" s="105">
        <f t="shared" si="4"/>
        <v>11</v>
      </c>
      <c r="B116" s="105">
        <f t="shared" si="5"/>
        <v>21</v>
      </c>
      <c r="C116" s="105">
        <f t="shared" si="6"/>
        <v>2019</v>
      </c>
      <c r="D116" s="69">
        <f t="shared" si="7"/>
        <v>43790</v>
      </c>
      <c r="E116" s="264">
        <f>IFERROR(VLOOKUP($D116,Actual_Kirk_HDD!$A$4:$F$471,6,FALSE),0)</f>
        <v>11.990274757388994</v>
      </c>
      <c r="F116" s="68">
        <f>IF(AND(A116=2,B116=29),0,VLOOKUP($A116&amp;$B116,'Staff Ranked NHDD'!$C$8:$F$373,2,FALSE))</f>
        <v>5.3861111111111137</v>
      </c>
      <c r="H116" s="49"/>
      <c r="J116" s="68">
        <f>IFERROR(VLOOKUP($D116,Actual_CGI_HDD!$A$9:$E$532,5),0)</f>
        <v>12.5</v>
      </c>
      <c r="K116" s="68">
        <f>IF(AND(A116=2,B116=29),0,VLOOKUP($A116&amp;$B116,'Staff Ranked NHDD'!$C$8:$F$373,4,FALSE))</f>
        <v>4.1988888888888871</v>
      </c>
    </row>
    <row r="117" spans="1:11" x14ac:dyDescent="0.25">
      <c r="A117" s="105">
        <f t="shared" si="4"/>
        <v>11</v>
      </c>
      <c r="B117" s="105">
        <f t="shared" si="5"/>
        <v>22</v>
      </c>
      <c r="C117" s="105">
        <f t="shared" si="6"/>
        <v>2019</v>
      </c>
      <c r="D117" s="69">
        <f t="shared" si="7"/>
        <v>43791</v>
      </c>
      <c r="E117" s="264">
        <f>IFERROR(VLOOKUP($D117,Actual_Kirk_HDD!$A$4:$F$471,6,FALSE),0)</f>
        <v>29.715028746572724</v>
      </c>
      <c r="F117" s="68">
        <f>IF(AND(A117=2,B117=29),0,VLOOKUP($A117&amp;$B117,'Staff Ranked NHDD'!$C$8:$F$373,2,FALSE))</f>
        <v>19.576666666666664</v>
      </c>
      <c r="H117" s="49"/>
      <c r="J117" s="68">
        <f>IFERROR(VLOOKUP($D117,Actual_CGI_HDD!$A$9:$E$532,5),0)</f>
        <v>20</v>
      </c>
      <c r="K117" s="68">
        <f>IF(AND(A117=2,B117=29),0,VLOOKUP($A117&amp;$B117,'Staff Ranked NHDD'!$C$8:$F$373,4,FALSE))</f>
        <v>14.735000000000003</v>
      </c>
    </row>
    <row r="118" spans="1:11" x14ac:dyDescent="0.25">
      <c r="A118" s="105">
        <f t="shared" si="4"/>
        <v>11</v>
      </c>
      <c r="B118" s="105">
        <f t="shared" si="5"/>
        <v>23</v>
      </c>
      <c r="C118" s="105">
        <f t="shared" si="6"/>
        <v>2019</v>
      </c>
      <c r="D118" s="69">
        <f t="shared" si="7"/>
        <v>43792</v>
      </c>
      <c r="E118" s="264">
        <f>IFERROR(VLOOKUP($D118,Actual_Kirk_HDD!$A$4:$F$471,6,FALSE),0)</f>
        <v>36.492140565966501</v>
      </c>
      <c r="F118" s="68">
        <f>IF(AND(A118=2,B118=29),0,VLOOKUP($A118&amp;$B118,'Staff Ranked NHDD'!$C$8:$F$373,2,FALSE))</f>
        <v>31.984259259259254</v>
      </c>
      <c r="H118" s="49"/>
      <c r="J118" s="68">
        <f>IFERROR(VLOOKUP($D118,Actual_CGI_HDD!$A$9:$E$532,5),0)</f>
        <v>27</v>
      </c>
      <c r="K118" s="68">
        <f>IF(AND(A118=2,B118=29),0,VLOOKUP($A118&amp;$B118,'Staff Ranked NHDD'!$C$8:$F$373,4,FALSE))</f>
        <v>24.106666666666673</v>
      </c>
    </row>
    <row r="119" spans="1:11" x14ac:dyDescent="0.25">
      <c r="A119" s="105">
        <f t="shared" si="4"/>
        <v>11</v>
      </c>
      <c r="B119" s="105">
        <f t="shared" si="5"/>
        <v>24</v>
      </c>
      <c r="C119" s="105">
        <f t="shared" si="6"/>
        <v>2019</v>
      </c>
      <c r="D119" s="69">
        <f t="shared" si="7"/>
        <v>43793</v>
      </c>
      <c r="E119" s="264">
        <f>IFERROR(VLOOKUP($D119,Actual_Kirk_HDD!$A$4:$F$471,6,FALSE),0)</f>
        <v>28.151079865174161</v>
      </c>
      <c r="F119" s="68">
        <f>IF(AND(A119=2,B119=29),0,VLOOKUP($A119&amp;$B119,'Staff Ranked NHDD'!$C$8:$F$373,2,FALSE))</f>
        <v>23.609259259259261</v>
      </c>
      <c r="H119" s="49"/>
      <c r="J119" s="68">
        <f>IFERROR(VLOOKUP($D119,Actual_CGI_HDD!$A$9:$E$532,5),0)</f>
        <v>22.5</v>
      </c>
      <c r="K119" s="68">
        <f>IF(AND(A119=2,B119=29),0,VLOOKUP($A119&amp;$B119,'Staff Ranked NHDD'!$C$8:$F$373,4,FALSE))</f>
        <v>17.895000000000003</v>
      </c>
    </row>
    <row r="120" spans="1:11" x14ac:dyDescent="0.25">
      <c r="A120" s="105">
        <f t="shared" si="4"/>
        <v>11</v>
      </c>
      <c r="B120" s="105">
        <f t="shared" si="5"/>
        <v>25</v>
      </c>
      <c r="C120" s="105">
        <f t="shared" si="6"/>
        <v>2019</v>
      </c>
      <c r="D120" s="69">
        <f t="shared" si="7"/>
        <v>43794</v>
      </c>
      <c r="E120" s="264">
        <f>IFERROR(VLOOKUP($D120,Actual_Kirk_HDD!$A$4:$F$471,6,FALSE),0)</f>
        <v>17.724753989183732</v>
      </c>
      <c r="F120" s="68">
        <f>IF(AND(A120=2,B120=29),0,VLOOKUP($A120&amp;$B120,'Staff Ranked NHDD'!$C$8:$F$373,2,FALSE))</f>
        <v>12.532777777777778</v>
      </c>
      <c r="H120" s="49"/>
      <c r="J120" s="68">
        <f>IFERROR(VLOOKUP($D120,Actual_CGI_HDD!$A$9:$E$532,5),0)</f>
        <v>16.5</v>
      </c>
      <c r="K120" s="68">
        <f>IF(AND(A120=2,B120=29),0,VLOOKUP($A120&amp;$B120,'Staff Ranked NHDD'!$C$8:$F$373,4,FALSE))</f>
        <v>10.341666666666667</v>
      </c>
    </row>
    <row r="121" spans="1:11" x14ac:dyDescent="0.25">
      <c r="A121" s="105">
        <f t="shared" si="4"/>
        <v>11</v>
      </c>
      <c r="B121" s="105">
        <f t="shared" si="5"/>
        <v>26</v>
      </c>
      <c r="C121" s="105">
        <f t="shared" si="6"/>
        <v>2019</v>
      </c>
      <c r="D121" s="69">
        <f t="shared" si="7"/>
        <v>43795</v>
      </c>
      <c r="E121" s="264">
        <f>IFERROR(VLOOKUP($D121,Actual_Kirk_HDD!$A$4:$F$471,6,FALSE),0)</f>
        <v>19.810019164381817</v>
      </c>
      <c r="F121" s="68">
        <f>IF(AND(A121=2,B121=29),0,VLOOKUP($A121&amp;$B121,'Staff Ranked NHDD'!$C$8:$F$373,2,FALSE))</f>
        <v>10.467222222222222</v>
      </c>
      <c r="H121" s="49"/>
      <c r="J121" s="68">
        <f>IFERROR(VLOOKUP($D121,Actual_CGI_HDD!$A$9:$E$532,5),0)</f>
        <v>9</v>
      </c>
      <c r="K121" s="68">
        <f>IF(AND(A121=2,B121=29),0,VLOOKUP($A121&amp;$B121,'Staff Ranked NHDD'!$C$8:$F$373,4,FALSE))</f>
        <v>7.6666666666667993E-2</v>
      </c>
    </row>
    <row r="122" spans="1:11" x14ac:dyDescent="0.25">
      <c r="A122" s="105">
        <f t="shared" si="4"/>
        <v>11</v>
      </c>
      <c r="B122" s="105">
        <f t="shared" si="5"/>
        <v>27</v>
      </c>
      <c r="C122" s="105">
        <f t="shared" si="6"/>
        <v>2019</v>
      </c>
      <c r="D122" s="69">
        <f t="shared" si="7"/>
        <v>43796</v>
      </c>
      <c r="E122" s="264">
        <f>IFERROR(VLOOKUP($D122,Actual_Kirk_HDD!$A$4:$F$471,6,FALSE),0)</f>
        <v>26.587130983775594</v>
      </c>
      <c r="F122" s="68">
        <f>IF(AND(A122=2,B122=29),0,VLOOKUP($A122&amp;$B122,'Staff Ranked NHDD'!$C$8:$F$373,2,FALSE))</f>
        <v>15.076851851851849</v>
      </c>
      <c r="H122" s="49"/>
      <c r="J122" s="68">
        <f>IFERROR(VLOOKUP($D122,Actual_CGI_HDD!$A$9:$E$532,5),0)</f>
        <v>15</v>
      </c>
      <c r="K122" s="68">
        <f>IF(AND(A122=2,B122=29),0,VLOOKUP($A122&amp;$B122,'Staff Ranked NHDD'!$C$8:$F$373,4,FALSE))</f>
        <v>7.865555555555555</v>
      </c>
    </row>
    <row r="123" spans="1:11" x14ac:dyDescent="0.25">
      <c r="A123" s="105">
        <f t="shared" si="4"/>
        <v>11</v>
      </c>
      <c r="B123" s="105">
        <f t="shared" si="5"/>
        <v>28</v>
      </c>
      <c r="C123" s="105">
        <f t="shared" si="6"/>
        <v>2019</v>
      </c>
      <c r="D123" s="69">
        <f t="shared" si="7"/>
        <v>43797</v>
      </c>
      <c r="E123" s="264">
        <f>IFERROR(VLOOKUP($D123,Actual_Kirk_HDD!$A$4:$F$471,6,FALSE),0)</f>
        <v>33.885559096968898</v>
      </c>
      <c r="F123" s="68">
        <f>IF(AND(A123=2,B123=29),0,VLOOKUP($A123&amp;$B123,'Staff Ranked NHDD'!$C$8:$F$373,2,FALSE))</f>
        <v>28.929259259259258</v>
      </c>
      <c r="H123" s="49"/>
      <c r="J123" s="68">
        <f>IFERROR(VLOOKUP($D123,Actual_CGI_HDD!$A$9:$E$532,5),0)</f>
        <v>28</v>
      </c>
      <c r="K123" s="68">
        <f>IF(AND(A123=2,B123=29),0,VLOOKUP($A123&amp;$B123,'Staff Ranked NHDD'!$C$8:$F$373,4,FALSE))</f>
        <v>27.060000000000002</v>
      </c>
    </row>
    <row r="124" spans="1:11" x14ac:dyDescent="0.25">
      <c r="A124" s="105">
        <f t="shared" si="4"/>
        <v>11</v>
      </c>
      <c r="B124" s="105">
        <f t="shared" si="5"/>
        <v>29</v>
      </c>
      <c r="C124" s="105">
        <f t="shared" si="6"/>
        <v>2019</v>
      </c>
      <c r="D124" s="69">
        <f t="shared" si="7"/>
        <v>43798</v>
      </c>
      <c r="E124" s="264">
        <f>IFERROR(VLOOKUP($D124,Actual_Kirk_HDD!$A$4:$F$471,6,FALSE),0)</f>
        <v>34.928191684567942</v>
      </c>
      <c r="F124" s="68">
        <f>IF(AND(A124=2,B124=29),0,VLOOKUP($A124&amp;$B124,'Staff Ranked NHDD'!$C$8:$F$373,2,FALSE))</f>
        <v>27.719629629629626</v>
      </c>
      <c r="H124" s="49"/>
      <c r="J124" s="68">
        <f>IFERROR(VLOOKUP($D124,Actual_CGI_HDD!$A$9:$E$532,5),0)</f>
        <v>23</v>
      </c>
      <c r="K124" s="68">
        <f>IF(AND(A124=2,B124=29),0,VLOOKUP($A124&amp;$B124,'Staff Ranked NHDD'!$C$8:$F$373,4,FALSE))</f>
        <v>19.793333333333333</v>
      </c>
    </row>
    <row r="125" spans="1:11" x14ac:dyDescent="0.25">
      <c r="A125" s="105">
        <f t="shared" si="4"/>
        <v>11</v>
      </c>
      <c r="B125" s="105">
        <f t="shared" si="5"/>
        <v>30</v>
      </c>
      <c r="C125" s="105">
        <f t="shared" si="6"/>
        <v>2019</v>
      </c>
      <c r="D125" s="69">
        <f t="shared" si="7"/>
        <v>43799</v>
      </c>
      <c r="E125" s="264">
        <f>IFERROR(VLOOKUP($D125,Actual_Kirk_HDD!$A$4:$F$471,6,FALSE),0)</f>
        <v>28.672396158973683</v>
      </c>
      <c r="F125" s="68">
        <f>IF(AND(A125=2,B125=29),0,VLOOKUP($A125&amp;$B125,'Staff Ranked NHDD'!$C$8:$F$373,2,FALSE))</f>
        <v>29.911111111111111</v>
      </c>
      <c r="H125" s="49"/>
      <c r="J125" s="68">
        <f>IFERROR(VLOOKUP($D125,Actual_CGI_HDD!$A$9:$E$532,5),0)</f>
        <v>10.5</v>
      </c>
      <c r="K125" s="68">
        <f>IF(AND(A125=2,B125=29),0,VLOOKUP($A125&amp;$B125,'Staff Ranked NHDD'!$C$8:$F$373,4,FALSE))</f>
        <v>1.9388888888888898</v>
      </c>
    </row>
    <row r="126" spans="1:11" x14ac:dyDescent="0.25">
      <c r="A126" s="105">
        <f t="shared" si="4"/>
        <v>12</v>
      </c>
      <c r="B126" s="105">
        <f t="shared" si="5"/>
        <v>1</v>
      </c>
      <c r="C126" s="105">
        <f t="shared" si="6"/>
        <v>2019</v>
      </c>
      <c r="D126" s="69">
        <f t="shared" si="7"/>
        <v>43800</v>
      </c>
      <c r="E126" s="264">
        <f>IFERROR(VLOOKUP($D126,Actual_Kirk_HDD!$A$4:$F$471,6,FALSE),0)</f>
        <v>19.546728652273252</v>
      </c>
      <c r="F126" s="68">
        <f>IF(AND(A126=2,B126=29),0,VLOOKUP($A126&amp;$B126,'Staff Ranked NHDD'!$C$8:$F$373,2,FALSE))</f>
        <v>60.72220430107528</v>
      </c>
      <c r="H126" s="49"/>
      <c r="J126" s="68">
        <f>IFERROR(VLOOKUP($D126,Actual_CGI_HDD!$A$9:$E$532,5),0)</f>
        <v>20.5</v>
      </c>
      <c r="K126" s="68">
        <f>IF(AND(A126=2,B126=29),0,VLOOKUP($A126&amp;$B126,'Staff Ranked NHDD'!$C$8:$F$373,4,FALSE))</f>
        <v>49.522903225806452</v>
      </c>
    </row>
    <row r="127" spans="1:11" x14ac:dyDescent="0.25">
      <c r="A127" s="105">
        <f t="shared" si="4"/>
        <v>12</v>
      </c>
      <c r="B127" s="105">
        <f t="shared" si="5"/>
        <v>2</v>
      </c>
      <c r="C127" s="105">
        <f t="shared" si="6"/>
        <v>2019</v>
      </c>
      <c r="D127" s="69">
        <f t="shared" si="7"/>
        <v>43801</v>
      </c>
      <c r="E127" s="264">
        <f>IFERROR(VLOOKUP($D127,Actual_Kirk_HDD!$A$4:$F$471,6,FALSE),0)</f>
        <v>37.550294516209142</v>
      </c>
      <c r="F127" s="68">
        <f>IF(AND(A127=2,B127=29),0,VLOOKUP($A127&amp;$B127,'Staff Ranked NHDD'!$C$8:$F$373,2,FALSE))</f>
        <v>55.163817204301068</v>
      </c>
      <c r="H127" s="49"/>
      <c r="J127" s="68">
        <f>IFERROR(VLOOKUP($D127,Actual_CGI_HDD!$A$9:$E$532,5),0)</f>
        <v>31</v>
      </c>
      <c r="K127" s="68">
        <f>IF(AND(A127=2,B127=29),0,VLOOKUP($A127&amp;$B127,'Staff Ranked NHDD'!$C$8:$F$373,4,FALSE))</f>
        <v>43.95225806451613</v>
      </c>
    </row>
    <row r="128" spans="1:11" x14ac:dyDescent="0.25">
      <c r="A128" s="105">
        <f t="shared" si="4"/>
        <v>12</v>
      </c>
      <c r="B128" s="105">
        <f t="shared" si="5"/>
        <v>3</v>
      </c>
      <c r="C128" s="105">
        <f t="shared" si="6"/>
        <v>2019</v>
      </c>
      <c r="D128" s="69">
        <f t="shared" si="7"/>
        <v>43802</v>
      </c>
      <c r="E128" s="264">
        <f>IFERROR(VLOOKUP($D128,Actual_Kirk_HDD!$A$4:$F$471,6,FALSE),0)</f>
        <v>34.463968939534418</v>
      </c>
      <c r="F128" s="68">
        <f>IF(AND(A128=2,B128=29),0,VLOOKUP($A128&amp;$B128,'Staff Ranked NHDD'!$C$8:$F$373,2,FALSE))</f>
        <v>36.481272401433678</v>
      </c>
      <c r="H128" s="49"/>
      <c r="J128" s="68">
        <f>IFERROR(VLOOKUP($D128,Actual_CGI_HDD!$A$9:$E$532,5),0)</f>
        <v>27.5</v>
      </c>
      <c r="K128" s="68">
        <f>IF(AND(A128=2,B128=29),0,VLOOKUP($A128&amp;$B128,'Staff Ranked NHDD'!$C$8:$F$373,4,FALSE))</f>
        <v>36.378172043010757</v>
      </c>
    </row>
    <row r="129" spans="1:11" x14ac:dyDescent="0.25">
      <c r="A129" s="105">
        <f t="shared" si="4"/>
        <v>12</v>
      </c>
      <c r="B129" s="105">
        <f t="shared" si="5"/>
        <v>4</v>
      </c>
      <c r="C129" s="105">
        <f t="shared" si="6"/>
        <v>2019</v>
      </c>
      <c r="D129" s="69">
        <f t="shared" si="7"/>
        <v>43803</v>
      </c>
      <c r="E129" s="264">
        <f>IFERROR(VLOOKUP($D129,Actual_Kirk_HDD!$A$4:$F$471,6,FALSE),0)</f>
        <v>23.147441825060429</v>
      </c>
      <c r="F129" s="68">
        <f>IF(AND(A129=2,B129=29),0,VLOOKUP($A129&amp;$B129,'Staff Ranked NHDD'!$C$8:$F$373,2,FALSE))</f>
        <v>32.111827956989238</v>
      </c>
      <c r="H129" s="49"/>
      <c r="J129" s="68">
        <f>IFERROR(VLOOKUP($D129,Actual_CGI_HDD!$A$9:$E$532,5),0)</f>
        <v>19.5</v>
      </c>
      <c r="K129" s="68">
        <f>IF(AND(A129=2,B129=29),0,VLOOKUP($A129&amp;$B129,'Staff Ranked NHDD'!$C$8:$F$373,4,FALSE))</f>
        <v>32.192580645161293</v>
      </c>
    </row>
    <row r="130" spans="1:11" x14ac:dyDescent="0.25">
      <c r="A130" s="105">
        <f t="shared" si="4"/>
        <v>12</v>
      </c>
      <c r="B130" s="105">
        <f t="shared" si="5"/>
        <v>5</v>
      </c>
      <c r="C130" s="105">
        <f t="shared" si="6"/>
        <v>2019</v>
      </c>
      <c r="D130" s="69">
        <f t="shared" si="7"/>
        <v>43804</v>
      </c>
      <c r="E130" s="264">
        <f>IFERROR(VLOOKUP($D130,Actual_Kirk_HDD!$A$4:$F$471,6,FALSE),0)</f>
        <v>23.147441825060429</v>
      </c>
      <c r="F130" s="68">
        <f>IF(AND(A130=2,B130=29),0,VLOOKUP($A130&amp;$B130,'Staff Ranked NHDD'!$C$8:$F$373,2,FALSE))</f>
        <v>35.555268817204293</v>
      </c>
      <c r="H130" s="49"/>
      <c r="J130" s="68">
        <f>IFERROR(VLOOKUP($D130,Actual_CGI_HDD!$A$9:$E$532,5),0)</f>
        <v>19</v>
      </c>
      <c r="K130" s="68">
        <f>IF(AND(A130=2,B130=29),0,VLOOKUP($A130&amp;$B130,'Staff Ranked NHDD'!$C$8:$F$373,4,FALSE))</f>
        <v>35.329139784946236</v>
      </c>
    </row>
    <row r="131" spans="1:11" x14ac:dyDescent="0.25">
      <c r="A131" s="105">
        <f t="shared" si="4"/>
        <v>12</v>
      </c>
      <c r="B131" s="105">
        <f t="shared" si="5"/>
        <v>6</v>
      </c>
      <c r="C131" s="105">
        <f t="shared" si="6"/>
        <v>2019</v>
      </c>
      <c r="D131" s="69">
        <f t="shared" si="7"/>
        <v>43805</v>
      </c>
      <c r="E131" s="264">
        <f>IFERROR(VLOOKUP($D131,Actual_Kirk_HDD!$A$4:$F$471,6,FALSE),0)</f>
        <v>21.089891440610614</v>
      </c>
      <c r="F131" s="68">
        <f>IF(AND(A131=2,B131=29),0,VLOOKUP($A131&amp;$B131,'Staff Ranked NHDD'!$C$8:$F$373,2,FALSE))</f>
        <v>45.240573476702501</v>
      </c>
      <c r="H131" s="49"/>
      <c r="J131" s="68">
        <f>IFERROR(VLOOKUP($D131,Actual_CGI_HDD!$A$9:$E$532,5),0)</f>
        <v>19</v>
      </c>
      <c r="K131" s="68">
        <f>IF(AND(A131=2,B131=29),0,VLOOKUP($A131&amp;$B131,'Staff Ranked NHDD'!$C$8:$F$373,4,FALSE))</f>
        <v>24.154731182795697</v>
      </c>
    </row>
    <row r="132" spans="1:11" x14ac:dyDescent="0.25">
      <c r="A132" s="105">
        <f t="shared" si="4"/>
        <v>12</v>
      </c>
      <c r="B132" s="105">
        <f t="shared" si="5"/>
        <v>7</v>
      </c>
      <c r="C132" s="105">
        <f t="shared" si="6"/>
        <v>2019</v>
      </c>
      <c r="D132" s="69">
        <f t="shared" si="7"/>
        <v>43806</v>
      </c>
      <c r="E132" s="264">
        <f>IFERROR(VLOOKUP($D132,Actual_Kirk_HDD!$A$4:$F$471,6,FALSE),0)</f>
        <v>34.463968939534418</v>
      </c>
      <c r="F132" s="68">
        <f>IF(AND(A132=2,B132=29),0,VLOOKUP($A132&amp;$B132,'Staff Ranked NHDD'!$C$8:$F$373,2,FALSE))</f>
        <v>40.864462365591393</v>
      </c>
      <c r="H132" s="49"/>
      <c r="J132" s="68">
        <f>IFERROR(VLOOKUP($D132,Actual_CGI_HDD!$A$9:$E$532,5),0)</f>
        <v>23.5</v>
      </c>
      <c r="K132" s="68">
        <f>IF(AND(A132=2,B132=29),0,VLOOKUP($A132&amp;$B132,'Staff Ranked NHDD'!$C$8:$F$373,4,FALSE))</f>
        <v>33.682956989247309</v>
      </c>
    </row>
    <row r="133" spans="1:11" x14ac:dyDescent="0.25">
      <c r="A133" s="105">
        <f t="shared" si="4"/>
        <v>12</v>
      </c>
      <c r="B133" s="105">
        <f t="shared" si="5"/>
        <v>8</v>
      </c>
      <c r="C133" s="105">
        <f t="shared" si="6"/>
        <v>2019</v>
      </c>
      <c r="D133" s="69">
        <f t="shared" si="7"/>
        <v>43807</v>
      </c>
      <c r="E133" s="264">
        <f>IFERROR(VLOOKUP($D133,Actual_Kirk_HDD!$A$4:$F$471,6,FALSE),0)</f>
        <v>30.86325576674724</v>
      </c>
      <c r="F133" s="68">
        <f>IF(AND(A133=2,B133=29),0,VLOOKUP($A133&amp;$B133,'Staff Ranked NHDD'!$C$8:$F$373,2,FALSE))</f>
        <v>38.514211469534047</v>
      </c>
      <c r="H133" s="49"/>
      <c r="J133" s="68">
        <f>IFERROR(VLOOKUP($D133,Actual_CGI_HDD!$A$9:$E$532,5),0)</f>
        <v>23.5</v>
      </c>
      <c r="K133" s="68">
        <f>IF(AND(A133=2,B133=29),0,VLOOKUP($A133&amp;$B133,'Staff Ranked NHDD'!$C$8:$F$373,4,FALSE))</f>
        <v>42.089086021505381</v>
      </c>
    </row>
    <row r="134" spans="1:11" x14ac:dyDescent="0.25">
      <c r="A134" s="105">
        <f t="shared" ref="A134:A197" si="8">MONTH(D134)</f>
        <v>12</v>
      </c>
      <c r="B134" s="105">
        <f t="shared" ref="B134:B197" si="9">+DAY(D134)</f>
        <v>9</v>
      </c>
      <c r="C134" s="105">
        <f t="shared" ref="C134:C197" si="10">YEAR(D134)</f>
        <v>2019</v>
      </c>
      <c r="D134" s="69">
        <f t="shared" ref="D134:D197" si="11">D133+1</f>
        <v>43808</v>
      </c>
      <c r="E134" s="264">
        <f>IFERROR(VLOOKUP($D134,Actual_Kirk_HDD!$A$4:$F$471,6,FALSE),0)</f>
        <v>23.661829421172882</v>
      </c>
      <c r="F134" s="68">
        <f>IF(AND(A134=2,B134=29),0,VLOOKUP($A134&amp;$B134,'Staff Ranked NHDD'!$C$8:$F$373,2,FALSE))</f>
        <v>46.415931899641571</v>
      </c>
      <c r="H134" s="49"/>
      <c r="J134" s="68">
        <f>IFERROR(VLOOKUP($D134,Actual_CGI_HDD!$A$9:$E$532,5),0)</f>
        <v>15.5</v>
      </c>
      <c r="K134" s="68">
        <f>IF(AND(A134=2,B134=29),0,VLOOKUP($A134&amp;$B134,'Staff Ranked NHDD'!$C$8:$F$373,4,FALSE))</f>
        <v>37.539139784946244</v>
      </c>
    </row>
    <row r="135" spans="1:11" x14ac:dyDescent="0.25">
      <c r="A135" s="105">
        <f t="shared" si="8"/>
        <v>12</v>
      </c>
      <c r="B135" s="105">
        <f t="shared" si="9"/>
        <v>10</v>
      </c>
      <c r="C135" s="105">
        <f t="shared" si="10"/>
        <v>2019</v>
      </c>
      <c r="D135" s="69">
        <f t="shared" si="11"/>
        <v>43809</v>
      </c>
      <c r="E135" s="264">
        <f>IFERROR(VLOOKUP($D135,Actual_Kirk_HDD!$A$4:$F$471,6,FALSE),0)</f>
        <v>34.463968939534418</v>
      </c>
      <c r="F135" s="68">
        <f>IF(AND(A135=2,B135=29),0,VLOOKUP($A135&amp;$B135,'Staff Ranked NHDD'!$C$8:$F$373,2,FALSE))</f>
        <v>41.072741935483876</v>
      </c>
      <c r="H135" s="49"/>
      <c r="J135" s="68">
        <f>IFERROR(VLOOKUP($D135,Actual_CGI_HDD!$A$9:$E$532,5),0)</f>
        <v>33.5</v>
      </c>
      <c r="K135" s="68">
        <f>IF(AND(A135=2,B135=29),0,VLOOKUP($A135&amp;$B135,'Staff Ranked NHDD'!$C$8:$F$373,4,FALSE))</f>
        <v>46.390161290322574</v>
      </c>
    </row>
    <row r="136" spans="1:11" x14ac:dyDescent="0.25">
      <c r="A136" s="105">
        <f t="shared" si="8"/>
        <v>12</v>
      </c>
      <c r="B136" s="105">
        <f t="shared" si="9"/>
        <v>11</v>
      </c>
      <c r="C136" s="105">
        <f t="shared" si="10"/>
        <v>2019</v>
      </c>
      <c r="D136" s="69">
        <f t="shared" si="11"/>
        <v>43810</v>
      </c>
      <c r="E136" s="264">
        <f>IFERROR(VLOOKUP($D136,Actual_Kirk_HDD!$A$4:$F$471,6,FALSE),0)</f>
        <v>43.208558073446135</v>
      </c>
      <c r="F136" s="68">
        <f>IF(AND(A136=2,B136=29),0,VLOOKUP($A136&amp;$B136,'Staff Ranked NHDD'!$C$8:$F$373,2,FALSE))</f>
        <v>47.620430107526893</v>
      </c>
      <c r="H136" s="49"/>
      <c r="J136" s="68">
        <f>IFERROR(VLOOKUP($D136,Actual_CGI_HDD!$A$9:$E$532,5),0)</f>
        <v>30.5</v>
      </c>
      <c r="K136" s="68">
        <f>IF(AND(A136=2,B136=29),0,VLOOKUP($A136&amp;$B136,'Staff Ranked NHDD'!$C$8:$F$373,4,FALSE))</f>
        <v>35.625967741935476</v>
      </c>
    </row>
    <row r="137" spans="1:11" x14ac:dyDescent="0.25">
      <c r="A137" s="105">
        <f t="shared" si="8"/>
        <v>12</v>
      </c>
      <c r="B137" s="105">
        <f t="shared" si="9"/>
        <v>12</v>
      </c>
      <c r="C137" s="105">
        <f t="shared" si="10"/>
        <v>2019</v>
      </c>
      <c r="D137" s="69">
        <f t="shared" si="11"/>
        <v>43811</v>
      </c>
      <c r="E137" s="264">
        <f>IFERROR(VLOOKUP($D137,Actual_Kirk_HDD!$A$4:$F$471,6,FALSE),0)</f>
        <v>33.949581343421961</v>
      </c>
      <c r="F137" s="68">
        <f>IF(AND(A137=2,B137=29),0,VLOOKUP($A137&amp;$B137,'Staff Ranked NHDD'!$C$8:$F$373,2,FALSE))</f>
        <v>42.349301075268826</v>
      </c>
      <c r="H137" s="49"/>
      <c r="J137" s="68">
        <f>IFERROR(VLOOKUP($D137,Actual_CGI_HDD!$A$9:$E$532,5),0)</f>
        <v>25.5</v>
      </c>
      <c r="K137" s="68">
        <f>IF(AND(A137=2,B137=29),0,VLOOKUP($A137&amp;$B137,'Staff Ranked NHDD'!$C$8:$F$373,4,FALSE))</f>
        <v>29.828709677419347</v>
      </c>
    </row>
    <row r="138" spans="1:11" x14ac:dyDescent="0.25">
      <c r="A138" s="105">
        <f t="shared" si="8"/>
        <v>12</v>
      </c>
      <c r="B138" s="105">
        <f t="shared" si="9"/>
        <v>13</v>
      </c>
      <c r="C138" s="105">
        <f t="shared" si="10"/>
        <v>2019</v>
      </c>
      <c r="D138" s="69">
        <f t="shared" si="11"/>
        <v>43812</v>
      </c>
      <c r="E138" s="264">
        <f>IFERROR(VLOOKUP($D138,Actual_Kirk_HDD!$A$4:$F$471,6,FALSE),0)</f>
        <v>27.262542593960063</v>
      </c>
      <c r="F138" s="68">
        <f>IF(AND(A138=2,B138=29),0,VLOOKUP($A138&amp;$B138,'Staff Ranked NHDD'!$C$8:$F$373,2,FALSE))</f>
        <v>34.727007168458776</v>
      </c>
      <c r="H138" s="49"/>
      <c r="J138" s="68">
        <f>IFERROR(VLOOKUP($D138,Actual_CGI_HDD!$A$9:$E$532,5),0)</f>
        <v>27.5</v>
      </c>
      <c r="K138" s="68">
        <f>IF(AND(A138=2,B138=29),0,VLOOKUP($A138&amp;$B138,'Staff Ranked NHDD'!$C$8:$F$373,4,FALSE))</f>
        <v>31.192688172043017</v>
      </c>
    </row>
    <row r="139" spans="1:11" x14ac:dyDescent="0.25">
      <c r="A139" s="105">
        <f t="shared" si="8"/>
        <v>12</v>
      </c>
      <c r="B139" s="105">
        <f t="shared" si="9"/>
        <v>14</v>
      </c>
      <c r="C139" s="105">
        <f t="shared" si="10"/>
        <v>2019</v>
      </c>
      <c r="D139" s="69">
        <f t="shared" si="11"/>
        <v>43813</v>
      </c>
      <c r="E139" s="264">
        <f>IFERROR(VLOOKUP($D139,Actual_Kirk_HDD!$A$4:$F$471,6,FALSE),0)</f>
        <v>27.776930190072516</v>
      </c>
      <c r="F139" s="68">
        <f>IF(AND(A139=2,B139=29),0,VLOOKUP($A139&amp;$B139,'Staff Ranked NHDD'!$C$8:$F$373,2,FALSE))</f>
        <v>35.81541218637993</v>
      </c>
      <c r="H139" s="49"/>
      <c r="J139" s="68">
        <f>IFERROR(VLOOKUP($D139,Actual_CGI_HDD!$A$9:$E$532,5),0)</f>
        <v>27.5</v>
      </c>
      <c r="K139" s="68">
        <f>IF(AND(A139=2,B139=29),0,VLOOKUP($A139&amp;$B139,'Staff Ranked NHDD'!$C$8:$F$373,4,FALSE))</f>
        <v>30.495645161290323</v>
      </c>
    </row>
    <row r="140" spans="1:11" x14ac:dyDescent="0.25">
      <c r="A140" s="105">
        <f t="shared" si="8"/>
        <v>12</v>
      </c>
      <c r="B140" s="105">
        <f t="shared" si="9"/>
        <v>15</v>
      </c>
      <c r="C140" s="105">
        <f t="shared" si="10"/>
        <v>2019</v>
      </c>
      <c r="D140" s="69">
        <f t="shared" si="11"/>
        <v>43814</v>
      </c>
      <c r="E140" s="264">
        <f>IFERROR(VLOOKUP($D140,Actual_Kirk_HDD!$A$4:$F$471,6,FALSE),0)</f>
        <v>41.151007688996316</v>
      </c>
      <c r="F140" s="68">
        <f>IF(AND(A140=2,B140=29),0,VLOOKUP($A140&amp;$B140,'Staff Ranked NHDD'!$C$8:$F$373,2,FALSE))</f>
        <v>45.680143369175624</v>
      </c>
      <c r="H140" s="49"/>
      <c r="J140" s="68">
        <f>IFERROR(VLOOKUP($D140,Actual_CGI_HDD!$A$9:$E$532,5),0)</f>
        <v>30</v>
      </c>
      <c r="K140" s="68">
        <f>IF(AND(A140=2,B140=29),0,VLOOKUP($A140&amp;$B140,'Staff Ranked NHDD'!$C$8:$F$373,4,FALSE))</f>
        <v>34.380053763440863</v>
      </c>
    </row>
    <row r="141" spans="1:11" x14ac:dyDescent="0.25">
      <c r="A141" s="105">
        <f t="shared" si="8"/>
        <v>12</v>
      </c>
      <c r="B141" s="105">
        <f t="shared" si="9"/>
        <v>16</v>
      </c>
      <c r="C141" s="105">
        <f t="shared" si="10"/>
        <v>2019</v>
      </c>
      <c r="D141" s="69">
        <f t="shared" si="11"/>
        <v>43815</v>
      </c>
      <c r="E141" s="264">
        <f>IFERROR(VLOOKUP($D141,Actual_Kirk_HDD!$A$4:$F$471,6,FALSE),0)</f>
        <v>45.780496054008402</v>
      </c>
      <c r="F141" s="68">
        <f>IF(AND(A141=2,B141=29),0,VLOOKUP($A141&amp;$B141,'Staff Ranked NHDD'!$C$8:$F$373,2,FALSE))</f>
        <v>56.413440860215061</v>
      </c>
      <c r="H141" s="49"/>
      <c r="J141" s="68">
        <f>IFERROR(VLOOKUP($D141,Actual_CGI_HDD!$A$9:$E$532,5),0)</f>
        <v>31</v>
      </c>
      <c r="K141" s="68">
        <f>IF(AND(A141=2,B141=29),0,VLOOKUP($A141&amp;$B141,'Staff Ranked NHDD'!$C$8:$F$373,4,FALSE))</f>
        <v>36.971075268817202</v>
      </c>
    </row>
    <row r="142" spans="1:11" x14ac:dyDescent="0.25">
      <c r="A142" s="105">
        <f t="shared" si="8"/>
        <v>12</v>
      </c>
      <c r="B142" s="105">
        <f t="shared" si="9"/>
        <v>17</v>
      </c>
      <c r="C142" s="105">
        <f t="shared" si="10"/>
        <v>2019</v>
      </c>
      <c r="D142" s="69">
        <f t="shared" si="11"/>
        <v>43816</v>
      </c>
      <c r="E142" s="264">
        <f>IFERROR(VLOOKUP($D142,Actual_Kirk_HDD!$A$4:$F$471,6,FALSE),0)</f>
        <v>46.809271246233315</v>
      </c>
      <c r="F142" s="68">
        <f>IF(AND(A142=2,B142=29),0,VLOOKUP($A142&amp;$B142,'Staff Ranked NHDD'!$C$8:$F$373,2,FALSE))</f>
        <v>53.055698924731203</v>
      </c>
      <c r="H142" s="49"/>
      <c r="J142" s="68">
        <f>IFERROR(VLOOKUP($D142,Actual_CGI_HDD!$A$9:$E$532,5),0)</f>
        <v>32.5</v>
      </c>
      <c r="K142" s="68">
        <f>IF(AND(A142=2,B142=29),0,VLOOKUP($A142&amp;$B142,'Staff Ranked NHDD'!$C$8:$F$373,4,FALSE))</f>
        <v>42.756236559139779</v>
      </c>
    </row>
    <row r="143" spans="1:11" x14ac:dyDescent="0.25">
      <c r="A143" s="105">
        <f t="shared" si="8"/>
        <v>12</v>
      </c>
      <c r="B143" s="105">
        <f t="shared" si="9"/>
        <v>18</v>
      </c>
      <c r="C143" s="105">
        <f t="shared" si="10"/>
        <v>2019</v>
      </c>
      <c r="D143" s="69">
        <f t="shared" si="11"/>
        <v>43817</v>
      </c>
      <c r="E143" s="264">
        <f>IFERROR(VLOOKUP($D143,Actual_Kirk_HDD!$A$4:$F$471,6,FALSE),0)</f>
        <v>47.323658842345765</v>
      </c>
      <c r="F143" s="68">
        <f>IF(AND(A143=2,B143=29),0,VLOOKUP($A143&amp;$B143,'Staff Ranked NHDD'!$C$8:$F$373,2,FALSE))</f>
        <v>64.141129032258078</v>
      </c>
      <c r="H143" s="49"/>
      <c r="J143" s="68">
        <f>IFERROR(VLOOKUP($D143,Actual_CGI_HDD!$A$9:$E$532,5),0)</f>
        <v>38</v>
      </c>
      <c r="K143" s="68">
        <f>IF(AND(A143=2,B143=29),0,VLOOKUP($A143&amp;$B143,'Staff Ranked NHDD'!$C$8:$F$373,4,FALSE))</f>
        <v>54.318172043010755</v>
      </c>
    </row>
    <row r="144" spans="1:11" x14ac:dyDescent="0.25">
      <c r="A144" s="105">
        <f t="shared" si="8"/>
        <v>12</v>
      </c>
      <c r="B144" s="105">
        <f t="shared" si="9"/>
        <v>19</v>
      </c>
      <c r="C144" s="105">
        <f t="shared" si="10"/>
        <v>2019</v>
      </c>
      <c r="D144" s="69">
        <f t="shared" si="11"/>
        <v>43818</v>
      </c>
      <c r="E144" s="264">
        <f>IFERROR(VLOOKUP($D144,Actual_Kirk_HDD!$A$4:$F$471,6,FALSE),0)</f>
        <v>45.266108457895953</v>
      </c>
      <c r="F144" s="68">
        <f>IF(AND(A144=2,B144=29),0,VLOOKUP($A144&amp;$B144,'Staff Ranked NHDD'!$C$8:$F$373,2,FALSE))</f>
        <v>50.106075268817207</v>
      </c>
      <c r="H144" s="49"/>
      <c r="J144" s="68">
        <f>IFERROR(VLOOKUP($D144,Actual_CGI_HDD!$A$9:$E$532,5),0)</f>
        <v>32</v>
      </c>
      <c r="K144" s="68">
        <f>IF(AND(A144=2,B144=29),0,VLOOKUP($A144&amp;$B144,'Staff Ranked NHDD'!$C$8:$F$373,4,FALSE))</f>
        <v>40.556559139784959</v>
      </c>
    </row>
    <row r="145" spans="1:11" x14ac:dyDescent="0.25">
      <c r="A145" s="105">
        <f t="shared" si="8"/>
        <v>12</v>
      </c>
      <c r="B145" s="105">
        <f t="shared" si="9"/>
        <v>20</v>
      </c>
      <c r="C145" s="105">
        <f t="shared" si="10"/>
        <v>2019</v>
      </c>
      <c r="D145" s="69">
        <f t="shared" si="11"/>
        <v>43819</v>
      </c>
      <c r="E145" s="264">
        <f>IFERROR(VLOOKUP($D145,Actual_Kirk_HDD!$A$4:$F$471,6,FALSE),0)</f>
        <v>31.377643362859693</v>
      </c>
      <c r="F145" s="68">
        <f>IF(AND(A145=2,B145=29),0,VLOOKUP($A145&amp;$B145,'Staff Ranked NHDD'!$C$8:$F$373,2,FALSE))</f>
        <v>33.681792114695341</v>
      </c>
      <c r="H145" s="49"/>
      <c r="J145" s="68">
        <f>IFERROR(VLOOKUP($D145,Actual_CGI_HDD!$A$9:$E$532,5),0)</f>
        <v>29.5</v>
      </c>
      <c r="K145" s="68">
        <f>IF(AND(A145=2,B145=29),0,VLOOKUP($A145&amp;$B145,'Staff Ranked NHDD'!$C$8:$F$373,4,FALSE))</f>
        <v>33.1758064516129</v>
      </c>
    </row>
    <row r="146" spans="1:11" x14ac:dyDescent="0.25">
      <c r="A146" s="105">
        <f t="shared" si="8"/>
        <v>12</v>
      </c>
      <c r="B146" s="105">
        <f t="shared" si="9"/>
        <v>21</v>
      </c>
      <c r="C146" s="105">
        <f t="shared" si="10"/>
        <v>2019</v>
      </c>
      <c r="D146" s="69">
        <f t="shared" si="11"/>
        <v>43820</v>
      </c>
      <c r="E146" s="264">
        <f>IFERROR(VLOOKUP($D146,Actual_Kirk_HDD!$A$4:$F$471,6,FALSE),0)</f>
        <v>30.86325576674724</v>
      </c>
      <c r="F146" s="68">
        <f>IF(AND(A146=2,B146=29),0,VLOOKUP($A146&amp;$B146,'Staff Ranked NHDD'!$C$8:$F$373,2,FALSE))</f>
        <v>31.934193548387089</v>
      </c>
      <c r="H146" s="49"/>
      <c r="J146" s="68">
        <f>IFERROR(VLOOKUP($D146,Actual_CGI_HDD!$A$9:$E$532,5),0)</f>
        <v>24.5</v>
      </c>
      <c r="K146" s="68">
        <f>IF(AND(A146=2,B146=29),0,VLOOKUP($A146&amp;$B146,'Staff Ranked NHDD'!$C$8:$F$373,4,FALSE))</f>
        <v>29.141451612903225</v>
      </c>
    </row>
    <row r="147" spans="1:11" x14ac:dyDescent="0.25">
      <c r="A147" s="105">
        <f t="shared" si="8"/>
        <v>12</v>
      </c>
      <c r="B147" s="105">
        <f t="shared" si="9"/>
        <v>22</v>
      </c>
      <c r="C147" s="105">
        <f t="shared" si="10"/>
        <v>2019</v>
      </c>
      <c r="D147" s="69">
        <f t="shared" si="11"/>
        <v>43821</v>
      </c>
      <c r="E147" s="264">
        <f>IFERROR(VLOOKUP($D147,Actual_Kirk_HDD!$A$4:$F$471,6,FALSE),0)</f>
        <v>27.262542593960063</v>
      </c>
      <c r="F147" s="68">
        <f>IF(AND(A147=2,B147=29),0,VLOOKUP($A147&amp;$B147,'Staff Ranked NHDD'!$C$8:$F$373,2,FALSE))</f>
        <v>30.176039426523289</v>
      </c>
      <c r="H147" s="49"/>
      <c r="J147" s="68">
        <f>IFERROR(VLOOKUP($D147,Actual_CGI_HDD!$A$9:$E$532,5),0)</f>
        <v>22.5</v>
      </c>
      <c r="K147" s="68">
        <f>IF(AND(A147=2,B147=29),0,VLOOKUP($A147&amp;$B147,'Staff Ranked NHDD'!$C$8:$F$373,4,FALSE))</f>
        <v>26.306021505376343</v>
      </c>
    </row>
    <row r="148" spans="1:11" x14ac:dyDescent="0.25">
      <c r="A148" s="105">
        <f t="shared" si="8"/>
        <v>12</v>
      </c>
      <c r="B148" s="105">
        <f t="shared" si="9"/>
        <v>23</v>
      </c>
      <c r="C148" s="105">
        <f t="shared" si="10"/>
        <v>2019</v>
      </c>
      <c r="D148" s="69">
        <f t="shared" si="11"/>
        <v>43822</v>
      </c>
      <c r="E148" s="264">
        <f>IFERROR(VLOOKUP($D148,Actual_Kirk_HDD!$A$4:$F$471,6,FALSE),0)</f>
        <v>27.262542593960063</v>
      </c>
      <c r="F148" s="68">
        <f>IF(AND(A148=2,B148=29),0,VLOOKUP($A148&amp;$B148,'Staff Ranked NHDD'!$C$8:$F$373,2,FALSE))</f>
        <v>27.616182795698922</v>
      </c>
      <c r="H148" s="49"/>
      <c r="J148" s="68">
        <f>IFERROR(VLOOKUP($D148,Actual_CGI_HDD!$A$9:$E$532,5),0)</f>
        <v>18.5</v>
      </c>
      <c r="K148" s="68">
        <f>IF(AND(A148=2,B148=29),0,VLOOKUP($A148&amp;$B148,'Staff Ranked NHDD'!$C$8:$F$373,4,FALSE))</f>
        <v>20.303870967741936</v>
      </c>
    </row>
    <row r="149" spans="1:11" x14ac:dyDescent="0.25">
      <c r="A149" s="105">
        <f t="shared" si="8"/>
        <v>12</v>
      </c>
      <c r="B149" s="105">
        <f t="shared" si="9"/>
        <v>24</v>
      </c>
      <c r="C149" s="105">
        <f t="shared" si="10"/>
        <v>2019</v>
      </c>
      <c r="D149" s="69">
        <f t="shared" si="11"/>
        <v>43823</v>
      </c>
      <c r="E149" s="264">
        <f>IFERROR(VLOOKUP($D149,Actual_Kirk_HDD!$A$4:$F$471,6,FALSE),0)</f>
        <v>22.633054228947977</v>
      </c>
      <c r="F149" s="68">
        <f>IF(AND(A149=2,B149=29),0,VLOOKUP($A149&amp;$B149,'Staff Ranked NHDD'!$C$8:$F$373,2,FALSE))</f>
        <v>20.715035842293908</v>
      </c>
      <c r="H149" s="49"/>
      <c r="J149" s="68">
        <f>IFERROR(VLOOKUP($D149,Actual_CGI_HDD!$A$9:$E$532,5),0)</f>
        <v>19.5</v>
      </c>
      <c r="K149" s="68">
        <f>IF(AND(A149=2,B149=29),0,VLOOKUP($A149&amp;$B149,'Staff Ranked NHDD'!$C$8:$F$373,4,FALSE))</f>
        <v>23.139408602150539</v>
      </c>
    </row>
    <row r="150" spans="1:11" x14ac:dyDescent="0.25">
      <c r="A150" s="105">
        <f t="shared" si="8"/>
        <v>12</v>
      </c>
      <c r="B150" s="105">
        <f t="shared" si="9"/>
        <v>25</v>
      </c>
      <c r="C150" s="105">
        <f t="shared" si="10"/>
        <v>2019</v>
      </c>
      <c r="D150" s="69">
        <f t="shared" si="11"/>
        <v>43824</v>
      </c>
      <c r="E150" s="264">
        <f>IFERROR(VLOOKUP($D150,Actual_Kirk_HDD!$A$4:$F$471,6,FALSE),0)</f>
        <v>13.888465095036258</v>
      </c>
      <c r="F150" s="68">
        <f>IF(AND(A150=2,B150=29),0,VLOOKUP($A150&amp;$B150,'Staff Ranked NHDD'!$C$8:$F$373,2,FALSE))</f>
        <v>18.225089605734766</v>
      </c>
      <c r="H150" s="49"/>
      <c r="J150" s="68">
        <f>IFERROR(VLOOKUP($D150,Actual_CGI_HDD!$A$9:$E$532,5),0)</f>
        <v>15</v>
      </c>
      <c r="K150" s="68">
        <f>IF(AND(A150=2,B150=29),0,VLOOKUP($A150&amp;$B150,'Staff Ranked NHDD'!$C$8:$F$373,4,FALSE))</f>
        <v>17.264569892473116</v>
      </c>
    </row>
    <row r="151" spans="1:11" x14ac:dyDescent="0.25">
      <c r="A151" s="105">
        <f t="shared" si="8"/>
        <v>12</v>
      </c>
      <c r="B151" s="105">
        <f t="shared" si="9"/>
        <v>26</v>
      </c>
      <c r="C151" s="105">
        <f t="shared" si="10"/>
        <v>2019</v>
      </c>
      <c r="D151" s="69">
        <f t="shared" si="11"/>
        <v>43825</v>
      </c>
      <c r="E151" s="264">
        <f>IFERROR(VLOOKUP($D151,Actual_Kirk_HDD!$A$4:$F$471,6,FALSE),0)</f>
        <v>16.974790671710981</v>
      </c>
      <c r="F151" s="68">
        <f>IF(AND(A151=2,B151=29),0,VLOOKUP($A151&amp;$B151,'Staff Ranked NHDD'!$C$8:$F$373,2,FALSE))</f>
        <v>12.179946236559145</v>
      </c>
      <c r="H151" s="49"/>
      <c r="J151" s="68">
        <f>IFERROR(VLOOKUP($D151,Actual_CGI_HDD!$A$9:$E$532,5),0)</f>
        <v>3.5</v>
      </c>
      <c r="K151" s="68">
        <f>IF(AND(A151=2,B151=29),0,VLOOKUP($A151&amp;$B151,'Staff Ranked NHDD'!$C$8:$F$373,4,FALSE))</f>
        <v>5.1909139784946223</v>
      </c>
    </row>
    <row r="152" spans="1:11" x14ac:dyDescent="0.25">
      <c r="A152" s="105">
        <f t="shared" si="8"/>
        <v>12</v>
      </c>
      <c r="B152" s="105">
        <f t="shared" si="9"/>
        <v>27</v>
      </c>
      <c r="C152" s="105">
        <f t="shared" si="10"/>
        <v>2019</v>
      </c>
      <c r="D152" s="69">
        <f t="shared" si="11"/>
        <v>43826</v>
      </c>
      <c r="E152" s="264">
        <f>IFERROR(VLOOKUP($D152,Actual_Kirk_HDD!$A$4:$F$471,6,FALSE),0)</f>
        <v>35.492744131759324</v>
      </c>
      <c r="F152" s="68">
        <f>IF(AND(A152=2,B152=29),0,VLOOKUP($A152&amp;$B152,'Staff Ranked NHDD'!$C$8:$F$373,2,FALSE))</f>
        <v>32.824336917562725</v>
      </c>
      <c r="H152" s="49"/>
      <c r="J152" s="68">
        <f>IFERROR(VLOOKUP($D152,Actual_CGI_HDD!$A$9:$E$532,5),0)</f>
        <v>12.5</v>
      </c>
      <c r="K152" s="68">
        <f>IF(AND(A152=2,B152=29),0,VLOOKUP($A152&amp;$B152,'Staff Ranked NHDD'!$C$8:$F$373,4,FALSE))</f>
        <v>15.691720430107525</v>
      </c>
    </row>
    <row r="153" spans="1:11" x14ac:dyDescent="0.25">
      <c r="A153" s="105">
        <f t="shared" si="8"/>
        <v>12</v>
      </c>
      <c r="B153" s="105">
        <f t="shared" si="9"/>
        <v>28</v>
      </c>
      <c r="C153" s="105">
        <f t="shared" si="10"/>
        <v>2019</v>
      </c>
      <c r="D153" s="69">
        <f t="shared" si="11"/>
        <v>43827</v>
      </c>
      <c r="E153" s="264">
        <f>IFERROR(VLOOKUP($D153,Actual_Kirk_HDD!$A$4:$F$471,6,FALSE),0)</f>
        <v>31.892030958972146</v>
      </c>
      <c r="F153" s="68">
        <f>IF(AND(A153=2,B153=29),0,VLOOKUP($A153&amp;$B153,'Staff Ranked NHDD'!$C$8:$F$373,2,FALSE))</f>
        <v>37.370770609319003</v>
      </c>
      <c r="H153" s="49"/>
      <c r="J153" s="68">
        <f>IFERROR(VLOOKUP($D153,Actual_CGI_HDD!$A$9:$E$532,5),0)</f>
        <v>9.5</v>
      </c>
      <c r="K153" s="68">
        <f>IF(AND(A153=2,B153=29),0,VLOOKUP($A153&amp;$B153,'Staff Ranked NHDD'!$C$8:$F$373,4,FALSE))</f>
        <v>10.834677419354838</v>
      </c>
    </row>
    <row r="154" spans="1:11" x14ac:dyDescent="0.25">
      <c r="A154" s="105">
        <f t="shared" si="8"/>
        <v>12</v>
      </c>
      <c r="B154" s="105">
        <f t="shared" si="9"/>
        <v>29</v>
      </c>
      <c r="C154" s="105">
        <f t="shared" si="10"/>
        <v>2019</v>
      </c>
      <c r="D154" s="69">
        <f t="shared" si="11"/>
        <v>43828</v>
      </c>
      <c r="E154" s="264">
        <f>IFERROR(VLOOKUP($D154,Actual_Kirk_HDD!$A$4:$F$471,6,FALSE),0)</f>
        <v>16.974790671710981</v>
      </c>
      <c r="F154" s="68">
        <f>IF(AND(A154=2,B154=29),0,VLOOKUP($A154&amp;$B154,'Staff Ranked NHDD'!$C$8:$F$373,2,FALSE))</f>
        <v>23.029551971326168</v>
      </c>
      <c r="H154" s="49"/>
      <c r="J154" s="68">
        <f>IFERROR(VLOOKUP($D154,Actual_CGI_HDD!$A$9:$E$532,5),0)</f>
        <v>10.5</v>
      </c>
      <c r="K154" s="68">
        <f>IF(AND(A154=2,B154=29),0,VLOOKUP($A154&amp;$B154,'Staff Ranked NHDD'!$C$8:$F$373,4,FALSE))</f>
        <v>14.027419354838708</v>
      </c>
    </row>
    <row r="155" spans="1:11" x14ac:dyDescent="0.25">
      <c r="A155" s="105">
        <f t="shared" si="8"/>
        <v>12</v>
      </c>
      <c r="B155" s="105">
        <f t="shared" si="9"/>
        <v>30</v>
      </c>
      <c r="C155" s="105">
        <f t="shared" si="10"/>
        <v>2019</v>
      </c>
      <c r="D155" s="69">
        <f t="shared" si="11"/>
        <v>43829</v>
      </c>
      <c r="E155" s="264">
        <f>IFERROR(VLOOKUP($D155,Actual_Kirk_HDD!$A$4:$F$471,6,FALSE),0)</f>
        <v>29.320092978409878</v>
      </c>
      <c r="F155" s="68">
        <f>IF(AND(A155=2,B155=29),0,VLOOKUP($A155&amp;$B155,'Staff Ranked NHDD'!$C$8:$F$373,2,FALSE))</f>
        <v>30.966792114695341</v>
      </c>
      <c r="H155" s="49"/>
      <c r="J155" s="68">
        <f>IFERROR(VLOOKUP($D155,Actual_CGI_HDD!$A$9:$E$532,5),0)</f>
        <v>22.5</v>
      </c>
      <c r="K155" s="68">
        <f>IF(AND(A155=2,B155=29),0,VLOOKUP($A155&amp;$B155,'Staff Ranked NHDD'!$C$8:$F$373,4,FALSE))</f>
        <v>25.58064516129032</v>
      </c>
    </row>
    <row r="156" spans="1:11" x14ac:dyDescent="0.25">
      <c r="A156" s="105">
        <f t="shared" si="8"/>
        <v>12</v>
      </c>
      <c r="B156" s="105">
        <f t="shared" si="9"/>
        <v>31</v>
      </c>
      <c r="C156" s="105">
        <f t="shared" si="10"/>
        <v>2019</v>
      </c>
      <c r="D156" s="69">
        <f t="shared" si="11"/>
        <v>43830</v>
      </c>
      <c r="E156" s="264">
        <f>IFERROR(VLOOKUP($D156,Actual_Kirk_HDD!$A$4:$F$471,6,FALSE),0)</f>
        <v>35.492744131759324</v>
      </c>
      <c r="F156" s="68">
        <f>IF(AND(A156=2,B156=29),0,VLOOKUP($A156&amp;$B156,'Staff Ranked NHDD'!$C$8:$F$373,2,FALSE))</f>
        <v>43.916648745519709</v>
      </c>
      <c r="H156" s="49"/>
      <c r="J156" s="68">
        <f>IFERROR(VLOOKUP($D156,Actual_CGI_HDD!$A$9:$E$532,5),0)</f>
        <v>23.5</v>
      </c>
      <c r="K156" s="68">
        <f>IF(AND(A156=2,B156=29),0,VLOOKUP($A156&amp;$B156,'Staff Ranked NHDD'!$C$8:$F$373,4,FALSE))</f>
        <v>27.058333333333341</v>
      </c>
    </row>
    <row r="157" spans="1:11" x14ac:dyDescent="0.25">
      <c r="A157" s="105">
        <f t="shared" si="8"/>
        <v>1</v>
      </c>
      <c r="B157" s="105">
        <f t="shared" si="9"/>
        <v>1</v>
      </c>
      <c r="C157" s="105">
        <f t="shared" si="10"/>
        <v>2020</v>
      </c>
      <c r="D157" s="69">
        <f t="shared" si="11"/>
        <v>43831</v>
      </c>
      <c r="E157" s="264">
        <f>IFERROR(VLOOKUP($D157,Actual_Kirk_HDD!$A$4:$F$471,6,FALSE),0)</f>
        <v>33.422918835737974</v>
      </c>
      <c r="F157" s="68">
        <f>IF(AND(A157=2,B157=29),0,VLOOKUP($A157&amp;$B157,'Staff Ranked NHDD'!$C$8:$F$373,2,FALSE))</f>
        <v>33.842401433691748</v>
      </c>
      <c r="H157" s="49"/>
      <c r="J157" s="68">
        <f>IFERROR(VLOOKUP($D157,Actual_CGI_HDD!$A$9:$E$532,5),0)</f>
        <v>24</v>
      </c>
      <c r="K157" s="68">
        <f>IF(AND(A157=2,B157=29),0,VLOOKUP($A157&amp;$B157,'Staff Ranked NHDD'!$C$8:$F$373,4,FALSE))</f>
        <v>27.773387096774194</v>
      </c>
    </row>
    <row r="158" spans="1:11" x14ac:dyDescent="0.25">
      <c r="A158" s="105">
        <f t="shared" si="8"/>
        <v>1</v>
      </c>
      <c r="B158" s="105">
        <f t="shared" si="9"/>
        <v>2</v>
      </c>
      <c r="C158" s="105">
        <f t="shared" si="10"/>
        <v>2020</v>
      </c>
      <c r="D158" s="69">
        <f t="shared" si="11"/>
        <v>43832</v>
      </c>
      <c r="E158" s="264">
        <f>IFERROR(VLOOKUP($D158,Actual_Kirk_HDD!$A$4:$F$471,6,FALSE),0)</f>
        <v>23.94477767336452</v>
      </c>
      <c r="F158" s="68">
        <f>IF(AND(A158=2,B158=29),0,VLOOKUP($A158&amp;$B158,'Staff Ranked NHDD'!$C$8:$F$373,2,FALSE))</f>
        <v>23.563172043010745</v>
      </c>
      <c r="H158" s="49"/>
      <c r="J158" s="68">
        <f>IFERROR(VLOOKUP($D158,Actual_CGI_HDD!$A$9:$E$532,5),0)</f>
        <v>17</v>
      </c>
      <c r="K158" s="68">
        <f>IF(AND(A158=2,B158=29),0,VLOOKUP($A158&amp;$B158,'Staff Ranked NHDD'!$C$8:$F$373,4,FALSE))</f>
        <v>20.284462365591402</v>
      </c>
    </row>
    <row r="159" spans="1:11" x14ac:dyDescent="0.25">
      <c r="A159" s="105">
        <f t="shared" si="8"/>
        <v>1</v>
      </c>
      <c r="B159" s="105">
        <f t="shared" si="9"/>
        <v>3</v>
      </c>
      <c r="C159" s="105">
        <f t="shared" si="10"/>
        <v>2020</v>
      </c>
      <c r="D159" s="69">
        <f t="shared" si="11"/>
        <v>43833</v>
      </c>
      <c r="E159" s="264">
        <f>IFERROR(VLOOKUP($D159,Actual_Kirk_HDD!$A$4:$F$471,6,FALSE),0)</f>
        <v>23.94477767336452</v>
      </c>
      <c r="F159" s="68">
        <f>IF(AND(A159=2,B159=29),0,VLOOKUP($A159&amp;$B159,'Staff Ranked NHDD'!$C$8:$F$373,2,FALSE))</f>
        <v>21.201881720430098</v>
      </c>
      <c r="H159" s="49"/>
      <c r="J159" s="68">
        <f>IFERROR(VLOOKUP($D159,Actual_CGI_HDD!$A$9:$E$532,5),0)</f>
        <v>19.5</v>
      </c>
      <c r="K159" s="68">
        <f>IF(AND(A159=2,B159=29),0,VLOOKUP($A159&amp;$B159,'Staff Ranked NHDD'!$C$8:$F$373,4,FALSE))</f>
        <v>23.068602150537636</v>
      </c>
    </row>
    <row r="160" spans="1:11" x14ac:dyDescent="0.25">
      <c r="A160" s="105">
        <f t="shared" si="8"/>
        <v>1</v>
      </c>
      <c r="B160" s="105">
        <f t="shared" si="9"/>
        <v>4</v>
      </c>
      <c r="C160" s="105">
        <f t="shared" si="10"/>
        <v>2020</v>
      </c>
      <c r="D160" s="69">
        <f t="shared" si="11"/>
        <v>43834</v>
      </c>
      <c r="E160" s="264">
        <f>IFERROR(VLOOKUP($D160,Actual_Kirk_HDD!$A$4:$F$471,6,FALSE),0)</f>
        <v>27.935573952258604</v>
      </c>
      <c r="F160" s="68">
        <f>IF(AND(A160=2,B160=29),0,VLOOKUP($A160&amp;$B160,'Staff Ranked NHDD'!$C$8:$F$373,2,FALSE))</f>
        <v>37.535376344086018</v>
      </c>
      <c r="H160" s="49"/>
      <c r="J160" s="68">
        <f>IFERROR(VLOOKUP($D160,Actual_CGI_HDD!$A$9:$E$532,5),0)</f>
        <v>28.5</v>
      </c>
      <c r="K160" s="68">
        <f>IF(AND(A160=2,B160=29),0,VLOOKUP($A160&amp;$B160,'Staff Ranked NHDD'!$C$8:$F$373,4,FALSE))</f>
        <v>34.53623655913978</v>
      </c>
    </row>
    <row r="161" spans="1:11" x14ac:dyDescent="0.25">
      <c r="A161" s="105">
        <f t="shared" si="8"/>
        <v>1</v>
      </c>
      <c r="B161" s="105">
        <f t="shared" si="9"/>
        <v>5</v>
      </c>
      <c r="C161" s="105">
        <f t="shared" si="10"/>
        <v>2020</v>
      </c>
      <c r="D161" s="69">
        <f t="shared" si="11"/>
        <v>43835</v>
      </c>
      <c r="E161" s="264">
        <f>IFERROR(VLOOKUP($D161,Actual_Kirk_HDD!$A$4:$F$471,6,FALSE),0)</f>
        <v>30.42982162656741</v>
      </c>
      <c r="F161" s="68">
        <f>IF(AND(A161=2,B161=29),0,VLOOKUP($A161&amp;$B161,'Staff Ranked NHDD'!$C$8:$F$373,2,FALSE))</f>
        <v>30.768136200716835</v>
      </c>
      <c r="H161" s="49"/>
      <c r="J161" s="68">
        <f>IFERROR(VLOOKUP($D161,Actual_CGI_HDD!$A$9:$E$532,5),0)</f>
        <v>24.5</v>
      </c>
      <c r="K161" s="68">
        <f>IF(AND(A161=2,B161=29),0,VLOOKUP($A161&amp;$B161,'Staff Ranked NHDD'!$C$8:$F$373,4,FALSE))</f>
        <v>30.130483870967748</v>
      </c>
    </row>
    <row r="162" spans="1:11" x14ac:dyDescent="0.25">
      <c r="A162" s="105">
        <f t="shared" si="8"/>
        <v>1</v>
      </c>
      <c r="B162" s="105">
        <f t="shared" si="9"/>
        <v>6</v>
      </c>
      <c r="C162" s="105">
        <f t="shared" si="10"/>
        <v>2020</v>
      </c>
      <c r="D162" s="69">
        <f t="shared" si="11"/>
        <v>43836</v>
      </c>
      <c r="E162" s="264">
        <f>IFERROR(VLOOKUP($D162,Actual_Kirk_HDD!$A$4:$F$471,6,FALSE),0)</f>
        <v>27.436724417396846</v>
      </c>
      <c r="F162" s="68">
        <f>IF(AND(A162=2,B162=29),0,VLOOKUP($A162&amp;$B162,'Staff Ranked NHDD'!$C$8:$F$373,2,FALSE))</f>
        <v>27.088584229390676</v>
      </c>
      <c r="H162" s="49"/>
      <c r="J162" s="68">
        <f>IFERROR(VLOOKUP($D162,Actual_CGI_HDD!$A$9:$E$532,5),0)</f>
        <v>25.5</v>
      </c>
      <c r="K162" s="68">
        <f>IF(AND(A162=2,B162=29),0,VLOOKUP($A162&amp;$B162,'Staff Ranked NHDD'!$C$8:$F$373,4,FALSE))</f>
        <v>30.823225806451614</v>
      </c>
    </row>
    <row r="163" spans="1:11" x14ac:dyDescent="0.25">
      <c r="A163" s="105">
        <f t="shared" si="8"/>
        <v>1</v>
      </c>
      <c r="B163" s="105">
        <f t="shared" si="9"/>
        <v>7</v>
      </c>
      <c r="C163" s="105">
        <f t="shared" si="10"/>
        <v>2020</v>
      </c>
      <c r="D163" s="69">
        <f t="shared" si="11"/>
        <v>43837</v>
      </c>
      <c r="E163" s="264">
        <f>IFERROR(VLOOKUP($D163,Actual_Kirk_HDD!$A$4:$F$471,6,FALSE),0)</f>
        <v>31.42752069629093</v>
      </c>
      <c r="F163" s="68">
        <f>IF(AND(A163=2,B163=29),0,VLOOKUP($A163&amp;$B163,'Staff Ranked NHDD'!$C$8:$F$373,2,FALSE))</f>
        <v>28.297043010752681</v>
      </c>
      <c r="H163" s="49"/>
      <c r="J163" s="68">
        <f>IFERROR(VLOOKUP($D163,Actual_CGI_HDD!$A$9:$E$532,5),0)</f>
        <v>24.5</v>
      </c>
      <c r="K163" s="68">
        <f>IF(AND(A163=2,B163=29),0,VLOOKUP($A163&amp;$B163,'Staff Ranked NHDD'!$C$8:$F$373,4,FALSE))</f>
        <v>29.225000000000005</v>
      </c>
    </row>
    <row r="164" spans="1:11" x14ac:dyDescent="0.25">
      <c r="A164" s="105">
        <f t="shared" si="8"/>
        <v>1</v>
      </c>
      <c r="B164" s="105">
        <f t="shared" si="9"/>
        <v>8</v>
      </c>
      <c r="C164" s="105">
        <f t="shared" si="10"/>
        <v>2020</v>
      </c>
      <c r="D164" s="69">
        <f t="shared" si="11"/>
        <v>43838</v>
      </c>
      <c r="E164" s="264">
        <f>IFERROR(VLOOKUP($D164,Actual_Kirk_HDD!$A$4:$F$471,6,FALSE),0)</f>
        <v>29.432122556843886</v>
      </c>
      <c r="F164" s="68">
        <f>IF(AND(A164=2,B164=29),0,VLOOKUP($A164&amp;$B164,'Staff Ranked NHDD'!$C$8:$F$373,2,FALSE))</f>
        <v>32.992311827956982</v>
      </c>
      <c r="H164" s="49"/>
      <c r="J164" s="68">
        <f>IFERROR(VLOOKUP($D164,Actual_CGI_HDD!$A$9:$E$532,5),0)</f>
        <v>24.5</v>
      </c>
      <c r="K164" s="68">
        <f>IF(AND(A164=2,B164=29),0,VLOOKUP($A164&amp;$B164,'Staff Ranked NHDD'!$C$8:$F$373,4,FALSE))</f>
        <v>28.452043010752689</v>
      </c>
    </row>
    <row r="165" spans="1:11" x14ac:dyDescent="0.25">
      <c r="A165" s="105">
        <f t="shared" si="8"/>
        <v>1</v>
      </c>
      <c r="B165" s="105">
        <f t="shared" si="9"/>
        <v>9</v>
      </c>
      <c r="C165" s="105">
        <f t="shared" si="10"/>
        <v>2020</v>
      </c>
      <c r="D165" s="69">
        <f t="shared" si="11"/>
        <v>43839</v>
      </c>
      <c r="E165" s="264">
        <f>IFERROR(VLOOKUP($D165,Actual_Kirk_HDD!$A$4:$F$471,6,FALSE),0)</f>
        <v>27.935573952258604</v>
      </c>
      <c r="F165" s="68">
        <f>IF(AND(A165=2,B165=29),0,VLOOKUP($A165&amp;$B165,'Staff Ranked NHDD'!$C$8:$F$373,2,FALSE))</f>
        <v>34.810842293906802</v>
      </c>
      <c r="H165" s="49"/>
      <c r="J165" s="68">
        <f>IFERROR(VLOOKUP($D165,Actual_CGI_HDD!$A$9:$E$532,5),0)</f>
        <v>14.5</v>
      </c>
      <c r="K165" s="68">
        <f>IF(AND(A165=2,B165=29),0,VLOOKUP($A165&amp;$B165,'Staff Ranked NHDD'!$C$8:$F$373,4,FALSE))</f>
        <v>18.45956989247312</v>
      </c>
    </row>
    <row r="166" spans="1:11" x14ac:dyDescent="0.25">
      <c r="A166" s="105">
        <f t="shared" si="8"/>
        <v>1</v>
      </c>
      <c r="B166" s="105">
        <f t="shared" si="9"/>
        <v>10</v>
      </c>
      <c r="C166" s="105">
        <f t="shared" si="10"/>
        <v>2020</v>
      </c>
      <c r="D166" s="69">
        <f t="shared" si="11"/>
        <v>43840</v>
      </c>
      <c r="E166" s="264">
        <f>IFERROR(VLOOKUP($D166,Actual_Kirk_HDD!$A$4:$F$471,6,FALSE),0)</f>
        <v>15.963185115576346</v>
      </c>
      <c r="F166" s="68">
        <f>IF(AND(A166=2,B166=29),0,VLOOKUP($A166&amp;$B166,'Staff Ranked NHDD'!$C$8:$F$373,2,FALSE))</f>
        <v>15.503064516129026</v>
      </c>
      <c r="H166" s="49"/>
      <c r="J166" s="68">
        <f>IFERROR(VLOOKUP($D166,Actual_CGI_HDD!$A$9:$E$532,5),0)</f>
        <v>6.5</v>
      </c>
      <c r="K166" s="68">
        <f>IF(AND(A166=2,B166=29),0,VLOOKUP($A166&amp;$B166,'Staff Ranked NHDD'!$C$8:$F$373,4,FALSE))</f>
        <v>5.5470967741935526</v>
      </c>
    </row>
    <row r="167" spans="1:11" x14ac:dyDescent="0.25">
      <c r="A167" s="105">
        <f t="shared" si="8"/>
        <v>1</v>
      </c>
      <c r="B167" s="105">
        <f t="shared" si="9"/>
        <v>11</v>
      </c>
      <c r="C167" s="105">
        <f t="shared" si="10"/>
        <v>2020</v>
      </c>
      <c r="D167" s="69">
        <f t="shared" si="11"/>
        <v>43841</v>
      </c>
      <c r="E167" s="264">
        <f>IFERROR(VLOOKUP($D167,Actual_Kirk_HDD!$A$4:$F$471,6,FALSE),0)</f>
        <v>38.411414184355586</v>
      </c>
      <c r="F167" s="68">
        <f>IF(AND(A167=2,B167=29),0,VLOOKUP($A167&amp;$B167,'Staff Ranked NHDD'!$C$8:$F$373,2,FALSE))</f>
        <v>42.183512544802859</v>
      </c>
      <c r="H167" s="49"/>
      <c r="J167" s="68">
        <f>IFERROR(VLOOKUP($D167,Actual_CGI_HDD!$A$9:$E$532,5),0)</f>
        <v>14.5</v>
      </c>
      <c r="K167" s="68">
        <f>IF(AND(A167=2,B167=29),0,VLOOKUP($A167&amp;$B167,'Staff Ranked NHDD'!$C$8:$F$373,4,FALSE))</f>
        <v>16.200913978494626</v>
      </c>
    </row>
    <row r="168" spans="1:11" x14ac:dyDescent="0.25">
      <c r="A168" s="105">
        <f t="shared" si="8"/>
        <v>1</v>
      </c>
      <c r="B168" s="105">
        <f t="shared" si="9"/>
        <v>12</v>
      </c>
      <c r="C168" s="105">
        <f t="shared" si="10"/>
        <v>2020</v>
      </c>
      <c r="D168" s="69">
        <f t="shared" si="11"/>
        <v>43842</v>
      </c>
      <c r="E168" s="264">
        <f>IFERROR(VLOOKUP($D168,Actual_Kirk_HDD!$A$4:$F$471,6,FALSE),0)</f>
        <v>46.891856277005516</v>
      </c>
      <c r="F168" s="68">
        <f>IF(AND(A168=2,B168=29),0,VLOOKUP($A168&amp;$B168,'Staff Ranked NHDD'!$C$8:$F$373,2,FALSE))</f>
        <v>51.393243727598566</v>
      </c>
      <c r="H168" s="49"/>
      <c r="J168" s="68">
        <f>IFERROR(VLOOKUP($D168,Actual_CGI_HDD!$A$9:$E$532,5),0)</f>
        <v>30</v>
      </c>
      <c r="K168" s="68">
        <f>IF(AND(A168=2,B168=29),0,VLOOKUP($A168&amp;$B168,'Staff Ranked NHDD'!$C$8:$F$373,4,FALSE))</f>
        <v>38.913440860215054</v>
      </c>
    </row>
    <row r="169" spans="1:11" x14ac:dyDescent="0.25">
      <c r="A169" s="105">
        <f t="shared" si="8"/>
        <v>1</v>
      </c>
      <c r="B169" s="105">
        <f t="shared" si="9"/>
        <v>13</v>
      </c>
      <c r="C169" s="105">
        <f t="shared" si="10"/>
        <v>2020</v>
      </c>
      <c r="D169" s="69">
        <f t="shared" si="11"/>
        <v>43843</v>
      </c>
      <c r="E169" s="264">
        <f>IFERROR(VLOOKUP($D169,Actual_Kirk_HDD!$A$4:$F$471,6,FALSE),0)</f>
        <v>41.903360928387912</v>
      </c>
      <c r="F169" s="68">
        <f>IF(AND(A169=2,B169=29),0,VLOOKUP($A169&amp;$B169,'Staff Ranked NHDD'!$C$8:$F$373,2,FALSE))</f>
        <v>44.340537634408598</v>
      </c>
      <c r="H169" s="49"/>
      <c r="J169" s="68">
        <f>IFERROR(VLOOKUP($D169,Actual_CGI_HDD!$A$9:$E$532,5),0)</f>
        <v>23.5</v>
      </c>
      <c r="K169" s="68">
        <f>IF(AND(A169=2,B169=29),0,VLOOKUP($A169&amp;$B169,'Staff Ranked NHDD'!$C$8:$F$373,4,FALSE))</f>
        <v>26.018279569892471</v>
      </c>
    </row>
    <row r="170" spans="1:11" x14ac:dyDescent="0.25">
      <c r="A170" s="105">
        <f t="shared" si="8"/>
        <v>1</v>
      </c>
      <c r="B170" s="105">
        <f t="shared" si="9"/>
        <v>14</v>
      </c>
      <c r="C170" s="105">
        <f t="shared" si="10"/>
        <v>2020</v>
      </c>
      <c r="D170" s="69">
        <f t="shared" si="11"/>
        <v>43844</v>
      </c>
      <c r="E170" s="264">
        <f>IFERROR(VLOOKUP($D170,Actual_Kirk_HDD!$A$4:$F$471,6,FALSE),0)</f>
        <v>37.413715114632062</v>
      </c>
      <c r="F170" s="68">
        <f>IF(AND(A170=2,B170=29),0,VLOOKUP($A170&amp;$B170,'Staff Ranked NHDD'!$C$8:$F$373,2,FALSE))</f>
        <v>29.395394265232973</v>
      </c>
      <c r="H170" s="49"/>
      <c r="J170" s="68">
        <f>IFERROR(VLOOKUP($D170,Actual_CGI_HDD!$A$9:$E$532,5),0)</f>
        <v>24</v>
      </c>
      <c r="K170" s="68">
        <f>IF(AND(A170=2,B170=29),0,VLOOKUP($A170&amp;$B170,'Staff Ranked NHDD'!$C$8:$F$373,4,FALSE))</f>
        <v>26.843870967741932</v>
      </c>
    </row>
    <row r="171" spans="1:11" x14ac:dyDescent="0.25">
      <c r="A171" s="105">
        <f t="shared" si="8"/>
        <v>1</v>
      </c>
      <c r="B171" s="105">
        <f t="shared" si="9"/>
        <v>15</v>
      </c>
      <c r="C171" s="105">
        <f t="shared" si="10"/>
        <v>2020</v>
      </c>
      <c r="D171" s="69">
        <f t="shared" si="11"/>
        <v>43845</v>
      </c>
      <c r="E171" s="264">
        <f>IFERROR(VLOOKUP($D171,Actual_Kirk_HDD!$A$4:$F$471,6,FALSE),0)</f>
        <v>25.940175812811564</v>
      </c>
      <c r="F171" s="68">
        <f>IF(AND(A171=2,B171=29),0,VLOOKUP($A171&amp;$B171,'Staff Ranked NHDD'!$C$8:$F$373,2,FALSE))</f>
        <v>25.43605734767025</v>
      </c>
      <c r="H171" s="49"/>
      <c r="J171" s="68">
        <f>IFERROR(VLOOKUP($D171,Actual_CGI_HDD!$A$9:$E$532,5),0)</f>
        <v>14.5</v>
      </c>
      <c r="K171" s="68">
        <f>IF(AND(A171=2,B171=29),0,VLOOKUP($A171&amp;$B171,'Staff Ranked NHDD'!$C$8:$F$373,4,FALSE))</f>
        <v>11.688548387096777</v>
      </c>
    </row>
    <row r="172" spans="1:11" x14ac:dyDescent="0.25">
      <c r="A172" s="105">
        <f t="shared" si="8"/>
        <v>1</v>
      </c>
      <c r="B172" s="105">
        <f t="shared" si="9"/>
        <v>16</v>
      </c>
      <c r="C172" s="105">
        <f t="shared" si="10"/>
        <v>2020</v>
      </c>
      <c r="D172" s="69">
        <f t="shared" si="11"/>
        <v>43846</v>
      </c>
      <c r="E172" s="264">
        <f>IFERROR(VLOOKUP($D172,Actual_Kirk_HDD!$A$4:$F$471,6,FALSE),0)</f>
        <v>39.907962788940864</v>
      </c>
      <c r="F172" s="68">
        <f>IF(AND(A172=2,B172=29),0,VLOOKUP($A172&amp;$B172,'Staff Ranked NHDD'!$C$8:$F$373,2,FALSE))</f>
        <v>48.045860215053757</v>
      </c>
      <c r="H172" s="49"/>
      <c r="J172" s="68">
        <f>IFERROR(VLOOKUP($D172,Actual_CGI_HDD!$A$9:$E$532,5),0)</f>
        <v>26</v>
      </c>
      <c r="K172" s="68">
        <f>IF(AND(A172=2,B172=29),0,VLOOKUP($A172&amp;$B172,'Staff Ranked NHDD'!$C$8:$F$373,4,FALSE))</f>
        <v>31.395268817204293</v>
      </c>
    </row>
    <row r="173" spans="1:11" x14ac:dyDescent="0.25">
      <c r="A173" s="105">
        <f t="shared" si="8"/>
        <v>1</v>
      </c>
      <c r="B173" s="105">
        <f t="shared" si="9"/>
        <v>17</v>
      </c>
      <c r="C173" s="105">
        <f t="shared" si="10"/>
        <v>2020</v>
      </c>
      <c r="D173" s="69">
        <f t="shared" si="11"/>
        <v>43847</v>
      </c>
      <c r="E173" s="264">
        <f>IFERROR(VLOOKUP($D173,Actual_Kirk_HDD!$A$4:$F$471,6,FALSE),0)</f>
        <v>48.887254416452556</v>
      </c>
      <c r="F173" s="68">
        <f>IF(AND(A173=2,B173=29),0,VLOOKUP($A173&amp;$B173,'Staff Ranked NHDD'!$C$8:$F$373,2,FALSE))</f>
        <v>57.487974910394264</v>
      </c>
      <c r="H173" s="49"/>
      <c r="J173" s="68">
        <f>IFERROR(VLOOKUP($D173,Actual_CGI_HDD!$A$9:$E$532,5),0)</f>
        <v>30.5</v>
      </c>
      <c r="K173" s="68">
        <f>IF(AND(A173=2,B173=29),0,VLOOKUP($A173&amp;$B173,'Staff Ranked NHDD'!$C$8:$F$373,4,FALSE))</f>
        <v>40.360698924731182</v>
      </c>
    </row>
    <row r="174" spans="1:11" x14ac:dyDescent="0.25">
      <c r="A174" s="105">
        <f t="shared" si="8"/>
        <v>1</v>
      </c>
      <c r="B174" s="105">
        <f t="shared" si="9"/>
        <v>18</v>
      </c>
      <c r="C174" s="105">
        <f t="shared" si="10"/>
        <v>2020</v>
      </c>
      <c r="D174" s="69">
        <f t="shared" si="11"/>
        <v>43848</v>
      </c>
      <c r="E174" s="264">
        <f>IFERROR(VLOOKUP($D174,Actual_Kirk_HDD!$A$4:$F$471,6,FALSE),0)</f>
        <v>36.416016044908538</v>
      </c>
      <c r="F174" s="68">
        <f>IF(AND(A174=2,B174=29),0,VLOOKUP($A174&amp;$B174,'Staff Ranked NHDD'!$C$8:$F$373,2,FALSE))</f>
        <v>43.232365591397851</v>
      </c>
      <c r="H174" s="49"/>
      <c r="J174" s="68">
        <f>IFERROR(VLOOKUP($D174,Actual_CGI_HDD!$A$9:$E$532,5),0)</f>
        <v>19</v>
      </c>
      <c r="K174" s="68">
        <f>IF(AND(A174=2,B174=29),0,VLOOKUP($A174&amp;$B174,'Staff Ranked NHDD'!$C$8:$F$373,4,FALSE))</f>
        <v>21.907741935483877</v>
      </c>
    </row>
    <row r="175" spans="1:11" x14ac:dyDescent="0.25">
      <c r="A175" s="105">
        <f t="shared" si="8"/>
        <v>1</v>
      </c>
      <c r="B175" s="105">
        <f t="shared" si="9"/>
        <v>19</v>
      </c>
      <c r="C175" s="105">
        <f t="shared" si="10"/>
        <v>2020</v>
      </c>
      <c r="D175" s="69">
        <f t="shared" si="11"/>
        <v>43849</v>
      </c>
      <c r="E175" s="264">
        <f>IFERROR(VLOOKUP($D175,Actual_Kirk_HDD!$A$4:$F$471,6,FALSE),0)</f>
        <v>49.88495348617608</v>
      </c>
      <c r="F175" s="68">
        <f>IF(AND(A175=2,B175=29),0,VLOOKUP($A175&amp;$B175,'Staff Ranked NHDD'!$C$8:$F$373,2,FALSE))</f>
        <v>53.204211469534037</v>
      </c>
      <c r="H175" s="49"/>
      <c r="J175" s="68">
        <f>IFERROR(VLOOKUP($D175,Actual_CGI_HDD!$A$9:$E$532,5),0)</f>
        <v>39</v>
      </c>
      <c r="K175" s="68">
        <f>IF(AND(A175=2,B175=29),0,VLOOKUP($A175&amp;$B175,'Staff Ranked NHDD'!$C$8:$F$373,4,FALSE))</f>
        <v>46.065430107526893</v>
      </c>
    </row>
    <row r="176" spans="1:11" x14ac:dyDescent="0.25">
      <c r="A176" s="105">
        <f t="shared" si="8"/>
        <v>1</v>
      </c>
      <c r="B176" s="105">
        <f t="shared" si="9"/>
        <v>20</v>
      </c>
      <c r="C176" s="105">
        <f t="shared" si="10"/>
        <v>2020</v>
      </c>
      <c r="D176" s="69">
        <f t="shared" si="11"/>
        <v>43850</v>
      </c>
      <c r="E176" s="264">
        <f>IFERROR(VLOOKUP($D176,Actual_Kirk_HDD!$A$4:$F$471,6,FALSE),0)</f>
        <v>54.37459929993193</v>
      </c>
      <c r="F176" s="68">
        <f>IF(AND(A176=2,B176=29),0,VLOOKUP($A176&amp;$B176,'Staff Ranked NHDD'!$C$8:$F$373,2,FALSE))</f>
        <v>65.822706093189979</v>
      </c>
      <c r="H176" s="49"/>
      <c r="J176" s="68">
        <f>IFERROR(VLOOKUP($D176,Actual_CGI_HDD!$A$9:$E$532,5),0)</f>
        <v>42.5</v>
      </c>
      <c r="K176" s="68">
        <f>IF(AND(A176=2,B176=29),0,VLOOKUP($A176&amp;$B176,'Staff Ranked NHDD'!$C$8:$F$373,4,FALSE))</f>
        <v>55.906344086021498</v>
      </c>
    </row>
    <row r="177" spans="1:11" x14ac:dyDescent="0.25">
      <c r="A177" s="105">
        <f t="shared" si="8"/>
        <v>1</v>
      </c>
      <c r="B177" s="105">
        <f t="shared" si="9"/>
        <v>21</v>
      </c>
      <c r="C177" s="105">
        <f t="shared" si="10"/>
        <v>2020</v>
      </c>
      <c r="D177" s="69">
        <f t="shared" si="11"/>
        <v>43851</v>
      </c>
      <c r="E177" s="264">
        <f>IFERROR(VLOOKUP($D177,Actual_Kirk_HDD!$A$4:$F$471,6,FALSE),0)</f>
        <v>54.873448834793692</v>
      </c>
      <c r="F177" s="68">
        <f>IF(AND(A177=2,B177=29),0,VLOOKUP($A177&amp;$B177,'Staff Ranked NHDD'!$C$8:$F$373,2,FALSE))</f>
        <v>60.72220430107528</v>
      </c>
      <c r="H177" s="49"/>
      <c r="J177" s="68">
        <f>IFERROR(VLOOKUP($D177,Actual_CGI_HDD!$A$9:$E$532,5),0)</f>
        <v>39.5</v>
      </c>
      <c r="K177" s="68">
        <f>IF(AND(A177=2,B177=29),0,VLOOKUP($A177&amp;$B177,'Staff Ranked NHDD'!$C$8:$F$373,4,FALSE))</f>
        <v>49.522903225806452</v>
      </c>
    </row>
    <row r="178" spans="1:11" x14ac:dyDescent="0.25">
      <c r="A178" s="105">
        <f t="shared" si="8"/>
        <v>1</v>
      </c>
      <c r="B178" s="105">
        <f t="shared" si="9"/>
        <v>22</v>
      </c>
      <c r="C178" s="105">
        <f t="shared" si="10"/>
        <v>2020</v>
      </c>
      <c r="D178" s="69">
        <f t="shared" si="11"/>
        <v>43852</v>
      </c>
      <c r="E178" s="264">
        <f>IFERROR(VLOOKUP($D178,Actual_Kirk_HDD!$A$4:$F$471,6,FALSE),0)</f>
        <v>44.896458137558476</v>
      </c>
      <c r="F178" s="68">
        <f>IF(AND(A178=2,B178=29),0,VLOOKUP($A178&amp;$B178,'Staff Ranked NHDD'!$C$8:$F$373,2,FALSE))</f>
        <v>55.163817204301068</v>
      </c>
      <c r="H178" s="49"/>
      <c r="J178" s="68">
        <f>IFERROR(VLOOKUP($D178,Actual_CGI_HDD!$A$9:$E$532,5),0)</f>
        <v>37</v>
      </c>
      <c r="K178" s="68">
        <f>IF(AND(A178=2,B178=29),0,VLOOKUP($A178&amp;$B178,'Staff Ranked NHDD'!$C$8:$F$373,4,FALSE))</f>
        <v>43.95225806451613</v>
      </c>
    </row>
    <row r="179" spans="1:11" x14ac:dyDescent="0.25">
      <c r="A179" s="105">
        <f t="shared" si="8"/>
        <v>1</v>
      </c>
      <c r="B179" s="105">
        <f t="shared" si="9"/>
        <v>23</v>
      </c>
      <c r="C179" s="105">
        <f t="shared" si="10"/>
        <v>2020</v>
      </c>
      <c r="D179" s="69">
        <f t="shared" si="11"/>
        <v>43853</v>
      </c>
      <c r="E179" s="264">
        <f>IFERROR(VLOOKUP($D179,Actual_Kirk_HDD!$A$4:$F$471,6,FALSE),0)</f>
        <v>34.420617905461498</v>
      </c>
      <c r="F179" s="68">
        <f>IF(AND(A179=2,B179=29),0,VLOOKUP($A179&amp;$B179,'Staff Ranked NHDD'!$C$8:$F$373,2,FALSE))</f>
        <v>36.481272401433678</v>
      </c>
      <c r="H179" s="49"/>
      <c r="J179" s="68">
        <f>IFERROR(VLOOKUP($D179,Actual_CGI_HDD!$A$9:$E$532,5),0)</f>
        <v>29</v>
      </c>
      <c r="K179" s="68">
        <f>IF(AND(A179=2,B179=29),0,VLOOKUP($A179&amp;$B179,'Staff Ranked NHDD'!$C$8:$F$373,4,FALSE))</f>
        <v>36.378172043010757</v>
      </c>
    </row>
    <row r="180" spans="1:11" x14ac:dyDescent="0.25">
      <c r="A180" s="105">
        <f t="shared" si="8"/>
        <v>1</v>
      </c>
      <c r="B180" s="105">
        <f t="shared" si="9"/>
        <v>24</v>
      </c>
      <c r="C180" s="105">
        <f t="shared" si="10"/>
        <v>2020</v>
      </c>
      <c r="D180" s="69">
        <f t="shared" si="11"/>
        <v>43854</v>
      </c>
      <c r="E180" s="264">
        <f>IFERROR(VLOOKUP($D180,Actual_Kirk_HDD!$A$4:$F$471,6,FALSE),0)</f>
        <v>33.422918835737974</v>
      </c>
      <c r="F180" s="68">
        <f>IF(AND(A180=2,B180=29),0,VLOOKUP($A180&amp;$B180,'Staff Ranked NHDD'!$C$8:$F$373,2,FALSE))</f>
        <v>32.111827956989238</v>
      </c>
      <c r="H180" s="49"/>
      <c r="J180" s="68">
        <f>IFERROR(VLOOKUP($D180,Actual_CGI_HDD!$A$9:$E$532,5),0)</f>
        <v>26.5</v>
      </c>
      <c r="K180" s="68">
        <f>IF(AND(A180=2,B180=29),0,VLOOKUP($A180&amp;$B180,'Staff Ranked NHDD'!$C$8:$F$373,4,FALSE))</f>
        <v>32.192580645161293</v>
      </c>
    </row>
    <row r="181" spans="1:11" x14ac:dyDescent="0.25">
      <c r="A181" s="105">
        <f t="shared" si="8"/>
        <v>1</v>
      </c>
      <c r="B181" s="105">
        <f t="shared" si="9"/>
        <v>25</v>
      </c>
      <c r="C181" s="105">
        <f t="shared" si="10"/>
        <v>2020</v>
      </c>
      <c r="D181" s="69">
        <f t="shared" si="11"/>
        <v>43855</v>
      </c>
      <c r="E181" s="264">
        <f>IFERROR(VLOOKUP($D181,Actual_Kirk_HDD!$A$4:$F$471,6,FALSE),0)</f>
        <v>34.420617905461498</v>
      </c>
      <c r="F181" s="68">
        <f>IF(AND(A181=2,B181=29),0,VLOOKUP($A181&amp;$B181,'Staff Ranked NHDD'!$C$8:$F$373,2,FALSE))</f>
        <v>35.555268817204293</v>
      </c>
      <c r="H181" s="49"/>
      <c r="J181" s="68">
        <f>IFERROR(VLOOKUP($D181,Actual_CGI_HDD!$A$9:$E$532,5),0)</f>
        <v>29</v>
      </c>
      <c r="K181" s="68">
        <f>IF(AND(A181=2,B181=29),0,VLOOKUP($A181&amp;$B181,'Staff Ranked NHDD'!$C$8:$F$373,4,FALSE))</f>
        <v>35.329139784946236</v>
      </c>
    </row>
    <row r="182" spans="1:11" x14ac:dyDescent="0.25">
      <c r="A182" s="105">
        <f t="shared" si="8"/>
        <v>1</v>
      </c>
      <c r="B182" s="105">
        <f t="shared" si="9"/>
        <v>26</v>
      </c>
      <c r="C182" s="105">
        <f t="shared" si="10"/>
        <v>2020</v>
      </c>
      <c r="D182" s="69">
        <f t="shared" si="11"/>
        <v>43856</v>
      </c>
      <c r="E182" s="264">
        <f>IFERROR(VLOOKUP($D182,Actual_Kirk_HDD!$A$4:$F$471,6,FALSE),0)</f>
        <v>40.406812323802626</v>
      </c>
      <c r="F182" s="68">
        <f>IF(AND(A182=2,B182=29),0,VLOOKUP($A182&amp;$B182,'Staff Ranked NHDD'!$C$8:$F$373,2,FALSE))</f>
        <v>45.240573476702501</v>
      </c>
      <c r="H182" s="49"/>
      <c r="J182" s="68">
        <f>IFERROR(VLOOKUP($D182,Actual_CGI_HDD!$A$9:$E$532,5),0)</f>
        <v>22.5</v>
      </c>
      <c r="K182" s="68">
        <f>IF(AND(A182=2,B182=29),0,VLOOKUP($A182&amp;$B182,'Staff Ranked NHDD'!$C$8:$F$373,4,FALSE))</f>
        <v>24.154731182795697</v>
      </c>
    </row>
    <row r="183" spans="1:11" x14ac:dyDescent="0.25">
      <c r="A183" s="105">
        <f t="shared" si="8"/>
        <v>1</v>
      </c>
      <c r="B183" s="105">
        <f t="shared" si="9"/>
        <v>27</v>
      </c>
      <c r="C183" s="105">
        <f t="shared" si="10"/>
        <v>2020</v>
      </c>
      <c r="D183" s="69">
        <f t="shared" si="11"/>
        <v>43857</v>
      </c>
      <c r="E183" s="264">
        <f>IFERROR(VLOOKUP($D183,Actual_Kirk_HDD!$A$4:$F$471,6,FALSE),0)</f>
        <v>38.91026371921734</v>
      </c>
      <c r="F183" s="68">
        <f>IF(AND(A183=2,B183=29),0,VLOOKUP($A183&amp;$B183,'Staff Ranked NHDD'!$C$8:$F$373,2,FALSE))</f>
        <v>40.864462365591393</v>
      </c>
      <c r="H183" s="49"/>
      <c r="J183" s="68">
        <f>IFERROR(VLOOKUP($D183,Actual_CGI_HDD!$A$9:$E$532,5),0)</f>
        <v>27.5</v>
      </c>
      <c r="K183" s="68">
        <f>IF(AND(A183=2,B183=29),0,VLOOKUP($A183&amp;$B183,'Staff Ranked NHDD'!$C$8:$F$373,4,FALSE))</f>
        <v>33.682956989247309</v>
      </c>
    </row>
    <row r="184" spans="1:11" x14ac:dyDescent="0.25">
      <c r="A184" s="105">
        <f t="shared" si="8"/>
        <v>1</v>
      </c>
      <c r="B184" s="105">
        <f t="shared" si="9"/>
        <v>28</v>
      </c>
      <c r="C184" s="105">
        <f t="shared" si="10"/>
        <v>2020</v>
      </c>
      <c r="D184" s="69">
        <f t="shared" si="11"/>
        <v>43858</v>
      </c>
      <c r="E184" s="264">
        <f>IFERROR(VLOOKUP($D184,Actual_Kirk_HDD!$A$4:$F$471,6,FALSE),0)</f>
        <v>33.422918835737974</v>
      </c>
      <c r="F184" s="68">
        <f>IF(AND(A184=2,B184=29),0,VLOOKUP($A184&amp;$B184,'Staff Ranked NHDD'!$C$8:$F$373,2,FALSE))</f>
        <v>38.514211469534047</v>
      </c>
      <c r="H184" s="49"/>
      <c r="J184" s="68">
        <f>IFERROR(VLOOKUP($D184,Actual_CGI_HDD!$A$9:$E$532,5),0)</f>
        <v>32</v>
      </c>
      <c r="K184" s="68">
        <f>IF(AND(A184=2,B184=29),0,VLOOKUP($A184&amp;$B184,'Staff Ranked NHDD'!$C$8:$F$373,4,FALSE))</f>
        <v>42.089086021505381</v>
      </c>
    </row>
    <row r="185" spans="1:11" x14ac:dyDescent="0.25">
      <c r="A185" s="105">
        <f t="shared" si="8"/>
        <v>1</v>
      </c>
      <c r="B185" s="105">
        <f t="shared" si="9"/>
        <v>29</v>
      </c>
      <c r="C185" s="105">
        <f t="shared" si="10"/>
        <v>2020</v>
      </c>
      <c r="D185" s="69">
        <f t="shared" si="11"/>
        <v>43859</v>
      </c>
      <c r="E185" s="264">
        <f>IFERROR(VLOOKUP($D185,Actual_Kirk_HDD!$A$4:$F$471,6,FALSE),0)</f>
        <v>38.91026371921734</v>
      </c>
      <c r="F185" s="68">
        <f>IF(AND(A185=2,B185=29),0,VLOOKUP($A185&amp;$B185,'Staff Ranked NHDD'!$C$8:$F$373,2,FALSE))</f>
        <v>46.415931899641571</v>
      </c>
      <c r="H185" s="49"/>
      <c r="J185" s="68">
        <f>IFERROR(VLOOKUP($D185,Actual_CGI_HDD!$A$9:$E$532,5),0)</f>
        <v>30</v>
      </c>
      <c r="K185" s="68">
        <f>IF(AND(A185=2,B185=29),0,VLOOKUP($A185&amp;$B185,'Staff Ranked NHDD'!$C$8:$F$373,4,FALSE))</f>
        <v>37.539139784946244</v>
      </c>
    </row>
    <row r="186" spans="1:11" x14ac:dyDescent="0.25">
      <c r="A186" s="105">
        <f t="shared" si="8"/>
        <v>1</v>
      </c>
      <c r="B186" s="105">
        <f t="shared" si="9"/>
        <v>30</v>
      </c>
      <c r="C186" s="105">
        <f t="shared" si="10"/>
        <v>2020</v>
      </c>
      <c r="D186" s="69">
        <f t="shared" si="11"/>
        <v>43860</v>
      </c>
      <c r="E186" s="264">
        <f>IFERROR(VLOOKUP($D186,Actual_Kirk_HDD!$A$4:$F$471,6,FALSE),0)</f>
        <v>39.409113254079102</v>
      </c>
      <c r="F186" s="68">
        <f>IF(AND(A186=2,B186=29),0,VLOOKUP($A186&amp;$B186,'Staff Ranked NHDD'!$C$8:$F$373,2,FALSE))</f>
        <v>49.684964157706091</v>
      </c>
      <c r="H186" s="49"/>
      <c r="J186" s="68">
        <f>IFERROR(VLOOKUP($D186,Actual_CGI_HDD!$A$9:$E$532,5),0)</f>
        <v>27</v>
      </c>
      <c r="K186" s="68">
        <f>IF(AND(A186=2,B186=29),0,VLOOKUP($A186&amp;$B186,'Staff Ranked NHDD'!$C$8:$F$373,4,FALSE))</f>
        <v>32.989086021505372</v>
      </c>
    </row>
    <row r="187" spans="1:11" x14ac:dyDescent="0.25">
      <c r="A187" s="105">
        <f t="shared" si="8"/>
        <v>1</v>
      </c>
      <c r="B187" s="105">
        <f t="shared" si="9"/>
        <v>31</v>
      </c>
      <c r="C187" s="105">
        <f t="shared" si="10"/>
        <v>2020</v>
      </c>
      <c r="D187" s="69">
        <f t="shared" si="11"/>
        <v>43861</v>
      </c>
      <c r="E187" s="264">
        <f>IFERROR(VLOOKUP($D187,Actual_Kirk_HDD!$A$4:$F$471,6,FALSE),0)</f>
        <v>36.416016044908538</v>
      </c>
      <c r="F187" s="68">
        <f>IF(AND(A187=2,B187=29),0,VLOOKUP($A187&amp;$B187,'Staff Ranked NHDD'!$C$8:$F$373,2,FALSE))</f>
        <v>39.602455197132606</v>
      </c>
      <c r="H187" s="49"/>
      <c r="J187" s="68">
        <f>IFERROR(VLOOKUP($D187,Actual_CGI_HDD!$A$9:$E$532,5),0)</f>
        <v>23</v>
      </c>
      <c r="K187" s="68">
        <f>IF(AND(A187=2,B187=29),0,VLOOKUP($A187&amp;$B187,'Staff Ranked NHDD'!$C$8:$F$373,4,FALSE))</f>
        <v>25.056505376344091</v>
      </c>
    </row>
    <row r="188" spans="1:11" x14ac:dyDescent="0.25">
      <c r="A188" s="105">
        <f t="shared" si="8"/>
        <v>2</v>
      </c>
      <c r="B188" s="105">
        <f t="shared" si="9"/>
        <v>1</v>
      </c>
      <c r="C188" s="105">
        <f t="shared" si="10"/>
        <v>2020</v>
      </c>
      <c r="D188" s="69">
        <f t="shared" si="11"/>
        <v>43862</v>
      </c>
      <c r="E188" s="264">
        <f>IFERROR(VLOOKUP($D188,Actual_Kirk_HDD!$A$4:$F$471,6,FALSE),0)</f>
        <v>33.273397038207321</v>
      </c>
      <c r="F188" s="68">
        <f>IF(AND(A188=2,B188=29),0,VLOOKUP($A188&amp;$B188,'Staff Ranked NHDD'!$C$8:$F$373,2,FALSE))</f>
        <v>63.242389162561587</v>
      </c>
      <c r="H188" s="49"/>
      <c r="J188" s="68">
        <f>IFERROR(VLOOKUP($D188,Actual_CGI_HDD!$A$9:$E$532,5),0)</f>
        <v>22.5</v>
      </c>
      <c r="K188" s="68">
        <f>IF(AND(A188=2,B188=29),0,VLOOKUP($A188&amp;$B188,'Staff Ranked NHDD'!$C$8:$F$373,4,FALSE))</f>
        <v>26.524975369458119</v>
      </c>
    </row>
    <row r="189" spans="1:11" x14ac:dyDescent="0.25">
      <c r="A189" s="105">
        <f t="shared" si="8"/>
        <v>2</v>
      </c>
      <c r="B189" s="105">
        <f t="shared" si="9"/>
        <v>2</v>
      </c>
      <c r="C189" s="105">
        <f t="shared" si="10"/>
        <v>2020</v>
      </c>
      <c r="D189" s="69">
        <f t="shared" si="11"/>
        <v>43863</v>
      </c>
      <c r="E189" s="264">
        <f>IFERROR(VLOOKUP($D189,Actual_Kirk_HDD!$A$4:$F$471,6,FALSE),0)</f>
        <v>28.074428750987426</v>
      </c>
      <c r="F189" s="68">
        <f>IF(AND(A189=2,B189=29),0,VLOOKUP($A189&amp;$B189,'Staff Ranked NHDD'!$C$8:$F$373,2,FALSE))</f>
        <v>37.866009852216749</v>
      </c>
      <c r="H189" s="49"/>
      <c r="J189" s="68">
        <f>IFERROR(VLOOKUP($D189,Actual_CGI_HDD!$A$9:$E$532,5),0)</f>
        <v>14.5</v>
      </c>
      <c r="K189" s="68">
        <f>IF(AND(A189=2,B189=29),0,VLOOKUP($A189&amp;$B189,'Staff Ranked NHDD'!$C$8:$F$373,4,FALSE))</f>
        <v>19.748862889983577</v>
      </c>
    </row>
    <row r="190" spans="1:11" x14ac:dyDescent="0.25">
      <c r="A190" s="105">
        <f t="shared" si="8"/>
        <v>2</v>
      </c>
      <c r="B190" s="105">
        <f t="shared" si="9"/>
        <v>3</v>
      </c>
      <c r="C190" s="105">
        <f t="shared" si="10"/>
        <v>2020</v>
      </c>
      <c r="D190" s="69">
        <f t="shared" si="11"/>
        <v>43864</v>
      </c>
      <c r="E190" s="264">
        <f>IFERROR(VLOOKUP($D190,Actual_Kirk_HDD!$A$4:$F$471,6,FALSE),0)</f>
        <v>20.275976320157586</v>
      </c>
      <c r="F190" s="68">
        <f>IF(AND(A190=2,B190=29),0,VLOOKUP($A190&amp;$B190,'Staff Ranked NHDD'!$C$8:$F$373,2,FALSE))</f>
        <v>17.022586206896555</v>
      </c>
      <c r="H190" s="49"/>
      <c r="J190" s="68">
        <f>IFERROR(VLOOKUP($D190,Actual_CGI_HDD!$A$9:$E$532,5),0)</f>
        <v>10.5</v>
      </c>
      <c r="K190" s="68">
        <f>IF(AND(A190=2,B190=29),0,VLOOKUP($A190&amp;$B190,'Staff Ranked NHDD'!$C$8:$F$373,4,FALSE))</f>
        <v>11.233452380952381</v>
      </c>
    </row>
    <row r="191" spans="1:11" x14ac:dyDescent="0.25">
      <c r="A191" s="105">
        <f t="shared" si="8"/>
        <v>2</v>
      </c>
      <c r="B191" s="105">
        <f t="shared" si="9"/>
        <v>4</v>
      </c>
      <c r="C191" s="105">
        <f t="shared" si="10"/>
        <v>2020</v>
      </c>
      <c r="D191" s="69">
        <f t="shared" si="11"/>
        <v>43865</v>
      </c>
      <c r="E191" s="264">
        <f>IFERROR(VLOOKUP($D191,Actual_Kirk_HDD!$A$4:$F$471,6,FALSE),0)</f>
        <v>28.074428750987426</v>
      </c>
      <c r="F191" s="68">
        <f>IF(AND(A191=2,B191=29),0,VLOOKUP($A191&amp;$B191,'Staff Ranked NHDD'!$C$8:$F$373,2,FALSE))</f>
        <v>11.245615763546798</v>
      </c>
      <c r="H191" s="49"/>
      <c r="J191" s="68">
        <f>IFERROR(VLOOKUP($D191,Actual_CGI_HDD!$A$9:$E$532,5),0)</f>
        <v>15.5</v>
      </c>
      <c r="K191" s="68">
        <f>IF(AND(A191=2,B191=29),0,VLOOKUP($A191&amp;$B191,'Staff Ranked NHDD'!$C$8:$F$373,4,FALSE))</f>
        <v>15.033230706075534</v>
      </c>
    </row>
    <row r="192" spans="1:11" x14ac:dyDescent="0.25">
      <c r="A192" s="105">
        <f t="shared" si="8"/>
        <v>2</v>
      </c>
      <c r="B192" s="105">
        <f t="shared" si="9"/>
        <v>5</v>
      </c>
      <c r="C192" s="105">
        <f t="shared" si="10"/>
        <v>2020</v>
      </c>
      <c r="D192" s="69">
        <f t="shared" si="11"/>
        <v>43866</v>
      </c>
      <c r="E192" s="264">
        <f>IFERROR(VLOOKUP($D192,Actual_Kirk_HDD!$A$4:$F$471,6,FALSE),0)</f>
        <v>38.472365325427212</v>
      </c>
      <c r="F192" s="68">
        <f>IF(AND(A192=2,B192=29),0,VLOOKUP($A192&amp;$B192,'Staff Ranked NHDD'!$C$8:$F$373,2,FALSE))</f>
        <v>19.816995073891629</v>
      </c>
      <c r="H192" s="49"/>
      <c r="J192" s="68">
        <f>IFERROR(VLOOKUP($D192,Actual_CGI_HDD!$A$9:$E$532,5),0)</f>
        <v>28.5</v>
      </c>
      <c r="K192" s="68">
        <f>IF(AND(A192=2,B192=29),0,VLOOKUP($A192&amp;$B192,'Staff Ranked NHDD'!$C$8:$F$373,4,FALSE))</f>
        <v>30.040365353037767</v>
      </c>
    </row>
    <row r="193" spans="1:11" x14ac:dyDescent="0.25">
      <c r="A193" s="105">
        <f t="shared" si="8"/>
        <v>2</v>
      </c>
      <c r="B193" s="105">
        <f t="shared" si="9"/>
        <v>6</v>
      </c>
      <c r="C193" s="105">
        <f t="shared" si="10"/>
        <v>2020</v>
      </c>
      <c r="D193" s="69">
        <f t="shared" si="11"/>
        <v>43867</v>
      </c>
      <c r="E193" s="264">
        <f>IFERROR(VLOOKUP($D193,Actual_Kirk_HDD!$A$4:$F$471,6,FALSE),0)</f>
        <v>45.23102409881308</v>
      </c>
      <c r="F193" s="68">
        <f>IF(AND(A193=2,B193=29),0,VLOOKUP($A193&amp;$B193,'Staff Ranked NHDD'!$C$8:$F$373,2,FALSE))</f>
        <v>40.177586206896557</v>
      </c>
      <c r="H193" s="49"/>
      <c r="J193" s="68">
        <f>IFERROR(VLOOKUP($D193,Actual_CGI_HDD!$A$9:$E$532,5),0)</f>
        <v>32.5</v>
      </c>
      <c r="K193" s="68">
        <f>IF(AND(A193=2,B193=29),0,VLOOKUP($A193&amp;$B193,'Staff Ranked NHDD'!$C$8:$F$373,4,FALSE))</f>
        <v>39.27231116584565</v>
      </c>
    </row>
    <row r="194" spans="1:11" x14ac:dyDescent="0.25">
      <c r="A194" s="105">
        <f t="shared" si="8"/>
        <v>2</v>
      </c>
      <c r="B194" s="105">
        <f t="shared" si="9"/>
        <v>7</v>
      </c>
      <c r="C194" s="105">
        <f t="shared" si="10"/>
        <v>2020</v>
      </c>
      <c r="D194" s="69">
        <f t="shared" si="11"/>
        <v>43868</v>
      </c>
      <c r="E194" s="264">
        <f>IFERROR(VLOOKUP($D194,Actual_Kirk_HDD!$A$4:$F$471,6,FALSE),0)</f>
        <v>41.071849469037161</v>
      </c>
      <c r="F194" s="68">
        <f>IF(AND(A194=2,B194=29),0,VLOOKUP($A194&amp;$B194,'Staff Ranked NHDD'!$C$8:$F$373,2,FALSE))</f>
        <v>33.162060755336611</v>
      </c>
      <c r="H194" s="49"/>
      <c r="J194" s="68">
        <f>IFERROR(VLOOKUP($D194,Actual_CGI_HDD!$A$9:$E$532,5),0)</f>
        <v>29.5</v>
      </c>
      <c r="K194" s="68">
        <f>IF(AND(A194=2,B194=29),0,VLOOKUP($A194&amp;$B194,'Staff Ranked NHDD'!$C$8:$F$373,4,FALSE))</f>
        <v>35.55954844006569</v>
      </c>
    </row>
    <row r="195" spans="1:11" x14ac:dyDescent="0.25">
      <c r="A195" s="105">
        <f t="shared" si="8"/>
        <v>2</v>
      </c>
      <c r="B195" s="105">
        <f t="shared" si="9"/>
        <v>8</v>
      </c>
      <c r="C195" s="105">
        <f t="shared" si="10"/>
        <v>2020</v>
      </c>
      <c r="D195" s="69">
        <f t="shared" si="11"/>
        <v>43869</v>
      </c>
      <c r="E195" s="264">
        <f>IFERROR(VLOOKUP($D195,Actual_Kirk_HDD!$A$4:$F$471,6,FALSE),0)</f>
        <v>39.512158982871192</v>
      </c>
      <c r="F195" s="68">
        <f>IF(AND(A195=2,B195=29),0,VLOOKUP($A195&amp;$B195,'Staff Ranked NHDD'!$C$8:$F$373,2,FALSE))</f>
        <v>50.76514778325123</v>
      </c>
      <c r="H195" s="49"/>
      <c r="J195" s="68">
        <f>IFERROR(VLOOKUP($D195,Actual_CGI_HDD!$A$9:$E$532,5),0)</f>
        <v>27.5</v>
      </c>
      <c r="K195" s="68">
        <f>IF(AND(A195=2,B195=29),0,VLOOKUP($A195&amp;$B195,'Staff Ranked NHDD'!$C$8:$F$373,4,FALSE))</f>
        <v>28.941728243021352</v>
      </c>
    </row>
    <row r="196" spans="1:11" x14ac:dyDescent="0.25">
      <c r="A196" s="105">
        <f t="shared" si="8"/>
        <v>2</v>
      </c>
      <c r="B196" s="105">
        <f t="shared" si="9"/>
        <v>9</v>
      </c>
      <c r="C196" s="105">
        <f t="shared" si="10"/>
        <v>2020</v>
      </c>
      <c r="D196" s="69">
        <f t="shared" si="11"/>
        <v>43870</v>
      </c>
      <c r="E196" s="264">
        <f>IFERROR(VLOOKUP($D196,Actual_Kirk_HDD!$A$4:$F$471,6,FALSE),0)</f>
        <v>35.87288118181727</v>
      </c>
      <c r="F196" s="68">
        <f>IF(AND(A196=2,B196=29),0,VLOOKUP($A196&amp;$B196,'Staff Ranked NHDD'!$C$8:$F$373,2,FALSE))</f>
        <v>57.00799671592776</v>
      </c>
      <c r="H196" s="49"/>
      <c r="J196" s="68">
        <f>IFERROR(VLOOKUP($D196,Actual_CGI_HDD!$A$9:$E$532,5),0)</f>
        <v>17</v>
      </c>
      <c r="K196" s="68">
        <f>IF(AND(A196=2,B196=29),0,VLOOKUP($A196&amp;$B196,'Staff Ranked NHDD'!$C$8:$F$373,4,FALSE))</f>
        <v>21.911502463054187</v>
      </c>
    </row>
    <row r="197" spans="1:11" x14ac:dyDescent="0.25">
      <c r="A197" s="105">
        <f t="shared" si="8"/>
        <v>2</v>
      </c>
      <c r="B197" s="105">
        <f t="shared" si="9"/>
        <v>10</v>
      </c>
      <c r="C197" s="105">
        <f t="shared" si="10"/>
        <v>2020</v>
      </c>
      <c r="D197" s="69">
        <f t="shared" si="11"/>
        <v>43871</v>
      </c>
      <c r="E197" s="264">
        <f>IFERROR(VLOOKUP($D197,Actual_Kirk_HDD!$A$4:$F$471,6,FALSE),0)</f>
        <v>29.114222408431406</v>
      </c>
      <c r="F197" s="68">
        <f>IF(AND(A197=2,B197=29),0,VLOOKUP($A197&amp;$B197,'Staff Ranked NHDD'!$C$8:$F$373,2,FALSE))</f>
        <v>46.878288177339911</v>
      </c>
      <c r="H197" s="49"/>
      <c r="J197" s="68">
        <f>IFERROR(VLOOKUP($D197,Actual_CGI_HDD!$A$9:$E$532,5),0)</f>
        <v>19</v>
      </c>
      <c r="K197" s="68">
        <f>IF(AND(A197=2,B197=29),0,VLOOKUP($A197&amp;$B197,'Staff Ranked NHDD'!$C$8:$F$373,4,FALSE))</f>
        <v>24.909798850574706</v>
      </c>
    </row>
    <row r="198" spans="1:11" x14ac:dyDescent="0.25">
      <c r="A198" s="105">
        <f t="shared" ref="A198:A261" si="12">MONTH(D198)</f>
        <v>2</v>
      </c>
      <c r="B198" s="105">
        <f t="shared" ref="B198:B261" si="13">+DAY(D198)</f>
        <v>11</v>
      </c>
      <c r="C198" s="105">
        <f t="shared" ref="C198:C261" si="14">YEAR(D198)</f>
        <v>2020</v>
      </c>
      <c r="D198" s="69">
        <f t="shared" ref="D198:D261" si="15">D197+1</f>
        <v>43872</v>
      </c>
      <c r="E198" s="264">
        <f>IFERROR(VLOOKUP($D198,Actual_Kirk_HDD!$A$4:$F$471,6,FALSE),0)</f>
        <v>34.313190695651301</v>
      </c>
      <c r="F198" s="68">
        <f>IF(AND(A198=2,B198=29),0,VLOOKUP($A198&amp;$B198,'Staff Ranked NHDD'!$C$8:$F$373,2,FALSE))</f>
        <v>28.929610016420369</v>
      </c>
      <c r="H198" s="49"/>
      <c r="J198" s="68">
        <f>IFERROR(VLOOKUP($D198,Actual_CGI_HDD!$A$9:$E$532,5),0)</f>
        <v>26</v>
      </c>
      <c r="K198" s="68">
        <f>IF(AND(A198=2,B198=29),0,VLOOKUP($A198&amp;$B198,'Staff Ranked NHDD'!$C$8:$F$373,4,FALSE))</f>
        <v>25.736999178981936</v>
      </c>
    </row>
    <row r="199" spans="1:11" x14ac:dyDescent="0.25">
      <c r="A199" s="105">
        <f t="shared" si="12"/>
        <v>2</v>
      </c>
      <c r="B199" s="105">
        <f t="shared" si="13"/>
        <v>12</v>
      </c>
      <c r="C199" s="105">
        <f t="shared" si="14"/>
        <v>2020</v>
      </c>
      <c r="D199" s="69">
        <f t="shared" si="15"/>
        <v>43873</v>
      </c>
      <c r="E199" s="264">
        <f>IFERROR(VLOOKUP($D199,Actual_Kirk_HDD!$A$4:$F$471,6,FALSE),0)</f>
        <v>31.713706552041351</v>
      </c>
      <c r="F199" s="68">
        <f>IF(AND(A199=2,B199=29),0,VLOOKUP($A199&amp;$B199,'Staff Ranked NHDD'!$C$8:$F$373,2,FALSE))</f>
        <v>27.744831691297215</v>
      </c>
      <c r="H199" s="49"/>
      <c r="J199" s="68">
        <f>IFERROR(VLOOKUP($D199,Actual_CGI_HDD!$A$9:$E$532,5),0)</f>
        <v>27.5</v>
      </c>
      <c r="K199" s="68">
        <f>IF(AND(A199=2,B199=29),0,VLOOKUP($A199&amp;$B199,'Staff Ranked NHDD'!$C$8:$F$373,4,FALSE))</f>
        <v>34.314749589490972</v>
      </c>
    </row>
    <row r="200" spans="1:11" x14ac:dyDescent="0.25">
      <c r="A200" s="105">
        <f t="shared" si="12"/>
        <v>2</v>
      </c>
      <c r="B200" s="105">
        <f t="shared" si="13"/>
        <v>13</v>
      </c>
      <c r="C200" s="105">
        <f t="shared" si="14"/>
        <v>2020</v>
      </c>
      <c r="D200" s="69">
        <f t="shared" si="15"/>
        <v>43874</v>
      </c>
      <c r="E200" s="264">
        <f>IFERROR(VLOOKUP($D200,Actual_Kirk_HDD!$A$4:$F$471,6,FALSE),0)</f>
        <v>51.469786043476951</v>
      </c>
      <c r="F200" s="68">
        <f>IF(AND(A200=2,B200=29),0,VLOOKUP($A200&amp;$B200,'Staff Ranked NHDD'!$C$8:$F$373,2,FALSE))</f>
        <v>36.764934318555007</v>
      </c>
      <c r="H200" s="49"/>
      <c r="J200" s="68">
        <f>IFERROR(VLOOKUP($D200,Actual_CGI_HDD!$A$9:$E$532,5),0)</f>
        <v>37.5</v>
      </c>
      <c r="K200" s="68">
        <f>IF(AND(A200=2,B200=29),0,VLOOKUP($A200&amp;$B200,'Staff Ranked NHDD'!$C$8:$F$373,4,FALSE))</f>
        <v>44.926752873563217</v>
      </c>
    </row>
    <row r="201" spans="1:11" x14ac:dyDescent="0.25">
      <c r="A201" s="105">
        <f t="shared" si="12"/>
        <v>2</v>
      </c>
      <c r="B201" s="105">
        <f t="shared" si="13"/>
        <v>14</v>
      </c>
      <c r="C201" s="105">
        <f t="shared" si="14"/>
        <v>2020</v>
      </c>
      <c r="D201" s="69">
        <f t="shared" si="15"/>
        <v>43875</v>
      </c>
      <c r="E201" s="264">
        <f>IFERROR(VLOOKUP($D201,Actual_Kirk_HDD!$A$4:$F$471,6,FALSE),0)</f>
        <v>65.507000418970662</v>
      </c>
      <c r="F201" s="68">
        <f>IF(AND(A201=2,B201=29),0,VLOOKUP($A201&amp;$B201,'Staff Ranked NHDD'!$C$8:$F$373,2,FALSE))</f>
        <v>31.237635467980297</v>
      </c>
      <c r="H201" s="49"/>
      <c r="J201" s="68">
        <f>IFERROR(VLOOKUP($D201,Actual_CGI_HDD!$A$9:$E$532,5),0)</f>
        <v>45</v>
      </c>
      <c r="K201" s="68">
        <f>IF(AND(A201=2,B201=29),0,VLOOKUP($A201&amp;$B201,'Staff Ranked NHDD'!$C$8:$F$373,4,FALSE))</f>
        <v>52.966867816091948</v>
      </c>
    </row>
    <row r="202" spans="1:11" x14ac:dyDescent="0.25">
      <c r="A202" s="105">
        <f t="shared" si="12"/>
        <v>2</v>
      </c>
      <c r="B202" s="105">
        <f t="shared" si="13"/>
        <v>15</v>
      </c>
      <c r="C202" s="105">
        <f t="shared" si="14"/>
        <v>2020</v>
      </c>
      <c r="D202" s="69">
        <f t="shared" si="15"/>
        <v>43876</v>
      </c>
      <c r="E202" s="264">
        <f>IFERROR(VLOOKUP($D202,Actual_Kirk_HDD!$A$4:$F$471,6,FALSE),0)</f>
        <v>54.589167015808883</v>
      </c>
      <c r="F202" s="68">
        <f>IF(AND(A202=2,B202=29),0,VLOOKUP($A202&amp;$B202,'Staff Ranked NHDD'!$C$8:$F$373,2,FALSE))</f>
        <v>24.963612479474556</v>
      </c>
      <c r="H202" s="49"/>
      <c r="J202" s="68">
        <f>IFERROR(VLOOKUP($D202,Actual_CGI_HDD!$A$9:$E$532,5),0)</f>
        <v>31.5</v>
      </c>
      <c r="K202" s="68">
        <f>IF(AND(A202=2,B202=29),0,VLOOKUP($A202&amp;$B202,'Staff Ranked NHDD'!$C$8:$F$373,4,FALSE))</f>
        <v>31.14612068965517</v>
      </c>
    </row>
    <row r="203" spans="1:11" x14ac:dyDescent="0.25">
      <c r="A203" s="105">
        <f t="shared" si="12"/>
        <v>2</v>
      </c>
      <c r="B203" s="105">
        <f t="shared" si="13"/>
        <v>16</v>
      </c>
      <c r="C203" s="105">
        <f t="shared" si="14"/>
        <v>2020</v>
      </c>
      <c r="D203" s="69">
        <f t="shared" si="15"/>
        <v>43877</v>
      </c>
      <c r="E203" s="264">
        <f>IFERROR(VLOOKUP($D203,Actual_Kirk_HDD!$A$4:$F$471,6,FALSE),0)</f>
        <v>33.793293866929311</v>
      </c>
      <c r="F203" s="68">
        <f>IF(AND(A203=2,B203=29),0,VLOOKUP($A203&amp;$B203,'Staff Ranked NHDD'!$C$8:$F$373,2,FALSE))</f>
        <v>53.574663382594416</v>
      </c>
      <c r="H203" s="49"/>
      <c r="J203" s="68">
        <f>IFERROR(VLOOKUP($D203,Actual_CGI_HDD!$A$9:$E$532,5),0)</f>
        <v>20</v>
      </c>
      <c r="K203" s="68">
        <f>IF(AND(A203=2,B203=29),0,VLOOKUP($A203&amp;$B203,'Staff Ranked NHDD'!$C$8:$F$373,4,FALSE))</f>
        <v>27.222405582922821</v>
      </c>
    </row>
    <row r="204" spans="1:11" x14ac:dyDescent="0.25">
      <c r="A204" s="105">
        <f t="shared" si="12"/>
        <v>2</v>
      </c>
      <c r="B204" s="105">
        <f t="shared" si="13"/>
        <v>17</v>
      </c>
      <c r="C204" s="105">
        <f t="shared" si="14"/>
        <v>2020</v>
      </c>
      <c r="D204" s="69">
        <f t="shared" si="15"/>
        <v>43878</v>
      </c>
      <c r="E204" s="264">
        <f>IFERROR(VLOOKUP($D204,Actual_Kirk_HDD!$A$4:$F$471,6,FALSE),0)</f>
        <v>30.673912894597375</v>
      </c>
      <c r="F204" s="68">
        <f>IF(AND(A204=2,B204=29),0,VLOOKUP($A204&amp;$B204,'Staff Ranked NHDD'!$C$8:$F$373,2,FALSE))</f>
        <v>41.50905172413794</v>
      </c>
      <c r="H204" s="49"/>
      <c r="J204" s="68">
        <f>IFERROR(VLOOKUP($D204,Actual_CGI_HDD!$A$9:$E$532,5),0)</f>
        <v>15.5</v>
      </c>
      <c r="K204" s="68">
        <f>IF(AND(A204=2,B204=29),0,VLOOKUP($A204&amp;$B204,'Staff Ranked NHDD'!$C$8:$F$373,4,FALSE))</f>
        <v>13.371297208538586</v>
      </c>
    </row>
    <row r="205" spans="1:11" x14ac:dyDescent="0.25">
      <c r="A205" s="105">
        <f t="shared" si="12"/>
        <v>2</v>
      </c>
      <c r="B205" s="105">
        <f t="shared" si="13"/>
        <v>18</v>
      </c>
      <c r="C205" s="105">
        <f t="shared" si="14"/>
        <v>2020</v>
      </c>
      <c r="D205" s="69">
        <f t="shared" si="15"/>
        <v>43879</v>
      </c>
      <c r="E205" s="264">
        <f>IFERROR(VLOOKUP($D205,Actual_Kirk_HDD!$A$4:$F$471,6,FALSE),0)</f>
        <v>25.474944607377481</v>
      </c>
      <c r="F205" s="68">
        <f>IF(AND(A205=2,B205=29),0,VLOOKUP($A205&amp;$B205,'Staff Ranked NHDD'!$C$8:$F$373,2,FALSE))</f>
        <v>34.460303776683091</v>
      </c>
      <c r="H205" s="49"/>
      <c r="J205" s="68">
        <f>IFERROR(VLOOKUP($D205,Actual_CGI_HDD!$A$9:$E$532,5),0)</f>
        <v>21</v>
      </c>
      <c r="K205" s="68">
        <f>IF(AND(A205=2,B205=29),0,VLOOKUP($A205&amp;$B205,'Staff Ranked NHDD'!$C$8:$F$373,4,FALSE))</f>
        <v>23.977027914614116</v>
      </c>
    </row>
    <row r="206" spans="1:11" x14ac:dyDescent="0.25">
      <c r="A206" s="105">
        <f t="shared" si="12"/>
        <v>2</v>
      </c>
      <c r="B206" s="105">
        <f t="shared" si="13"/>
        <v>19</v>
      </c>
      <c r="C206" s="105">
        <f t="shared" si="14"/>
        <v>2020</v>
      </c>
      <c r="D206" s="69">
        <f t="shared" si="15"/>
        <v>43880</v>
      </c>
      <c r="E206" s="264">
        <f>IFERROR(VLOOKUP($D206,Actual_Kirk_HDD!$A$4:$F$471,6,FALSE),0)</f>
        <v>34.83308752437329</v>
      </c>
      <c r="F206" s="68">
        <f>IF(AND(A206=2,B206=29),0,VLOOKUP($A206&amp;$B206,'Staff Ranked NHDD'!$C$8:$F$373,2,FALSE))</f>
        <v>39.049371921182257</v>
      </c>
      <c r="H206" s="49"/>
      <c r="J206" s="68">
        <f>IFERROR(VLOOKUP($D206,Actual_CGI_HDD!$A$9:$E$532,5),0)</f>
        <v>26</v>
      </c>
      <c r="K206" s="68">
        <f>IF(AND(A206=2,B206=29),0,VLOOKUP($A206&amp;$B206,'Staff Ranked NHDD'!$C$8:$F$373,4,FALSE))</f>
        <v>32.158132183908045</v>
      </c>
    </row>
    <row r="207" spans="1:11" x14ac:dyDescent="0.25">
      <c r="A207" s="105">
        <f t="shared" si="12"/>
        <v>2</v>
      </c>
      <c r="B207" s="105">
        <f t="shared" si="13"/>
        <v>20</v>
      </c>
      <c r="C207" s="105">
        <f t="shared" si="14"/>
        <v>2020</v>
      </c>
      <c r="D207" s="69">
        <f t="shared" si="15"/>
        <v>43881</v>
      </c>
      <c r="E207" s="264">
        <f>IFERROR(VLOOKUP($D207,Actual_Kirk_HDD!$A$4:$F$471,6,FALSE),0)</f>
        <v>41.591746297759151</v>
      </c>
      <c r="F207" s="68">
        <f>IF(AND(A207=2,B207=29),0,VLOOKUP($A207&amp;$B207,'Staff Ranked NHDD'!$C$8:$F$373,2,FALSE))</f>
        <v>35.623895730706067</v>
      </c>
      <c r="H207" s="49"/>
      <c r="J207" s="68">
        <f>IFERROR(VLOOKUP($D207,Actual_CGI_HDD!$A$9:$E$532,5),0)</f>
        <v>32</v>
      </c>
      <c r="K207" s="68">
        <f>IF(AND(A207=2,B207=29),0,VLOOKUP($A207&amp;$B207,'Staff Ranked NHDD'!$C$8:$F$373,4,FALSE))</f>
        <v>41.328608374384231</v>
      </c>
    </row>
    <row r="208" spans="1:11" x14ac:dyDescent="0.25">
      <c r="A208" s="105">
        <f t="shared" si="12"/>
        <v>2</v>
      </c>
      <c r="B208" s="105">
        <f t="shared" si="13"/>
        <v>21</v>
      </c>
      <c r="C208" s="105">
        <f t="shared" si="14"/>
        <v>2020</v>
      </c>
      <c r="D208" s="69">
        <f t="shared" si="15"/>
        <v>43882</v>
      </c>
      <c r="E208" s="264">
        <f>IFERROR(VLOOKUP($D208,Actual_Kirk_HDD!$A$4:$F$471,6,FALSE),0)</f>
        <v>46.790714584979042</v>
      </c>
      <c r="F208" s="68">
        <f>IF(AND(A208=2,B208=29),0,VLOOKUP($A208&amp;$B208,'Staff Ranked NHDD'!$C$8:$F$373,2,FALSE))</f>
        <v>30.321371100164207</v>
      </c>
      <c r="H208" s="49"/>
      <c r="J208" s="68">
        <f>IFERROR(VLOOKUP($D208,Actual_CGI_HDD!$A$9:$E$532,5),0)</f>
        <v>36</v>
      </c>
      <c r="K208" s="68">
        <f>IF(AND(A208=2,B208=29),0,VLOOKUP($A208&amp;$B208,'Staff Ranked NHDD'!$C$8:$F$373,4,FALSE))</f>
        <v>37.460541871921187</v>
      </c>
    </row>
    <row r="209" spans="1:11" x14ac:dyDescent="0.25">
      <c r="A209" s="105">
        <f t="shared" si="12"/>
        <v>2</v>
      </c>
      <c r="B209" s="105">
        <f t="shared" si="13"/>
        <v>22</v>
      </c>
      <c r="C209" s="105">
        <f t="shared" si="14"/>
        <v>2020</v>
      </c>
      <c r="D209" s="69">
        <f t="shared" si="15"/>
        <v>43883</v>
      </c>
      <c r="E209" s="264">
        <f>IFERROR(VLOOKUP($D209,Actual_Kirk_HDD!$A$4:$F$471,6,FALSE),0)</f>
        <v>37.952468496705222</v>
      </c>
      <c r="F209" s="68">
        <f>IF(AND(A209=2,B209=29),0,VLOOKUP($A209&amp;$B209,'Staff Ranked NHDD'!$C$8:$F$373,2,FALSE))</f>
        <v>26.327175697865357</v>
      </c>
      <c r="H209" s="49"/>
      <c r="J209" s="68">
        <f>IFERROR(VLOOKUP($D209,Actual_CGI_HDD!$A$9:$E$532,5),0)</f>
        <v>31</v>
      </c>
      <c r="K209" s="68">
        <f>IF(AND(A209=2,B209=29),0,VLOOKUP($A209&amp;$B209,'Staff Ranked NHDD'!$C$8:$F$373,4,FALSE))</f>
        <v>18.436087848932676</v>
      </c>
    </row>
    <row r="210" spans="1:11" x14ac:dyDescent="0.25">
      <c r="A210" s="105">
        <f t="shared" si="12"/>
        <v>2</v>
      </c>
      <c r="B210" s="105">
        <f t="shared" si="13"/>
        <v>23</v>
      </c>
      <c r="C210" s="105">
        <f t="shared" si="14"/>
        <v>2020</v>
      </c>
      <c r="D210" s="69">
        <f t="shared" si="15"/>
        <v>43884</v>
      </c>
      <c r="E210" s="264">
        <f>IFERROR(VLOOKUP($D210,Actual_Kirk_HDD!$A$4:$F$471,6,FALSE),0)</f>
        <v>25.474944607377481</v>
      </c>
      <c r="F210" s="68">
        <f>IF(AND(A210=2,B210=29),0,VLOOKUP($A210&amp;$B210,'Staff Ranked NHDD'!$C$8:$F$373,2,FALSE))</f>
        <v>23.466264367816102</v>
      </c>
      <c r="H210" s="49"/>
      <c r="J210" s="68">
        <f>IFERROR(VLOOKUP($D210,Actual_CGI_HDD!$A$9:$E$532,5),0)</f>
        <v>20</v>
      </c>
      <c r="K210" s="68">
        <f>IF(AND(A210=2,B210=29),0,VLOOKUP($A210&amp;$B210,'Staff Ranked NHDD'!$C$8:$F$373,4,FALSE))</f>
        <v>6.2272495894909676</v>
      </c>
    </row>
    <row r="211" spans="1:11" x14ac:dyDescent="0.25">
      <c r="A211" s="105">
        <f t="shared" si="12"/>
        <v>2</v>
      </c>
      <c r="B211" s="105">
        <f t="shared" si="13"/>
        <v>24</v>
      </c>
      <c r="C211" s="105">
        <f t="shared" si="14"/>
        <v>2020</v>
      </c>
      <c r="D211" s="69">
        <f t="shared" si="15"/>
        <v>43885</v>
      </c>
      <c r="E211" s="264">
        <f>IFERROR(VLOOKUP($D211,Actual_Kirk_HDD!$A$4:$F$471,6,FALSE),0)</f>
        <v>17.67649217654764</v>
      </c>
      <c r="F211" s="68">
        <f>IF(AND(A211=2,B211=29),0,VLOOKUP($A211&amp;$B211,'Staff Ranked NHDD'!$C$8:$F$373,2,FALSE))</f>
        <v>22.007783251231526</v>
      </c>
      <c r="H211" s="49"/>
      <c r="J211" s="68">
        <f>IFERROR(VLOOKUP($D211,Actual_CGI_HDD!$A$9:$E$532,5),0)</f>
        <v>17.5</v>
      </c>
      <c r="K211" s="68">
        <f>IF(AND(A211=2,B211=29),0,VLOOKUP($A211&amp;$B211,'Staff Ranked NHDD'!$C$8:$F$373,4,FALSE))</f>
        <v>16.720726600985223</v>
      </c>
    </row>
    <row r="212" spans="1:11" x14ac:dyDescent="0.25">
      <c r="A212" s="105">
        <f t="shared" si="12"/>
        <v>2</v>
      </c>
      <c r="B212" s="105">
        <f t="shared" si="13"/>
        <v>25</v>
      </c>
      <c r="C212" s="105">
        <f t="shared" si="14"/>
        <v>2020</v>
      </c>
      <c r="D212" s="69">
        <f t="shared" si="15"/>
        <v>43886</v>
      </c>
      <c r="E212" s="264">
        <f>IFERROR(VLOOKUP($D212,Actual_Kirk_HDD!$A$4:$F$471,6,FALSE),0)</f>
        <v>29.114222408431406</v>
      </c>
      <c r="F212" s="68">
        <f>IF(AND(A212=2,B212=29),0,VLOOKUP($A212&amp;$B212,'Staff Ranked NHDD'!$C$8:$F$373,2,FALSE))</f>
        <v>44.8792446633826</v>
      </c>
      <c r="H212" s="49"/>
      <c r="J212" s="68">
        <f>IFERROR(VLOOKUP($D212,Actual_CGI_HDD!$A$9:$E$532,5),0)</f>
        <v>21</v>
      </c>
      <c r="K212" s="68">
        <f>IF(AND(A212=2,B212=29),0,VLOOKUP($A212&amp;$B212,'Staff Ranked NHDD'!$C$8:$F$373,4,FALSE))</f>
        <v>20.936034482758618</v>
      </c>
    </row>
    <row r="213" spans="1:11" x14ac:dyDescent="0.25">
      <c r="A213" s="105">
        <f t="shared" si="12"/>
        <v>2</v>
      </c>
      <c r="B213" s="105">
        <f t="shared" si="13"/>
        <v>26</v>
      </c>
      <c r="C213" s="105">
        <f t="shared" si="14"/>
        <v>2020</v>
      </c>
      <c r="D213" s="69">
        <f t="shared" si="15"/>
        <v>43887</v>
      </c>
      <c r="E213" s="264">
        <f>IFERROR(VLOOKUP($D213,Actual_Kirk_HDD!$A$4:$F$471,6,FALSE),0)</f>
        <v>31.713706552041351</v>
      </c>
      <c r="F213" s="68">
        <f>IF(AND(A213=2,B213=29),0,VLOOKUP($A213&amp;$B213,'Staff Ranked NHDD'!$C$8:$F$373,2,FALSE))</f>
        <v>42.894445812807881</v>
      </c>
      <c r="H213" s="49"/>
      <c r="J213" s="68">
        <f>IFERROR(VLOOKUP($D213,Actual_CGI_HDD!$A$9:$E$532,5),0)</f>
        <v>31</v>
      </c>
      <c r="K213" s="68">
        <f>IF(AND(A213=2,B213=29),0,VLOOKUP($A213&amp;$B213,'Staff Ranked NHDD'!$C$8:$F$373,4,FALSE))</f>
        <v>33.104922003284074</v>
      </c>
    </row>
    <row r="214" spans="1:11" x14ac:dyDescent="0.25">
      <c r="A214" s="105">
        <f t="shared" si="12"/>
        <v>2</v>
      </c>
      <c r="B214" s="105">
        <f t="shared" si="13"/>
        <v>27</v>
      </c>
      <c r="C214" s="105">
        <f t="shared" si="14"/>
        <v>2020</v>
      </c>
      <c r="D214" s="69">
        <f t="shared" si="15"/>
        <v>43888</v>
      </c>
      <c r="E214" s="264">
        <f>IFERROR(VLOOKUP($D214,Actual_Kirk_HDD!$A$4:$F$471,6,FALSE),0)</f>
        <v>36.91267483926125</v>
      </c>
      <c r="F214" s="68">
        <f>IF(AND(A214=2,B214=29),0,VLOOKUP($A214&amp;$B214,'Staff Ranked NHDD'!$C$8:$F$373,2,FALSE))</f>
        <v>32.132516420361256</v>
      </c>
      <c r="H214" s="49"/>
      <c r="J214" s="68">
        <f>IFERROR(VLOOKUP($D214,Actual_CGI_HDD!$A$9:$E$532,5),0)</f>
        <v>30</v>
      </c>
      <c r="K214" s="68">
        <f>IF(AND(A214=2,B214=29),0,VLOOKUP($A214&amp;$B214,'Staff Ranked NHDD'!$C$8:$F$373,4,FALSE))</f>
        <v>28.081613300492609</v>
      </c>
    </row>
    <row r="215" spans="1:11" x14ac:dyDescent="0.25">
      <c r="A215" s="105">
        <f t="shared" si="12"/>
        <v>2</v>
      </c>
      <c r="B215" s="105">
        <f t="shared" si="13"/>
        <v>28</v>
      </c>
      <c r="C215" s="105">
        <f t="shared" si="14"/>
        <v>2020</v>
      </c>
      <c r="D215" s="69">
        <f t="shared" si="15"/>
        <v>43889</v>
      </c>
      <c r="E215" s="264">
        <f>IFERROR(VLOOKUP($D215,Actual_Kirk_HDD!$A$4:$F$471,6,FALSE),0)</f>
        <v>33.793293866929311</v>
      </c>
      <c r="F215" s="68">
        <f>IF(AND(A215=2,B215=29),0,VLOOKUP($A215&amp;$B215,'Staff Ranked NHDD'!$C$8:$F$373,2,FALSE))</f>
        <v>48.819934318555013</v>
      </c>
      <c r="H215" s="49"/>
      <c r="J215" s="68">
        <f>IFERROR(VLOOKUP($D215,Actual_CGI_HDD!$A$9:$E$532,5),0)</f>
        <v>24.5</v>
      </c>
      <c r="K215" s="68">
        <f>IF(AND(A215=2,B215=29),0,VLOOKUP($A215&amp;$B215,'Staff Ranked NHDD'!$C$8:$F$373,4,FALSE))</f>
        <v>23.007339901477835</v>
      </c>
    </row>
    <row r="216" spans="1:11" x14ac:dyDescent="0.25">
      <c r="A216" s="105">
        <f t="shared" si="12"/>
        <v>2</v>
      </c>
      <c r="B216" s="105">
        <f t="shared" si="13"/>
        <v>29</v>
      </c>
      <c r="C216" s="105">
        <f t="shared" si="14"/>
        <v>2020</v>
      </c>
      <c r="D216" s="69">
        <f t="shared" si="15"/>
        <v>43890</v>
      </c>
      <c r="E216" s="264">
        <f>IFERROR(VLOOKUP($D216,Actual_Kirk_HDD!$A$4:$F$471,6,FALSE),0)</f>
        <v>30.154016065875386</v>
      </c>
      <c r="F216" s="68">
        <f>IF(AND(A216=2,B216=29),0,VLOOKUP($A216&amp;$B216,'Staff Ranked NHDD'!$C$8:$F$373,2,FALSE))</f>
        <v>0</v>
      </c>
      <c r="H216" s="49"/>
      <c r="J216" s="68">
        <f>IFERROR(VLOOKUP($D216,Actual_CGI_HDD!$A$9:$E$532,5),0)</f>
        <v>27</v>
      </c>
      <c r="K216" s="68">
        <f>IF(AND(A216=2,B216=29),0,VLOOKUP($A216&amp;$B216,'Staff Ranked NHDD'!$C$8:$F$373,4,FALSE))</f>
        <v>0</v>
      </c>
    </row>
    <row r="217" spans="1:11" x14ac:dyDescent="0.25">
      <c r="A217" s="105">
        <f t="shared" si="12"/>
        <v>3</v>
      </c>
      <c r="B217" s="105">
        <f t="shared" si="13"/>
        <v>1</v>
      </c>
      <c r="C217" s="105">
        <f t="shared" si="14"/>
        <v>2020</v>
      </c>
      <c r="D217" s="69">
        <f t="shared" si="15"/>
        <v>43891</v>
      </c>
      <c r="E217" s="264">
        <f>IFERROR(VLOOKUP($D217,Actual_Kirk_HDD!$A$4:$F$471,6,FALSE),0)</f>
        <v>26.230503828491862</v>
      </c>
      <c r="F217" s="68">
        <f>IF(AND(A217=2,B217=29),0,VLOOKUP($A217&amp;$B217,'Staff Ranked NHDD'!$C$8:$F$373,2,FALSE))</f>
        <v>37.790615498702252</v>
      </c>
      <c r="H217" s="49"/>
      <c r="J217" s="68">
        <f>IFERROR(VLOOKUP($D217,Actual_CGI_HDD!$A$9:$E$532,5),0)</f>
        <v>13.5</v>
      </c>
      <c r="K217" s="68">
        <f>IF(AND(A217=2,B217=29),0,VLOOKUP($A217&amp;$B217,'Staff Ranked NHDD'!$C$8:$F$373,4,FALSE))</f>
        <v>21.700322580645157</v>
      </c>
    </row>
    <row r="218" spans="1:11" x14ac:dyDescent="0.25">
      <c r="A218" s="105">
        <f t="shared" si="12"/>
        <v>3</v>
      </c>
      <c r="B218" s="105">
        <f t="shared" si="13"/>
        <v>2</v>
      </c>
      <c r="C218" s="105">
        <f t="shared" si="14"/>
        <v>2020</v>
      </c>
      <c r="D218" s="69">
        <f t="shared" si="15"/>
        <v>43892</v>
      </c>
      <c r="E218" s="264">
        <f>IFERROR(VLOOKUP($D218,Actual_Kirk_HDD!$A$4:$F$471,6,FALSE),0)</f>
        <v>17.665441353882276</v>
      </c>
      <c r="F218" s="68">
        <f>IF(AND(A218=2,B218=29),0,VLOOKUP($A218&amp;$B218,'Staff Ranked NHDD'!$C$8:$F$373,2,FALSE))</f>
        <v>32.487580645161287</v>
      </c>
      <c r="H218" s="49"/>
      <c r="J218" s="68">
        <f>IFERROR(VLOOKUP($D218,Actual_CGI_HDD!$A$9:$E$532,5),0)</f>
        <v>5.5</v>
      </c>
      <c r="K218" s="68">
        <f>IF(AND(A218=2,B218=29),0,VLOOKUP($A218&amp;$B218,'Staff Ranked NHDD'!$C$8:$F$373,4,FALSE))</f>
        <v>7.6667921146953404</v>
      </c>
    </row>
    <row r="219" spans="1:11" x14ac:dyDescent="0.25">
      <c r="A219" s="105">
        <f t="shared" si="12"/>
        <v>3</v>
      </c>
      <c r="B219" s="105">
        <f t="shared" si="13"/>
        <v>3</v>
      </c>
      <c r="C219" s="105">
        <f t="shared" si="14"/>
        <v>2020</v>
      </c>
      <c r="D219" s="69">
        <f t="shared" si="15"/>
        <v>43893</v>
      </c>
      <c r="E219" s="264">
        <f>IFERROR(VLOOKUP($D219,Actual_Kirk_HDD!$A$4:$F$471,6,FALSE),0)</f>
        <v>25.695187423828763</v>
      </c>
      <c r="F219" s="68">
        <f>IF(AND(A219=2,B219=29),0,VLOOKUP($A219&amp;$B219,'Staff Ranked NHDD'!$C$8:$F$373,2,FALSE))</f>
        <v>36.396559139784941</v>
      </c>
      <c r="H219" s="49"/>
      <c r="J219" s="68">
        <f>IFERROR(VLOOKUP($D219,Actual_CGI_HDD!$A$9:$E$532,5),0)</f>
        <v>12</v>
      </c>
      <c r="K219" s="68">
        <f>IF(AND(A219=2,B219=29),0,VLOOKUP($A219&amp;$B219,'Staff Ranked NHDD'!$C$8:$F$373,4,FALSE))</f>
        <v>16.338512544802871</v>
      </c>
    </row>
    <row r="220" spans="1:11" x14ac:dyDescent="0.25">
      <c r="A220" s="105">
        <f t="shared" si="12"/>
        <v>3</v>
      </c>
      <c r="B220" s="105">
        <f t="shared" si="13"/>
        <v>4</v>
      </c>
      <c r="C220" s="105">
        <f t="shared" si="14"/>
        <v>2020</v>
      </c>
      <c r="D220" s="69">
        <f t="shared" si="15"/>
        <v>43894</v>
      </c>
      <c r="E220" s="264">
        <f>IFERROR(VLOOKUP($D220,Actual_Kirk_HDD!$A$4:$F$471,6,FALSE),0)</f>
        <v>18.200757758545375</v>
      </c>
      <c r="F220" s="68">
        <f>IF(AND(A220=2,B220=29),0,VLOOKUP($A220&amp;$B220,'Staff Ranked NHDD'!$C$8:$F$373,2,FALSE))</f>
        <v>51.628887652947725</v>
      </c>
      <c r="H220" s="49"/>
      <c r="J220" s="68">
        <f>IFERROR(VLOOKUP($D220,Actual_CGI_HDD!$A$9:$E$532,5),0)</f>
        <v>16.5</v>
      </c>
      <c r="K220" s="68">
        <f>IF(AND(A220=2,B220=29),0,VLOOKUP($A220&amp;$B220,'Staff Ranked NHDD'!$C$8:$F$373,4,FALSE))</f>
        <v>25.234408602150541</v>
      </c>
    </row>
    <row r="221" spans="1:11" x14ac:dyDescent="0.25">
      <c r="A221" s="105">
        <f t="shared" si="12"/>
        <v>3</v>
      </c>
      <c r="B221" s="105">
        <f t="shared" si="13"/>
        <v>5</v>
      </c>
      <c r="C221" s="105">
        <f t="shared" si="14"/>
        <v>2020</v>
      </c>
      <c r="D221" s="69">
        <f t="shared" si="15"/>
        <v>43895</v>
      </c>
      <c r="E221" s="264">
        <f>IFERROR(VLOOKUP($D221,Actual_Kirk_HDD!$A$4:$F$471,6,FALSE),0)</f>
        <v>19.271390567871574</v>
      </c>
      <c r="F221" s="68">
        <f>IF(AND(A221=2,B221=29),0,VLOOKUP($A221&amp;$B221,'Staff Ranked NHDD'!$C$8:$F$373,2,FALSE))</f>
        <v>43.434677419354827</v>
      </c>
      <c r="H221" s="49"/>
      <c r="J221" s="68">
        <f>IFERROR(VLOOKUP($D221,Actual_CGI_HDD!$A$9:$E$532,5),0)</f>
        <v>13</v>
      </c>
      <c r="K221" s="68">
        <f>IF(AND(A221=2,B221=29),0,VLOOKUP($A221&amp;$B221,'Staff Ranked NHDD'!$C$8:$F$373,4,FALSE))</f>
        <v>19.980913978494627</v>
      </c>
    </row>
    <row r="222" spans="1:11" x14ac:dyDescent="0.25">
      <c r="A222" s="105">
        <f t="shared" si="12"/>
        <v>3</v>
      </c>
      <c r="B222" s="105">
        <f t="shared" si="13"/>
        <v>6</v>
      </c>
      <c r="C222" s="105">
        <f t="shared" si="14"/>
        <v>2020</v>
      </c>
      <c r="D222" s="69">
        <f t="shared" si="15"/>
        <v>43896</v>
      </c>
      <c r="E222" s="264">
        <f>IFERROR(VLOOKUP($D222,Actual_Kirk_HDD!$A$4:$F$471,6,FALSE),0)</f>
        <v>28.37176944714426</v>
      </c>
      <c r="F222" s="68">
        <f>IF(AND(A222=2,B222=29),0,VLOOKUP($A222&amp;$B222,'Staff Ranked NHDD'!$C$8:$F$373,2,FALSE))</f>
        <v>40.113602150537631</v>
      </c>
      <c r="H222" s="49"/>
      <c r="J222" s="68">
        <f>IFERROR(VLOOKUP($D222,Actual_CGI_HDD!$A$9:$E$532,5),0)</f>
        <v>23</v>
      </c>
      <c r="K222" s="68">
        <f>IF(AND(A222=2,B222=29),0,VLOOKUP($A222&amp;$B222,'Staff Ranked NHDD'!$C$8:$F$373,4,FALSE))</f>
        <v>30.830268817204303</v>
      </c>
    </row>
    <row r="223" spans="1:11" x14ac:dyDescent="0.25">
      <c r="A223" s="105">
        <f t="shared" si="12"/>
        <v>3</v>
      </c>
      <c r="B223" s="105">
        <f t="shared" si="13"/>
        <v>7</v>
      </c>
      <c r="C223" s="105">
        <f t="shared" si="14"/>
        <v>2020</v>
      </c>
      <c r="D223" s="69">
        <f t="shared" si="15"/>
        <v>43897</v>
      </c>
      <c r="E223" s="264">
        <f>IFERROR(VLOOKUP($D223,Actual_Kirk_HDD!$A$4:$F$471,6,FALSE),0)</f>
        <v>25.695187423828763</v>
      </c>
      <c r="F223" s="68">
        <f>IF(AND(A223=2,B223=29),0,VLOOKUP($A223&amp;$B223,'Staff Ranked NHDD'!$C$8:$F$373,2,FALSE))</f>
        <v>34.914068100358421</v>
      </c>
      <c r="H223" s="49"/>
      <c r="J223" s="68">
        <f>IFERROR(VLOOKUP($D223,Actual_CGI_HDD!$A$9:$E$532,5),0)</f>
        <v>24</v>
      </c>
      <c r="K223" s="68">
        <f>IF(AND(A223=2,B223=29),0,VLOOKUP($A223&amp;$B223,'Staff Ranked NHDD'!$C$8:$F$373,4,FALSE))</f>
        <v>41.300053763440864</v>
      </c>
    </row>
    <row r="224" spans="1:11" x14ac:dyDescent="0.25">
      <c r="A224" s="105">
        <f t="shared" si="12"/>
        <v>3</v>
      </c>
      <c r="B224" s="105">
        <f t="shared" si="13"/>
        <v>8</v>
      </c>
      <c r="C224" s="105">
        <f t="shared" si="14"/>
        <v>2020</v>
      </c>
      <c r="D224" s="69">
        <f t="shared" si="15"/>
        <v>43898</v>
      </c>
      <c r="E224" s="264">
        <f>IFERROR(VLOOKUP($D224,Actual_Kirk_HDD!$A$4:$F$471,6,FALSE),0)</f>
        <v>16.059492139892978</v>
      </c>
      <c r="F224" s="68">
        <f>IF(AND(A224=2,B224=29),0,VLOOKUP($A224&amp;$B224,'Staff Ranked NHDD'!$C$8:$F$373,2,FALSE))</f>
        <v>33.644802867383511</v>
      </c>
      <c r="H224" s="49"/>
      <c r="J224" s="68">
        <f>IFERROR(VLOOKUP($D224,Actual_CGI_HDD!$A$9:$E$532,5),0)</f>
        <v>15</v>
      </c>
      <c r="K224" s="68">
        <f>IF(AND(A224=2,B224=29),0,VLOOKUP($A224&amp;$B224,'Staff Ranked NHDD'!$C$8:$F$373,4,FALSE))</f>
        <v>23.475107526881722</v>
      </c>
    </row>
    <row r="225" spans="1:11" x14ac:dyDescent="0.25">
      <c r="A225" s="105">
        <f t="shared" si="12"/>
        <v>3</v>
      </c>
      <c r="B225" s="105">
        <f t="shared" si="13"/>
        <v>9</v>
      </c>
      <c r="C225" s="105">
        <f t="shared" si="14"/>
        <v>2020</v>
      </c>
      <c r="D225" s="69">
        <f t="shared" si="15"/>
        <v>43899</v>
      </c>
      <c r="E225" s="264">
        <f>IFERROR(VLOOKUP($D225,Actual_Kirk_HDD!$A$4:$F$471,6,FALSE),0)</f>
        <v>6.9591132606202901</v>
      </c>
      <c r="F225" s="68">
        <f>IF(AND(A225=2,B225=29),0,VLOOKUP($A225&amp;$B225,'Staff Ranked NHDD'!$C$8:$F$373,2,FALSE))</f>
        <v>31.421935483870971</v>
      </c>
      <c r="H225" s="49"/>
      <c r="J225" s="68">
        <f>IFERROR(VLOOKUP($D225,Actual_CGI_HDD!$A$9:$E$532,5),0)</f>
        <v>7</v>
      </c>
      <c r="K225" s="68">
        <f>IF(AND(A225=2,B225=29),0,VLOOKUP($A225&amp;$B225,'Staff Ranked NHDD'!$C$8:$F$373,4,FALSE))</f>
        <v>9.1446774193548404</v>
      </c>
    </row>
    <row r="226" spans="1:11" x14ac:dyDescent="0.25">
      <c r="A226" s="105">
        <f t="shared" si="12"/>
        <v>3</v>
      </c>
      <c r="B226" s="105">
        <f t="shared" si="13"/>
        <v>10</v>
      </c>
      <c r="C226" s="105">
        <f t="shared" si="14"/>
        <v>2020</v>
      </c>
      <c r="D226" s="69">
        <f t="shared" si="15"/>
        <v>43900</v>
      </c>
      <c r="E226" s="264">
        <f>IFERROR(VLOOKUP($D226,Actual_Kirk_HDD!$A$4:$F$471,6,FALSE),0)</f>
        <v>23.553921805176369</v>
      </c>
      <c r="F226" s="68">
        <f>IF(AND(A226=2,B226=29),0,VLOOKUP($A226&amp;$B226,'Staff Ranked NHDD'!$C$8:$F$373,2,FALSE))</f>
        <v>25.620566679026073</v>
      </c>
      <c r="H226" s="49"/>
      <c r="J226" s="68">
        <f>IFERROR(VLOOKUP($D226,Actual_CGI_HDD!$A$9:$E$532,5),0)</f>
        <v>12.5</v>
      </c>
      <c r="K226" s="68">
        <f>IF(AND(A226=2,B226=29),0,VLOOKUP($A226&amp;$B226,'Staff Ranked NHDD'!$C$8:$F$373,4,FALSE))</f>
        <v>17.206129032258065</v>
      </c>
    </row>
    <row r="227" spans="1:11" x14ac:dyDescent="0.25">
      <c r="A227" s="105">
        <f t="shared" si="12"/>
        <v>3</v>
      </c>
      <c r="B227" s="105">
        <f t="shared" si="13"/>
        <v>11</v>
      </c>
      <c r="C227" s="105">
        <f t="shared" si="14"/>
        <v>2020</v>
      </c>
      <c r="D227" s="69">
        <f t="shared" si="15"/>
        <v>43901</v>
      </c>
      <c r="E227" s="264">
        <f>IFERROR(VLOOKUP($D227,Actual_Kirk_HDD!$A$4:$F$471,6,FALSE),0)</f>
        <v>29.442402256470459</v>
      </c>
      <c r="F227" s="68">
        <f>IF(AND(A227=2,B227=29),0,VLOOKUP($A227&amp;$B227,'Staff Ranked NHDD'!$C$8:$F$373,2,FALSE))</f>
        <v>29.412365591397851</v>
      </c>
      <c r="H227" s="49"/>
      <c r="J227" s="68">
        <f>IFERROR(VLOOKUP($D227,Actual_CGI_HDD!$A$9:$E$532,5),0)</f>
        <v>13</v>
      </c>
      <c r="K227" s="68">
        <f>IF(AND(A227=2,B227=29),0,VLOOKUP($A227&amp;$B227,'Staff Ranked NHDD'!$C$8:$F$373,4,FALSE))</f>
        <v>18.949354838709674</v>
      </c>
    </row>
    <row r="228" spans="1:11" x14ac:dyDescent="0.25">
      <c r="A228" s="105">
        <f t="shared" si="12"/>
        <v>3</v>
      </c>
      <c r="B228" s="105">
        <f t="shared" si="13"/>
        <v>12</v>
      </c>
      <c r="C228" s="105">
        <f t="shared" si="14"/>
        <v>2020</v>
      </c>
      <c r="D228" s="69">
        <f t="shared" si="15"/>
        <v>43902</v>
      </c>
      <c r="E228" s="264">
        <f>IFERROR(VLOOKUP($D228,Actual_Kirk_HDD!$A$4:$F$471,6,FALSE),0)</f>
        <v>18.200757758545375</v>
      </c>
      <c r="F228" s="68">
        <f>IF(AND(A228=2,B228=29),0,VLOOKUP($A228&amp;$B228,'Staff Ranked NHDD'!$C$8:$F$373,2,FALSE))</f>
        <v>27.318673835125448</v>
      </c>
      <c r="H228" s="49"/>
      <c r="J228" s="68">
        <f>IFERROR(VLOOKUP($D228,Actual_CGI_HDD!$A$9:$E$532,5),0)</f>
        <v>10.5</v>
      </c>
      <c r="K228" s="68">
        <f>IF(AND(A228=2,B228=29),0,VLOOKUP($A228&amp;$B228,'Staff Ranked NHDD'!$C$8:$F$373,4,FALSE))</f>
        <v>12.111397849462369</v>
      </c>
    </row>
    <row r="229" spans="1:11" x14ac:dyDescent="0.25">
      <c r="A229" s="105">
        <f t="shared" si="12"/>
        <v>3</v>
      </c>
      <c r="B229" s="105">
        <f t="shared" si="13"/>
        <v>13</v>
      </c>
      <c r="C229" s="105">
        <f t="shared" si="14"/>
        <v>2020</v>
      </c>
      <c r="D229" s="69">
        <f t="shared" si="15"/>
        <v>43903</v>
      </c>
      <c r="E229" s="264">
        <f>IFERROR(VLOOKUP($D229,Actual_Kirk_HDD!$A$4:$F$471,6,FALSE),0)</f>
        <v>18.200757758545375</v>
      </c>
      <c r="F229" s="68">
        <f>IF(AND(A229=2,B229=29),0,VLOOKUP($A229&amp;$B229,'Staff Ranked NHDD'!$C$8:$F$373,2,FALSE))</f>
        <v>21.718351254480282</v>
      </c>
      <c r="H229" s="49"/>
      <c r="J229" s="68">
        <f>IFERROR(VLOOKUP($D229,Actual_CGI_HDD!$A$9:$E$532,5),0)</f>
        <v>13.5</v>
      </c>
      <c r="K229" s="68">
        <f>IF(AND(A229=2,B229=29),0,VLOOKUP($A229&amp;$B229,'Staff Ranked NHDD'!$C$8:$F$373,4,FALSE))</f>
        <v>20.803225806451611</v>
      </c>
    </row>
    <row r="230" spans="1:11" x14ac:dyDescent="0.25">
      <c r="A230" s="105">
        <f t="shared" si="12"/>
        <v>3</v>
      </c>
      <c r="B230" s="105">
        <f t="shared" si="13"/>
        <v>14</v>
      </c>
      <c r="C230" s="105">
        <f t="shared" si="14"/>
        <v>2020</v>
      </c>
      <c r="D230" s="69">
        <f t="shared" si="15"/>
        <v>43904</v>
      </c>
      <c r="E230" s="264">
        <f>IFERROR(VLOOKUP($D230,Actual_Kirk_HDD!$A$4:$F$471,6,FALSE),0)</f>
        <v>28.37176944714426</v>
      </c>
      <c r="F230" s="68">
        <f>IF(AND(A230=2,B230=29),0,VLOOKUP($A230&amp;$B230,'Staff Ranked NHDD'!$C$8:$F$373,2,FALSE))</f>
        <v>3.2097311827956996</v>
      </c>
      <c r="H230" s="49"/>
      <c r="J230" s="68">
        <f>IFERROR(VLOOKUP($D230,Actual_CGI_HDD!$A$9:$E$532,5),0)</f>
        <v>21.5</v>
      </c>
      <c r="K230" s="68">
        <f>IF(AND(A230=2,B230=29),0,VLOOKUP($A230&amp;$B230,'Staff Ranked NHDD'!$C$8:$F$373,4,FALSE))</f>
        <v>26.280483870967746</v>
      </c>
    </row>
    <row r="231" spans="1:11" x14ac:dyDescent="0.25">
      <c r="A231" s="105">
        <f t="shared" si="12"/>
        <v>3</v>
      </c>
      <c r="B231" s="105">
        <f t="shared" si="13"/>
        <v>15</v>
      </c>
      <c r="C231" s="105">
        <f t="shared" si="14"/>
        <v>2020</v>
      </c>
      <c r="D231" s="69">
        <f t="shared" si="15"/>
        <v>43905</v>
      </c>
      <c r="E231" s="264">
        <f>IFERROR(VLOOKUP($D231,Actual_Kirk_HDD!$A$4:$F$471,6,FALSE),0)</f>
        <v>33.189617089112154</v>
      </c>
      <c r="F231" s="68">
        <f>IF(AND(A231=2,B231=29),0,VLOOKUP($A231&amp;$B231,'Staff Ranked NHDD'!$C$8:$F$373,2,FALSE))</f>
        <v>16.436630824372756</v>
      </c>
      <c r="H231" s="49"/>
      <c r="J231" s="68">
        <f>IFERROR(VLOOKUP($D231,Actual_CGI_HDD!$A$9:$E$532,5),0)</f>
        <v>24</v>
      </c>
      <c r="K231" s="68">
        <f>IF(AND(A231=2,B231=29),0,VLOOKUP($A231&amp;$B231,'Staff Ranked NHDD'!$C$8:$F$373,4,FALSE))</f>
        <v>33.680896057347667</v>
      </c>
    </row>
    <row r="232" spans="1:11" x14ac:dyDescent="0.25">
      <c r="A232" s="105">
        <f t="shared" si="12"/>
        <v>3</v>
      </c>
      <c r="B232" s="105">
        <f t="shared" si="13"/>
        <v>16</v>
      </c>
      <c r="C232" s="105">
        <f t="shared" si="14"/>
        <v>2020</v>
      </c>
      <c r="D232" s="69">
        <f t="shared" si="15"/>
        <v>43906</v>
      </c>
      <c r="E232" s="264">
        <f>IFERROR(VLOOKUP($D232,Actual_Kirk_HDD!$A$4:$F$471,6,FALSE),0)</f>
        <v>32.654300684449055</v>
      </c>
      <c r="F232" s="68">
        <f>IF(AND(A232=2,B232=29),0,VLOOKUP($A232&amp;$B232,'Staff Ranked NHDD'!$C$8:$F$373,2,FALSE))</f>
        <v>28.303655913978496</v>
      </c>
      <c r="H232" s="49"/>
      <c r="J232" s="68">
        <f>IFERROR(VLOOKUP($D232,Actual_CGI_HDD!$A$9:$E$532,5),0)</f>
        <v>22.5</v>
      </c>
      <c r="K232" s="68">
        <f>IF(AND(A232=2,B232=29),0,VLOOKUP($A232&amp;$B232,'Staff Ranked NHDD'!$C$8:$F$373,4,FALSE))</f>
        <v>29.574623655913978</v>
      </c>
    </row>
    <row r="233" spans="1:11" x14ac:dyDescent="0.25">
      <c r="A233" s="105">
        <f t="shared" si="12"/>
        <v>3</v>
      </c>
      <c r="B233" s="105">
        <f t="shared" si="13"/>
        <v>17</v>
      </c>
      <c r="C233" s="105">
        <f t="shared" si="14"/>
        <v>2020</v>
      </c>
      <c r="D233" s="69">
        <f t="shared" si="15"/>
        <v>43907</v>
      </c>
      <c r="E233" s="264">
        <f>IFERROR(VLOOKUP($D233,Actual_Kirk_HDD!$A$4:$F$471,6,FALSE),0)</f>
        <v>28.37176944714426</v>
      </c>
      <c r="F233" s="68">
        <f>IF(AND(A233=2,B233=29),0,VLOOKUP($A233&amp;$B233,'Staff Ranked NHDD'!$C$8:$F$373,2,FALSE))</f>
        <v>23.623835125448029</v>
      </c>
      <c r="H233" s="49"/>
      <c r="J233" s="68">
        <f>IFERROR(VLOOKUP($D233,Actual_CGI_HDD!$A$9:$E$532,5),0)</f>
        <v>13</v>
      </c>
      <c r="K233" s="68">
        <f>IF(AND(A233=2,B233=29),0,VLOOKUP($A233&amp;$B233,'Staff Ranked NHDD'!$C$8:$F$373,4,FALSE))</f>
        <v>18.037992831541221</v>
      </c>
    </row>
    <row r="234" spans="1:11" x14ac:dyDescent="0.25">
      <c r="A234" s="105">
        <f t="shared" si="12"/>
        <v>3</v>
      </c>
      <c r="B234" s="105">
        <f t="shared" si="13"/>
        <v>18</v>
      </c>
      <c r="C234" s="105">
        <f t="shared" si="14"/>
        <v>2020</v>
      </c>
      <c r="D234" s="69">
        <f t="shared" si="15"/>
        <v>43908</v>
      </c>
      <c r="E234" s="264">
        <f>IFERROR(VLOOKUP($D234,Actual_Kirk_HDD!$A$4:$F$471,6,FALSE),0)</f>
        <v>23.01860540051327</v>
      </c>
      <c r="F234" s="68">
        <f>IF(AND(A234=2,B234=29),0,VLOOKUP($A234&amp;$B234,'Staff Ranked NHDD'!$C$8:$F$373,2,FALSE))</f>
        <v>26.526612903225807</v>
      </c>
      <c r="H234" s="49"/>
      <c r="J234" s="68">
        <f>IFERROR(VLOOKUP($D234,Actual_CGI_HDD!$A$9:$E$532,5),0)</f>
        <v>11</v>
      </c>
      <c r="K234" s="68">
        <f>IF(AND(A234=2,B234=29),0,VLOOKUP($A234&amp;$B234,'Staff Ranked NHDD'!$C$8:$F$373,4,FALSE))</f>
        <v>15.398709677419358</v>
      </c>
    </row>
    <row r="235" spans="1:11" x14ac:dyDescent="0.25">
      <c r="A235" s="105">
        <f t="shared" si="12"/>
        <v>3</v>
      </c>
      <c r="B235" s="105">
        <f t="shared" si="13"/>
        <v>19</v>
      </c>
      <c r="C235" s="105">
        <f t="shared" si="14"/>
        <v>2020</v>
      </c>
      <c r="D235" s="69">
        <f t="shared" si="15"/>
        <v>43909</v>
      </c>
      <c r="E235" s="264">
        <f>IFERROR(VLOOKUP($D235,Actual_Kirk_HDD!$A$4:$F$471,6,FALSE),0)</f>
        <v>14.45354292590368</v>
      </c>
      <c r="F235" s="68">
        <f>IF(AND(A235=2,B235=29),0,VLOOKUP($A235&amp;$B235,'Staff Ranked NHDD'!$C$8:$F$373,2,FALSE))</f>
        <v>24.763602150537633</v>
      </c>
      <c r="H235" s="49"/>
      <c r="J235" s="68">
        <f>IFERROR(VLOOKUP($D235,Actual_CGI_HDD!$A$9:$E$532,5),0)</f>
        <v>3.5</v>
      </c>
      <c r="K235" s="68">
        <f>IF(AND(A235=2,B235=29),0,VLOOKUP($A235&amp;$B235,'Staff Ranked NHDD'!$C$8:$F$373,4,FALSE))</f>
        <v>4.5172222222222222</v>
      </c>
    </row>
    <row r="236" spans="1:11" x14ac:dyDescent="0.25">
      <c r="A236" s="105">
        <f t="shared" si="12"/>
        <v>3</v>
      </c>
      <c r="B236" s="105">
        <f t="shared" si="13"/>
        <v>20</v>
      </c>
      <c r="C236" s="105">
        <f t="shared" si="14"/>
        <v>2020</v>
      </c>
      <c r="D236" s="69">
        <f t="shared" si="15"/>
        <v>43910</v>
      </c>
      <c r="E236" s="264">
        <f>IFERROR(VLOOKUP($D236,Actual_Kirk_HDD!$A$4:$F$471,6,FALSE),0)</f>
        <v>14.45354292590368</v>
      </c>
      <c r="F236" s="68">
        <f>IF(AND(A236=2,B236=29),0,VLOOKUP($A236&amp;$B236,'Staff Ranked NHDD'!$C$8:$F$373,2,FALSE))</f>
        <v>22.574892473118279</v>
      </c>
      <c r="H236" s="49"/>
      <c r="J236" s="68">
        <f>IFERROR(VLOOKUP($D236,Actual_CGI_HDD!$A$9:$E$532,5),0)</f>
        <v>10</v>
      </c>
      <c r="K236" s="68">
        <f>IF(AND(A236=2,B236=29),0,VLOOKUP($A236&amp;$B236,'Staff Ranked NHDD'!$C$8:$F$373,4,FALSE))</f>
        <v>10.051541218637992</v>
      </c>
    </row>
    <row r="237" spans="1:11" x14ac:dyDescent="0.25">
      <c r="A237" s="105">
        <f t="shared" si="12"/>
        <v>3</v>
      </c>
      <c r="B237" s="105">
        <f t="shared" si="13"/>
        <v>21</v>
      </c>
      <c r="C237" s="105">
        <f t="shared" si="14"/>
        <v>2020</v>
      </c>
      <c r="D237" s="69">
        <f t="shared" si="15"/>
        <v>43911</v>
      </c>
      <c r="E237" s="264">
        <f>IFERROR(VLOOKUP($D237,Actual_Kirk_HDD!$A$4:$F$471,6,FALSE),0)</f>
        <v>34.260249898438353</v>
      </c>
      <c r="F237" s="68">
        <f>IF(AND(A237=2,B237=29),0,VLOOKUP($A237&amp;$B237,'Staff Ranked NHDD'!$C$8:$F$373,2,FALSE))</f>
        <v>15.104068100358422</v>
      </c>
      <c r="H237" s="49"/>
      <c r="J237" s="68">
        <f>IFERROR(VLOOKUP($D237,Actual_CGI_HDD!$A$9:$E$532,5),0)</f>
        <v>22</v>
      </c>
      <c r="K237" s="68">
        <f>IF(AND(A237=2,B237=29),0,VLOOKUP($A237&amp;$B237,'Staff Ranked NHDD'!$C$8:$F$373,4,FALSE))</f>
        <v>27.336792114695346</v>
      </c>
    </row>
    <row r="238" spans="1:11" x14ac:dyDescent="0.25">
      <c r="A238" s="105">
        <f t="shared" si="12"/>
        <v>3</v>
      </c>
      <c r="B238" s="105">
        <f t="shared" si="13"/>
        <v>22</v>
      </c>
      <c r="C238" s="105">
        <f t="shared" si="14"/>
        <v>2020</v>
      </c>
      <c r="D238" s="69">
        <f t="shared" si="15"/>
        <v>43912</v>
      </c>
      <c r="E238" s="264">
        <f>IFERROR(VLOOKUP($D238,Actual_Kirk_HDD!$A$4:$F$471,6,FALSE),0)</f>
        <v>31.583667875122856</v>
      </c>
      <c r="F238" s="68">
        <f>IF(AND(A238=2,B238=29),0,VLOOKUP($A238&amp;$B238,'Staff Ranked NHDD'!$C$8:$F$373,2,FALSE))</f>
        <v>17.770818193054012</v>
      </c>
      <c r="H238" s="49"/>
      <c r="J238" s="68">
        <f>IFERROR(VLOOKUP($D238,Actual_CGI_HDD!$A$9:$E$532,5),0)</f>
        <v>22.5</v>
      </c>
      <c r="K238" s="68">
        <f>IF(AND(A238=2,B238=29),0,VLOOKUP($A238&amp;$B238,'Staff Ranked NHDD'!$C$8:$F$373,4,FALSE))</f>
        <v>28.532204301075272</v>
      </c>
    </row>
    <row r="239" spans="1:11" x14ac:dyDescent="0.25">
      <c r="A239" s="105">
        <f t="shared" si="12"/>
        <v>3</v>
      </c>
      <c r="B239" s="105">
        <f t="shared" si="13"/>
        <v>23</v>
      </c>
      <c r="C239" s="105">
        <f t="shared" si="14"/>
        <v>2020</v>
      </c>
      <c r="D239" s="69">
        <f t="shared" si="15"/>
        <v>43913</v>
      </c>
      <c r="E239" s="264">
        <f>IFERROR(VLOOKUP($D239,Actual_Kirk_HDD!$A$4:$F$471,6,FALSE),0)</f>
        <v>32.654300684449055</v>
      </c>
      <c r="F239" s="68">
        <f>IF(AND(A239=2,B239=29),0,VLOOKUP($A239&amp;$B239,'Staff Ranked NHDD'!$C$8:$F$373,2,FALSE))</f>
        <v>11.253028673835129</v>
      </c>
      <c r="H239" s="49"/>
      <c r="J239" s="68">
        <f>IFERROR(VLOOKUP($D239,Actual_CGI_HDD!$A$9:$E$532,5),0)</f>
        <v>15</v>
      </c>
      <c r="K239" s="68">
        <f>IF(AND(A239=2,B239=29),0,VLOOKUP($A239&amp;$B239,'Staff Ranked NHDD'!$C$8:$F$373,4,FALSE))</f>
        <v>22.539229390681008</v>
      </c>
    </row>
    <row r="240" spans="1:11" x14ac:dyDescent="0.25">
      <c r="A240" s="105">
        <f t="shared" si="12"/>
        <v>3</v>
      </c>
      <c r="B240" s="105">
        <f t="shared" si="13"/>
        <v>24</v>
      </c>
      <c r="C240" s="105">
        <f t="shared" si="14"/>
        <v>2020</v>
      </c>
      <c r="D240" s="69">
        <f t="shared" si="15"/>
        <v>43914</v>
      </c>
      <c r="E240" s="264">
        <f>IFERROR(VLOOKUP($D240,Actual_Kirk_HDD!$A$4:$F$471,6,FALSE),0)</f>
        <v>24.089238209839468</v>
      </c>
      <c r="F240" s="68">
        <f>IF(AND(A240=2,B240=29),0,VLOOKUP($A240&amp;$B240,'Staff Ranked NHDD'!$C$8:$F$373,2,FALSE))</f>
        <v>13.46325608701026</v>
      </c>
      <c r="H240" s="49"/>
      <c r="J240" s="68">
        <f>IFERROR(VLOOKUP($D240,Actual_CGI_HDD!$A$9:$E$532,5),0)</f>
        <v>16</v>
      </c>
      <c r="K240" s="68">
        <f>IF(AND(A240=2,B240=29),0,VLOOKUP($A240&amp;$B240,'Staff Ranked NHDD'!$C$8:$F$373,4,FALSE))</f>
        <v>24.273189964157705</v>
      </c>
    </row>
    <row r="241" spans="1:11" x14ac:dyDescent="0.25">
      <c r="A241" s="105">
        <f t="shared" si="12"/>
        <v>3</v>
      </c>
      <c r="B241" s="105">
        <f t="shared" si="13"/>
        <v>25</v>
      </c>
      <c r="C241" s="105">
        <f t="shared" si="14"/>
        <v>2020</v>
      </c>
      <c r="D241" s="69">
        <f t="shared" si="15"/>
        <v>43915</v>
      </c>
      <c r="E241" s="264">
        <f>IFERROR(VLOOKUP($D241,Actual_Kirk_HDD!$A$4:$F$471,6,FALSE),0)</f>
        <v>20.342023377197773</v>
      </c>
      <c r="F241" s="68">
        <f>IF(AND(A241=2,B241=29),0,VLOOKUP($A241&amp;$B241,'Staff Ranked NHDD'!$C$8:$F$373,2,FALSE))</f>
        <v>9.0216308243727621</v>
      </c>
      <c r="H241" s="49"/>
      <c r="J241" s="68">
        <f>IFERROR(VLOOKUP($D241,Actual_CGI_HDD!$A$9:$E$532,5),0)</f>
        <v>11</v>
      </c>
      <c r="K241" s="68">
        <f>IF(AND(A241=2,B241=29),0,VLOOKUP($A241&amp;$B241,'Staff Ranked NHDD'!$C$8:$F$373,4,FALSE))</f>
        <v>14.338225806451614</v>
      </c>
    </row>
    <row r="242" spans="1:11" x14ac:dyDescent="0.25">
      <c r="A242" s="105">
        <f t="shared" si="12"/>
        <v>3</v>
      </c>
      <c r="B242" s="105">
        <f t="shared" si="13"/>
        <v>26</v>
      </c>
      <c r="C242" s="105">
        <f t="shared" si="14"/>
        <v>2020</v>
      </c>
      <c r="D242" s="69">
        <f t="shared" si="15"/>
        <v>43916</v>
      </c>
      <c r="E242" s="264">
        <f>IFERROR(VLOOKUP($D242,Actual_Kirk_HDD!$A$4:$F$471,6,FALSE),0)</f>
        <v>13.382910116577481</v>
      </c>
      <c r="F242" s="68">
        <f>IF(AND(A242=2,B242=29),0,VLOOKUP($A242&amp;$B242,'Staff Ranked NHDD'!$C$8:$F$373,2,FALSE))</f>
        <v>20.845430107526884</v>
      </c>
      <c r="H242" s="49"/>
      <c r="J242" s="68">
        <f>IFERROR(VLOOKUP($D242,Actual_CGI_HDD!$A$9:$E$532,5),0)</f>
        <v>3</v>
      </c>
      <c r="K242" s="68">
        <f>IF(AND(A242=2,B242=29),0,VLOOKUP($A242&amp;$B242,'Staff Ranked NHDD'!$C$8:$F$373,4,FALSE))</f>
        <v>2.3716129032258055</v>
      </c>
    </row>
    <row r="243" spans="1:11" x14ac:dyDescent="0.25">
      <c r="A243" s="105">
        <f t="shared" si="12"/>
        <v>3</v>
      </c>
      <c r="B243" s="105">
        <f t="shared" si="13"/>
        <v>27</v>
      </c>
      <c r="C243" s="105">
        <f t="shared" si="14"/>
        <v>2020</v>
      </c>
      <c r="D243" s="69">
        <f t="shared" si="15"/>
        <v>43917</v>
      </c>
      <c r="E243" s="264">
        <f>IFERROR(VLOOKUP($D243,Actual_Kirk_HDD!$A$4:$F$471,6,FALSE),0)</f>
        <v>12.847593711914381</v>
      </c>
      <c r="F243" s="68">
        <f>IF(AND(A243=2,B243=29),0,VLOOKUP($A243&amp;$B243,'Staff Ranked NHDD'!$C$8:$F$373,2,FALSE))</f>
        <v>19.96516129032258</v>
      </c>
      <c r="H243" s="49"/>
      <c r="J243" s="68">
        <f>IFERROR(VLOOKUP($D243,Actual_CGI_HDD!$A$9:$E$532,5),0)</f>
        <v>0</v>
      </c>
      <c r="K243" s="68">
        <f>IF(AND(A243=2,B243=29),0,VLOOKUP($A243&amp;$B243,'Staff Ranked NHDD'!$C$8:$F$373,4,FALSE))</f>
        <v>0.20666666666666628</v>
      </c>
    </row>
    <row r="244" spans="1:11" x14ac:dyDescent="0.25">
      <c r="A244" s="105">
        <f t="shared" si="12"/>
        <v>3</v>
      </c>
      <c r="B244" s="105">
        <f t="shared" si="13"/>
        <v>28</v>
      </c>
      <c r="C244" s="105">
        <f t="shared" si="14"/>
        <v>2020</v>
      </c>
      <c r="D244" s="69">
        <f t="shared" si="15"/>
        <v>43918</v>
      </c>
      <c r="E244" s="264">
        <f>IFERROR(VLOOKUP($D244,Actual_Kirk_HDD!$A$4:$F$471,6,FALSE),0)</f>
        <v>13.382910116577481</v>
      </c>
      <c r="F244" s="68">
        <f>IF(AND(A244=2,B244=29),0,VLOOKUP($A244&amp;$B244,'Staff Ranked NHDD'!$C$8:$F$373,2,FALSE))</f>
        <v>6.3462544802867393</v>
      </c>
      <c r="H244" s="49"/>
      <c r="J244" s="68">
        <f>IFERROR(VLOOKUP($D244,Actual_CGI_HDD!$A$9:$E$532,5),0)</f>
        <v>0</v>
      </c>
      <c r="K244" s="68">
        <f>IF(AND(A244=2,B244=29),0,VLOOKUP($A244&amp;$B244,'Staff Ranked NHDD'!$C$8:$F$373,4,FALSE))</f>
        <v>0</v>
      </c>
    </row>
    <row r="245" spans="1:11" x14ac:dyDescent="0.25">
      <c r="A245" s="105">
        <f t="shared" si="12"/>
        <v>3</v>
      </c>
      <c r="B245" s="105">
        <f t="shared" si="13"/>
        <v>29</v>
      </c>
      <c r="C245" s="105">
        <f t="shared" si="14"/>
        <v>2020</v>
      </c>
      <c r="D245" s="69">
        <f t="shared" si="15"/>
        <v>43919</v>
      </c>
      <c r="E245" s="264">
        <f>IFERROR(VLOOKUP($D245,Actual_Kirk_HDD!$A$4:$F$471,6,FALSE),0)</f>
        <v>5.3531640466309929</v>
      </c>
      <c r="F245" s="68">
        <f>IF(AND(A245=2,B245=29),0,VLOOKUP($A245&amp;$B245,'Staff Ranked NHDD'!$C$8:$F$373,2,FALSE))</f>
        <v>0.40121863799283164</v>
      </c>
      <c r="H245" s="49"/>
      <c r="J245" s="68">
        <f>IFERROR(VLOOKUP($D245,Actual_CGI_HDD!$A$9:$E$532,5),0)</f>
        <v>5</v>
      </c>
      <c r="K245" s="68">
        <f>IF(AND(A245=2,B245=29),0,VLOOKUP($A245&amp;$B245,'Staff Ranked NHDD'!$C$8:$F$373,4,FALSE))</f>
        <v>6.2902150537634389</v>
      </c>
    </row>
    <row r="246" spans="1:11" x14ac:dyDescent="0.25">
      <c r="A246" s="105">
        <f t="shared" si="12"/>
        <v>3</v>
      </c>
      <c r="B246" s="105">
        <f t="shared" si="13"/>
        <v>30</v>
      </c>
      <c r="C246" s="105">
        <f t="shared" si="14"/>
        <v>2020</v>
      </c>
      <c r="D246" s="69">
        <f t="shared" si="15"/>
        <v>43920</v>
      </c>
      <c r="E246" s="264">
        <f>IFERROR(VLOOKUP($D246,Actual_Kirk_HDD!$A$4:$F$471,6,FALSE),0)</f>
        <v>15.524175735229878</v>
      </c>
      <c r="F246" s="68">
        <f>IF(AND(A246=2,B246=29),0,VLOOKUP($A246&amp;$B246,'Staff Ranked NHDD'!$C$8:$F$373,2,FALSE))</f>
        <v>18.934336917562728</v>
      </c>
      <c r="H246" s="49"/>
      <c r="J246" s="68">
        <f>IFERROR(VLOOKUP($D246,Actual_CGI_HDD!$A$9:$E$532,5),0)</f>
        <v>10.5</v>
      </c>
      <c r="K246" s="68">
        <f>IF(AND(A246=2,B246=29),0,VLOOKUP($A246&amp;$B246,'Staff Ranked NHDD'!$C$8:$F$373,4,FALSE))</f>
        <v>11.183046594982082</v>
      </c>
    </row>
    <row r="247" spans="1:11" x14ac:dyDescent="0.25">
      <c r="A247" s="105">
        <f t="shared" si="12"/>
        <v>3</v>
      </c>
      <c r="B247" s="105">
        <f t="shared" si="13"/>
        <v>31</v>
      </c>
      <c r="C247" s="105">
        <f t="shared" si="14"/>
        <v>2020</v>
      </c>
      <c r="D247" s="69">
        <f t="shared" si="15"/>
        <v>43921</v>
      </c>
      <c r="E247" s="264">
        <f>IFERROR(VLOOKUP($D247,Actual_Kirk_HDD!$A$4:$F$471,6,FALSE),0)</f>
        <v>13.91822652124058</v>
      </c>
      <c r="F247" s="68">
        <f>IF(AND(A247=2,B247=29),0,VLOOKUP($A247&amp;$B247,'Staff Ranked NHDD'!$C$8:$F$373,2,FALSE))</f>
        <v>30.452204301075266</v>
      </c>
      <c r="H247" s="49"/>
      <c r="J247" s="68">
        <f>IFERROR(VLOOKUP($D247,Actual_CGI_HDD!$A$9:$E$532,5),0)</f>
        <v>11</v>
      </c>
      <c r="K247" s="68">
        <f>IF(AND(A247=2,B247=29),0,VLOOKUP($A247&amp;$B247,'Staff Ranked NHDD'!$C$8:$F$373,4,FALSE))</f>
        <v>13.205000000000007</v>
      </c>
    </row>
    <row r="248" spans="1:11" x14ac:dyDescent="0.25">
      <c r="A248" s="105">
        <f t="shared" si="12"/>
        <v>4</v>
      </c>
      <c r="B248" s="105">
        <f t="shared" si="13"/>
        <v>1</v>
      </c>
      <c r="C248" s="105">
        <f t="shared" si="14"/>
        <v>2020</v>
      </c>
      <c r="D248" s="69">
        <f t="shared" si="15"/>
        <v>43922</v>
      </c>
      <c r="E248" s="264">
        <f>IFERROR(VLOOKUP($D248,Actual_Kirk_HDD!$A$4:$F$471,6,FALSE),0)</f>
        <v>12.793826215680864</v>
      </c>
      <c r="F248" s="68">
        <f>IF(AND(A248=2,B248=29),0,VLOOKUP($A248&amp;$B248,'Staff Ranked NHDD'!$C$8:$F$373,2,FALSE))</f>
        <v>33.206111111111106</v>
      </c>
      <c r="H248" s="49"/>
      <c r="J248" s="68">
        <f>IFERROR(VLOOKUP($D248,Actual_CGI_HDD!$A$9:$E$532,5),0)</f>
        <v>12</v>
      </c>
      <c r="K248" s="68">
        <f>IF(AND(A248=2,B248=29),0,VLOOKUP($A248&amp;$B248,'Staff Ranked NHDD'!$C$8:$F$373,4,FALSE))</f>
        <v>10.356481481481483</v>
      </c>
    </row>
    <row r="249" spans="1:11" x14ac:dyDescent="0.25">
      <c r="A249" s="105">
        <f t="shared" si="12"/>
        <v>4</v>
      </c>
      <c r="B249" s="105">
        <f t="shared" si="13"/>
        <v>2</v>
      </c>
      <c r="C249" s="105">
        <f t="shared" si="14"/>
        <v>2020</v>
      </c>
      <c r="D249" s="69">
        <f t="shared" si="15"/>
        <v>43923</v>
      </c>
      <c r="E249" s="264">
        <f>IFERROR(VLOOKUP($D249,Actual_Kirk_HDD!$A$4:$F$471,6,FALSE),0)</f>
        <v>11.1250662745051</v>
      </c>
      <c r="F249" s="68">
        <f>IF(AND(A249=2,B249=29),0,VLOOKUP($A249&amp;$B249,'Staff Ranked NHDD'!$C$8:$F$373,2,FALSE))</f>
        <v>24.935830346475502</v>
      </c>
      <c r="H249" s="49"/>
      <c r="J249" s="68">
        <f>IFERROR(VLOOKUP($D249,Actual_CGI_HDD!$A$9:$E$532,5),0)</f>
        <v>10</v>
      </c>
      <c r="K249" s="68">
        <f>IF(AND(A249=2,B249=29),0,VLOOKUP($A249&amp;$B249,'Staff Ranked NHDD'!$C$8:$F$373,4,FALSE))</f>
        <v>8.6816666666666684</v>
      </c>
    </row>
    <row r="250" spans="1:11" x14ac:dyDescent="0.25">
      <c r="A250" s="105">
        <f t="shared" si="12"/>
        <v>4</v>
      </c>
      <c r="B250" s="105">
        <f t="shared" si="13"/>
        <v>3</v>
      </c>
      <c r="C250" s="105">
        <f t="shared" si="14"/>
        <v>2020</v>
      </c>
      <c r="D250" s="69">
        <f t="shared" si="15"/>
        <v>43924</v>
      </c>
      <c r="E250" s="264">
        <f>IFERROR(VLOOKUP($D250,Actual_Kirk_HDD!$A$4:$F$471,6,FALSE),0)</f>
        <v>13.906332843131375</v>
      </c>
      <c r="F250" s="68">
        <f>IF(AND(A250=2,B250=29),0,VLOOKUP($A250&amp;$B250,'Staff Ranked NHDD'!$C$8:$F$373,2,FALSE))</f>
        <v>22.445579450418155</v>
      </c>
      <c r="H250" s="49"/>
      <c r="J250" s="68">
        <f>IFERROR(VLOOKUP($D250,Actual_CGI_HDD!$A$9:$E$532,5),0)</f>
        <v>3.5</v>
      </c>
      <c r="K250" s="68">
        <f>IF(AND(A250=2,B250=29),0,VLOOKUP($A250&amp;$B250,'Staff Ranked NHDD'!$C$8:$F$373,4,FALSE))</f>
        <v>0</v>
      </c>
    </row>
    <row r="251" spans="1:11" x14ac:dyDescent="0.25">
      <c r="A251" s="105">
        <f t="shared" si="12"/>
        <v>4</v>
      </c>
      <c r="B251" s="105">
        <f t="shared" si="13"/>
        <v>4</v>
      </c>
      <c r="C251" s="105">
        <f t="shared" si="14"/>
        <v>2020</v>
      </c>
      <c r="D251" s="69">
        <f t="shared" si="15"/>
        <v>43925</v>
      </c>
      <c r="E251" s="264">
        <f>IFERROR(VLOOKUP($D251,Actual_Kirk_HDD!$A$4:$F$471,6,FALSE),0)</f>
        <v>36.712718705866827</v>
      </c>
      <c r="F251" s="68">
        <f>IF(AND(A251=2,B251=29),0,VLOOKUP($A251&amp;$B251,'Staff Ranked NHDD'!$C$8:$F$373,2,FALSE))</f>
        <v>20.053518518518512</v>
      </c>
      <c r="H251" s="49"/>
      <c r="J251" s="68">
        <f>IFERROR(VLOOKUP($D251,Actual_CGI_HDD!$A$9:$E$532,5),0)</f>
        <v>13.5</v>
      </c>
      <c r="K251" s="68">
        <f>IF(AND(A251=2,B251=29),0,VLOOKUP($A251&amp;$B251,'Staff Ranked NHDD'!$C$8:$F$373,4,FALSE))</f>
        <v>14.495555555555557</v>
      </c>
    </row>
    <row r="252" spans="1:11" x14ac:dyDescent="0.25">
      <c r="A252" s="105">
        <f t="shared" si="12"/>
        <v>4</v>
      </c>
      <c r="B252" s="105">
        <f t="shared" si="13"/>
        <v>5</v>
      </c>
      <c r="C252" s="105">
        <f t="shared" si="14"/>
        <v>2020</v>
      </c>
      <c r="D252" s="69">
        <f t="shared" si="15"/>
        <v>43926</v>
      </c>
      <c r="E252" s="264">
        <f>IFERROR(VLOOKUP($D252,Actual_Kirk_HDD!$A$4:$F$471,6,FALSE),0)</f>
        <v>31.15018556861428</v>
      </c>
      <c r="F252" s="68">
        <f>IF(AND(A252=2,B252=29),0,VLOOKUP($A252&amp;$B252,'Staff Ranked NHDD'!$C$8:$F$373,2,FALSE))</f>
        <v>19.188333333333329</v>
      </c>
      <c r="H252" s="49"/>
      <c r="J252" s="68">
        <f>IFERROR(VLOOKUP($D252,Actual_CGI_HDD!$A$9:$E$532,5),0)</f>
        <v>10</v>
      </c>
      <c r="K252" s="68">
        <f>IF(AND(A252=2,B252=29),0,VLOOKUP($A252&amp;$B252,'Staff Ranked NHDD'!$C$8:$F$373,4,FALSE))</f>
        <v>7.8372222222222225</v>
      </c>
    </row>
    <row r="253" spans="1:11" x14ac:dyDescent="0.25">
      <c r="A253" s="105">
        <f t="shared" si="12"/>
        <v>4</v>
      </c>
      <c r="B253" s="105">
        <f t="shared" si="13"/>
        <v>6</v>
      </c>
      <c r="C253" s="105">
        <f t="shared" si="14"/>
        <v>2020</v>
      </c>
      <c r="D253" s="69">
        <f t="shared" si="15"/>
        <v>43927</v>
      </c>
      <c r="E253" s="264">
        <f>IFERROR(VLOOKUP($D253,Actual_Kirk_HDD!$A$4:$F$471,6,FALSE),0)</f>
        <v>22.806385862735453</v>
      </c>
      <c r="F253" s="68">
        <f>IF(AND(A253=2,B253=29),0,VLOOKUP($A253&amp;$B253,'Staff Ranked NHDD'!$C$8:$F$373,2,FALSE))</f>
        <v>12.333333333333334</v>
      </c>
      <c r="H253" s="49"/>
      <c r="J253" s="68">
        <f>IFERROR(VLOOKUP($D253,Actual_CGI_HDD!$A$9:$E$532,5),0)</f>
        <v>4.5</v>
      </c>
      <c r="K253" s="68">
        <f>IF(AND(A253=2,B253=29),0,VLOOKUP($A253&amp;$B253,'Staff Ranked NHDD'!$C$8:$F$373,4,FALSE))</f>
        <v>0</v>
      </c>
    </row>
    <row r="254" spans="1:11" x14ac:dyDescent="0.25">
      <c r="A254" s="105">
        <f t="shared" si="12"/>
        <v>4</v>
      </c>
      <c r="B254" s="105">
        <f t="shared" si="13"/>
        <v>7</v>
      </c>
      <c r="C254" s="105">
        <f t="shared" si="14"/>
        <v>2020</v>
      </c>
      <c r="D254" s="69">
        <f t="shared" si="15"/>
        <v>43928</v>
      </c>
      <c r="E254" s="264">
        <f>IFERROR(VLOOKUP($D254,Actual_Kirk_HDD!$A$4:$F$471,6,FALSE),0)</f>
        <v>8.3437997058788245</v>
      </c>
      <c r="F254" s="68">
        <f>IF(AND(A254=2,B254=29),0,VLOOKUP($A254&amp;$B254,'Staff Ranked NHDD'!$C$8:$F$373,2,FALSE))</f>
        <v>7.5681481481481452</v>
      </c>
      <c r="H254" s="49"/>
      <c r="J254" s="68">
        <f>IFERROR(VLOOKUP($D254,Actual_CGI_HDD!$A$9:$E$532,5),0)</f>
        <v>0</v>
      </c>
      <c r="K254" s="68">
        <f>IF(AND(A254=2,B254=29),0,VLOOKUP($A254&amp;$B254,'Staff Ranked NHDD'!$C$8:$F$373,4,FALSE))</f>
        <v>0</v>
      </c>
    </row>
    <row r="255" spans="1:11" x14ac:dyDescent="0.25">
      <c r="A255" s="105">
        <f t="shared" si="12"/>
        <v>4</v>
      </c>
      <c r="B255" s="105">
        <f t="shared" si="13"/>
        <v>8</v>
      </c>
      <c r="C255" s="105">
        <f t="shared" si="14"/>
        <v>2020</v>
      </c>
      <c r="D255" s="69">
        <f t="shared" si="15"/>
        <v>43929</v>
      </c>
      <c r="E255" s="264">
        <f>IFERROR(VLOOKUP($D255,Actual_Kirk_HDD!$A$4:$F$471,6,FALSE),0)</f>
        <v>0</v>
      </c>
      <c r="F255" s="68">
        <f>IF(AND(A255=2,B255=29),0,VLOOKUP($A255&amp;$B255,'Staff Ranked NHDD'!$C$8:$F$373,2,FALSE))</f>
        <v>2.7270370370370371</v>
      </c>
      <c r="H255" s="49"/>
      <c r="J255" s="68">
        <f>IFERROR(VLOOKUP($D255,Actual_CGI_HDD!$A$9:$E$532,5),0)</f>
        <v>0</v>
      </c>
      <c r="K255" s="68">
        <f>IF(AND(A255=2,B255=29),0,VLOOKUP($A255&amp;$B255,'Staff Ranked NHDD'!$C$8:$F$373,4,FALSE))</f>
        <v>0</v>
      </c>
    </row>
    <row r="256" spans="1:11" x14ac:dyDescent="0.25">
      <c r="A256" s="105">
        <f t="shared" si="12"/>
        <v>4</v>
      </c>
      <c r="B256" s="105">
        <f t="shared" si="13"/>
        <v>9</v>
      </c>
      <c r="C256" s="105">
        <f t="shared" si="14"/>
        <v>2020</v>
      </c>
      <c r="D256" s="69">
        <f t="shared" si="15"/>
        <v>43930</v>
      </c>
      <c r="E256" s="264">
        <f>IFERROR(VLOOKUP($D256,Actual_Kirk_HDD!$A$4:$F$471,6,FALSE),0)</f>
        <v>2.22501325490102</v>
      </c>
      <c r="F256" s="68">
        <f>IF(AND(A256=2,B256=29),0,VLOOKUP($A256&amp;$B256,'Staff Ranked NHDD'!$C$8:$F$373,2,FALSE))</f>
        <v>1.0690740740740743</v>
      </c>
      <c r="H256" s="49"/>
      <c r="J256" s="68">
        <f>IFERROR(VLOOKUP($D256,Actual_CGI_HDD!$A$9:$E$532,5),0)</f>
        <v>10</v>
      </c>
      <c r="K256" s="68">
        <f>IF(AND(A256=2,B256=29),0,VLOOKUP($A256&amp;$B256,'Staff Ranked NHDD'!$C$8:$F$373,4,FALSE))</f>
        <v>7.1274074074074081</v>
      </c>
    </row>
    <row r="257" spans="1:11" x14ac:dyDescent="0.25">
      <c r="A257" s="105">
        <f t="shared" si="12"/>
        <v>4</v>
      </c>
      <c r="B257" s="105">
        <f t="shared" si="13"/>
        <v>10</v>
      </c>
      <c r="C257" s="105">
        <f t="shared" si="14"/>
        <v>2020</v>
      </c>
      <c r="D257" s="69">
        <f t="shared" si="15"/>
        <v>43931</v>
      </c>
      <c r="E257" s="264">
        <f>IFERROR(VLOOKUP($D257,Actual_Kirk_HDD!$A$4:$F$471,6,FALSE),0)</f>
        <v>25.587652431361729</v>
      </c>
      <c r="F257" s="68">
        <f>IF(AND(A257=2,B257=29),0,VLOOKUP($A257&amp;$B257,'Staff Ranked NHDD'!$C$8:$F$373,2,FALSE))</f>
        <v>6.3938888888888892</v>
      </c>
      <c r="H257" s="49"/>
      <c r="J257" s="68">
        <f>IFERROR(VLOOKUP($D257,Actual_CGI_HDD!$A$9:$E$532,5),0)</f>
        <v>18</v>
      </c>
      <c r="K257" s="68">
        <f>IF(AND(A257=2,B257=29),0,VLOOKUP($A257&amp;$B257,'Staff Ranked NHDD'!$C$8:$F$373,4,FALSE))</f>
        <v>18.302407407407408</v>
      </c>
    </row>
    <row r="258" spans="1:11" x14ac:dyDescent="0.25">
      <c r="A258" s="105">
        <f t="shared" si="12"/>
        <v>4</v>
      </c>
      <c r="B258" s="105">
        <f t="shared" si="13"/>
        <v>11</v>
      </c>
      <c r="C258" s="105">
        <f t="shared" si="14"/>
        <v>2020</v>
      </c>
      <c r="D258" s="69">
        <f t="shared" si="15"/>
        <v>43932</v>
      </c>
      <c r="E258" s="264">
        <f>IFERROR(VLOOKUP($D258,Actual_Kirk_HDD!$A$4:$F$471,6,FALSE),0)</f>
        <v>25.031399117636475</v>
      </c>
      <c r="F258" s="68">
        <f>IF(AND(A258=2,B258=29),0,VLOOKUP($A258&amp;$B258,'Staff Ranked NHDD'!$C$8:$F$373,2,FALSE))</f>
        <v>8.7196296296296278</v>
      </c>
      <c r="H258" s="49"/>
      <c r="J258" s="68">
        <f>IFERROR(VLOOKUP($D258,Actual_CGI_HDD!$A$9:$E$532,5),0)</f>
        <v>12.5</v>
      </c>
      <c r="K258" s="68">
        <f>IF(AND(A258=2,B258=29),0,VLOOKUP($A258&amp;$B258,'Staff Ranked NHDD'!$C$8:$F$373,4,FALSE))</f>
        <v>12.688333333333333</v>
      </c>
    </row>
    <row r="259" spans="1:11" x14ac:dyDescent="0.25">
      <c r="A259" s="105">
        <f t="shared" si="12"/>
        <v>4</v>
      </c>
      <c r="B259" s="105">
        <f t="shared" si="13"/>
        <v>12</v>
      </c>
      <c r="C259" s="105">
        <f t="shared" si="14"/>
        <v>2020</v>
      </c>
      <c r="D259" s="69">
        <f t="shared" si="15"/>
        <v>43933</v>
      </c>
      <c r="E259" s="264">
        <f>IFERROR(VLOOKUP($D259,Actual_Kirk_HDD!$A$4:$F$471,6,FALSE),0)</f>
        <v>10.568812960779844</v>
      </c>
      <c r="F259" s="68">
        <f>IF(AND(A259=2,B259=29),0,VLOOKUP($A259&amp;$B259,'Staff Ranked NHDD'!$C$8:$F$373,2,FALSE))</f>
        <v>17.985507765830349</v>
      </c>
      <c r="H259" s="49"/>
      <c r="J259" s="68">
        <f>IFERROR(VLOOKUP($D259,Actual_CGI_HDD!$A$9:$E$532,5),0)</f>
        <v>7.5</v>
      </c>
      <c r="K259" s="68">
        <f>IF(AND(A259=2,B259=29),0,VLOOKUP($A259&amp;$B259,'Staff Ranked NHDD'!$C$8:$F$373,4,FALSE))</f>
        <v>3.5242592592592588</v>
      </c>
    </row>
    <row r="260" spans="1:11" x14ac:dyDescent="0.25">
      <c r="A260" s="105">
        <f t="shared" si="12"/>
        <v>4</v>
      </c>
      <c r="B260" s="105">
        <f t="shared" si="13"/>
        <v>13</v>
      </c>
      <c r="C260" s="105">
        <f t="shared" si="14"/>
        <v>2020</v>
      </c>
      <c r="D260" s="69">
        <f t="shared" si="15"/>
        <v>43934</v>
      </c>
      <c r="E260" s="264">
        <f>IFERROR(VLOOKUP($D260,Actual_Kirk_HDD!$A$4:$F$471,6,FALSE),0)</f>
        <v>20.025119294109182</v>
      </c>
      <c r="F260" s="68">
        <f>IF(AND(A260=2,B260=29),0,VLOOKUP($A260&amp;$B260,'Staff Ranked NHDD'!$C$8:$F$373,2,FALSE))</f>
        <v>29.198333333333334</v>
      </c>
      <c r="H260" s="49"/>
      <c r="J260" s="68">
        <f>IFERROR(VLOOKUP($D260,Actual_CGI_HDD!$A$9:$E$532,5),0)</f>
        <v>15.5</v>
      </c>
      <c r="K260" s="68">
        <f>IF(AND(A260=2,B260=29),0,VLOOKUP($A260&amp;$B260,'Staff Ranked NHDD'!$C$8:$F$373,4,FALSE))</f>
        <v>15.515925925925925</v>
      </c>
    </row>
    <row r="261" spans="1:11" x14ac:dyDescent="0.25">
      <c r="A261" s="105">
        <f t="shared" si="12"/>
        <v>4</v>
      </c>
      <c r="B261" s="105">
        <f t="shared" si="13"/>
        <v>14</v>
      </c>
      <c r="C261" s="105">
        <f t="shared" si="14"/>
        <v>2020</v>
      </c>
      <c r="D261" s="69">
        <f t="shared" si="15"/>
        <v>43935</v>
      </c>
      <c r="E261" s="264">
        <f>IFERROR(VLOOKUP($D261,Actual_Kirk_HDD!$A$4:$F$471,6,FALSE),0)</f>
        <v>32.818945509790048</v>
      </c>
      <c r="F261" s="68">
        <f>IF(AND(A261=2,B261=29),0,VLOOKUP($A261&amp;$B261,'Staff Ranked NHDD'!$C$8:$F$373,2,FALSE))</f>
        <v>23.522592592592591</v>
      </c>
      <c r="H261" s="49"/>
      <c r="J261" s="68">
        <f>IFERROR(VLOOKUP($D261,Actual_CGI_HDD!$A$9:$E$532,5),0)</f>
        <v>22</v>
      </c>
      <c r="K261" s="68">
        <f>IF(AND(A261=2,B261=29),0,VLOOKUP($A261&amp;$B261,'Staff Ranked NHDD'!$C$8:$F$373,4,FALSE))</f>
        <v>26.646851851851856</v>
      </c>
    </row>
    <row r="262" spans="1:11" x14ac:dyDescent="0.25">
      <c r="A262" s="105">
        <f t="shared" ref="A262:A325" si="16">MONTH(D262)</f>
        <v>4</v>
      </c>
      <c r="B262" s="105">
        <f t="shared" ref="B262:B325" si="17">+DAY(D262)</f>
        <v>15</v>
      </c>
      <c r="C262" s="105">
        <f t="shared" ref="C262:C325" si="18">YEAR(D262)</f>
        <v>2020</v>
      </c>
      <c r="D262" s="69">
        <f t="shared" ref="D262:D325" si="19">D261+1</f>
        <v>43936</v>
      </c>
      <c r="E262" s="264">
        <f>IFERROR(VLOOKUP($D262,Actual_Kirk_HDD!$A$4:$F$471,6,FALSE),0)</f>
        <v>29.481425627438515</v>
      </c>
      <c r="F262" s="68">
        <f>IF(AND(A262=2,B262=29),0,VLOOKUP($A262&amp;$B262,'Staff Ranked NHDD'!$C$8:$F$373,2,FALSE))</f>
        <v>26.74902031063322</v>
      </c>
      <c r="H262" s="49"/>
      <c r="J262" s="68">
        <f>IFERROR(VLOOKUP($D262,Actual_CGI_HDD!$A$9:$E$532,5),0)</f>
        <v>18.5</v>
      </c>
      <c r="K262" s="68">
        <f>IF(AND(A262=2,B262=29),0,VLOOKUP($A262&amp;$B262,'Staff Ranked NHDD'!$C$8:$F$373,4,FALSE))</f>
        <v>19.818888888888885</v>
      </c>
    </row>
    <row r="263" spans="1:11" x14ac:dyDescent="0.25">
      <c r="A263" s="105">
        <f t="shared" si="16"/>
        <v>4</v>
      </c>
      <c r="B263" s="105">
        <f t="shared" si="17"/>
        <v>16</v>
      </c>
      <c r="C263" s="105">
        <f t="shared" si="18"/>
        <v>2020</v>
      </c>
      <c r="D263" s="69">
        <f t="shared" si="19"/>
        <v>43937</v>
      </c>
      <c r="E263" s="264">
        <f>IFERROR(VLOOKUP($D263,Actual_Kirk_HDD!$A$4:$F$471,6,FALSE),0)</f>
        <v>27.812665686262751</v>
      </c>
      <c r="F263" s="68">
        <f>IF(AND(A263=2,B263=29),0,VLOOKUP($A263&amp;$B263,'Staff Ranked NHDD'!$C$8:$F$373,2,FALSE))</f>
        <v>11.424444444444445</v>
      </c>
      <c r="H263" s="49"/>
      <c r="J263" s="68">
        <f>IFERROR(VLOOKUP($D263,Actual_CGI_HDD!$A$9:$E$532,5),0)</f>
        <v>16</v>
      </c>
      <c r="K263" s="68">
        <f>IF(AND(A263=2,B263=29),0,VLOOKUP($A263&amp;$B263,'Staff Ranked NHDD'!$C$8:$F$373,4,FALSE))</f>
        <v>16.889444444444443</v>
      </c>
    </row>
    <row r="264" spans="1:11" x14ac:dyDescent="0.25">
      <c r="A264" s="105">
        <f t="shared" si="16"/>
        <v>4</v>
      </c>
      <c r="B264" s="105">
        <f t="shared" si="17"/>
        <v>17</v>
      </c>
      <c r="C264" s="105">
        <f t="shared" si="18"/>
        <v>2020</v>
      </c>
      <c r="D264" s="69">
        <f t="shared" si="19"/>
        <v>43938</v>
      </c>
      <c r="E264" s="264">
        <f>IFERROR(VLOOKUP($D264,Actual_Kirk_HDD!$A$4:$F$471,6,FALSE),0)</f>
        <v>32.818945509790048</v>
      </c>
      <c r="F264" s="68">
        <f>IF(AND(A264=2,B264=29),0,VLOOKUP($A264&amp;$B264,'Staff Ranked NHDD'!$C$8:$F$373,2,FALSE))</f>
        <v>0</v>
      </c>
      <c r="H264" s="49"/>
      <c r="J264" s="68">
        <f>IFERROR(VLOOKUP($D264,Actual_CGI_HDD!$A$9:$E$532,5),0)</f>
        <v>13.5</v>
      </c>
      <c r="K264" s="68">
        <f>IF(AND(A264=2,B264=29),0,VLOOKUP($A264&amp;$B264,'Staff Ranked NHDD'!$C$8:$F$373,4,FALSE))</f>
        <v>13.653703703703705</v>
      </c>
    </row>
    <row r="265" spans="1:11" x14ac:dyDescent="0.25">
      <c r="A265" s="105">
        <f t="shared" si="16"/>
        <v>4</v>
      </c>
      <c r="B265" s="105">
        <f t="shared" si="17"/>
        <v>18</v>
      </c>
      <c r="C265" s="105">
        <f t="shared" si="18"/>
        <v>2020</v>
      </c>
      <c r="D265" s="69">
        <f t="shared" si="19"/>
        <v>43939</v>
      </c>
      <c r="E265" s="264">
        <f>IFERROR(VLOOKUP($D265,Actual_Kirk_HDD!$A$4:$F$471,6,FALSE),0)</f>
        <v>29.481425627438515</v>
      </c>
      <c r="F265" s="68">
        <f>IF(AND(A265=2,B265=29),0,VLOOKUP($A265&amp;$B265,'Staff Ranked NHDD'!$C$8:$F$373,2,FALSE))</f>
        <v>5.4016666666666673</v>
      </c>
      <c r="H265" s="49"/>
      <c r="J265" s="68">
        <f>IFERROR(VLOOKUP($D265,Actual_CGI_HDD!$A$9:$E$532,5),0)</f>
        <v>21</v>
      </c>
      <c r="K265" s="68">
        <f>IF(AND(A265=2,B265=29),0,VLOOKUP($A265&amp;$B265,'Staff Ranked NHDD'!$C$8:$F$373,4,FALSE))</f>
        <v>22.43</v>
      </c>
    </row>
    <row r="266" spans="1:11" x14ac:dyDescent="0.25">
      <c r="A266" s="105">
        <f t="shared" si="16"/>
        <v>4</v>
      </c>
      <c r="B266" s="105">
        <f t="shared" si="17"/>
        <v>19</v>
      </c>
      <c r="C266" s="105">
        <f t="shared" si="18"/>
        <v>2020</v>
      </c>
      <c r="D266" s="69">
        <f t="shared" si="19"/>
        <v>43940</v>
      </c>
      <c r="E266" s="264">
        <f>IFERROR(VLOOKUP($D266,Actual_Kirk_HDD!$A$4:$F$471,6,FALSE),0)</f>
        <v>19.468865980383924</v>
      </c>
      <c r="F266" s="68">
        <f>IF(AND(A266=2,B266=29),0,VLOOKUP($A266&amp;$B266,'Staff Ranked NHDD'!$C$8:$F$373,2,FALSE))</f>
        <v>17.138888888888893</v>
      </c>
      <c r="H266" s="49"/>
      <c r="J266" s="68">
        <f>IFERROR(VLOOKUP($D266,Actual_CGI_HDD!$A$9:$E$532,5),0)</f>
        <v>11</v>
      </c>
      <c r="K266" s="68">
        <f>IF(AND(A266=2,B266=29),0,VLOOKUP($A266&amp;$B266,'Staff Ranked NHDD'!$C$8:$F$373,4,FALSE))</f>
        <v>9.5764814814814816</v>
      </c>
    </row>
    <row r="267" spans="1:11" x14ac:dyDescent="0.25">
      <c r="A267" s="105">
        <f t="shared" si="16"/>
        <v>4</v>
      </c>
      <c r="B267" s="105">
        <f t="shared" si="17"/>
        <v>20</v>
      </c>
      <c r="C267" s="105">
        <f t="shared" si="18"/>
        <v>2020</v>
      </c>
      <c r="D267" s="69">
        <f t="shared" si="19"/>
        <v>43941</v>
      </c>
      <c r="E267" s="264">
        <f>IFERROR(VLOOKUP($D267,Actual_Kirk_HDD!$A$4:$F$471,6,FALSE),0)</f>
        <v>13.906332843131375</v>
      </c>
      <c r="F267" s="68">
        <f>IF(AND(A267=2,B267=29),0,VLOOKUP($A267&amp;$B267,'Staff Ranked NHDD'!$C$8:$F$373,2,FALSE))</f>
        <v>16.281535244922338</v>
      </c>
      <c r="H267" s="49"/>
      <c r="J267" s="68">
        <f>IFERROR(VLOOKUP($D267,Actual_CGI_HDD!$A$9:$E$532,5),0)</f>
        <v>9.5</v>
      </c>
      <c r="K267" s="68">
        <f>IF(AND(A267=2,B267=29),0,VLOOKUP($A267&amp;$B267,'Staff Ranked NHDD'!$C$8:$F$373,4,FALSE))</f>
        <v>5.458333333333333</v>
      </c>
    </row>
    <row r="268" spans="1:11" x14ac:dyDescent="0.25">
      <c r="A268" s="105">
        <f t="shared" si="16"/>
        <v>4</v>
      </c>
      <c r="B268" s="105">
        <f t="shared" si="17"/>
        <v>21</v>
      </c>
      <c r="C268" s="105">
        <f t="shared" si="18"/>
        <v>2020</v>
      </c>
      <c r="D268" s="69">
        <f t="shared" si="19"/>
        <v>43942</v>
      </c>
      <c r="E268" s="264">
        <f>IFERROR(VLOOKUP($D268,Actual_Kirk_HDD!$A$4:$F$471,6,FALSE),0)</f>
        <v>11.1250662745051</v>
      </c>
      <c r="F268" s="68">
        <f>IF(AND(A268=2,B268=29),0,VLOOKUP($A268&amp;$B268,'Staff Ranked NHDD'!$C$8:$F$373,2,FALSE))</f>
        <v>14.683518518518516</v>
      </c>
      <c r="H268" s="49"/>
      <c r="J268" s="68">
        <f>IFERROR(VLOOKUP($D268,Actual_CGI_HDD!$A$9:$E$532,5),0)</f>
        <v>7.5</v>
      </c>
      <c r="K268" s="68">
        <f>IF(AND(A268=2,B268=29),0,VLOOKUP($A268&amp;$B268,'Staff Ranked NHDD'!$C$8:$F$373,4,FALSE))</f>
        <v>2.7599999999999993</v>
      </c>
    </row>
    <row r="269" spans="1:11" x14ac:dyDescent="0.25">
      <c r="A269" s="105">
        <f t="shared" si="16"/>
        <v>4</v>
      </c>
      <c r="B269" s="105">
        <f t="shared" si="17"/>
        <v>22</v>
      </c>
      <c r="C269" s="105">
        <f t="shared" si="18"/>
        <v>2020</v>
      </c>
      <c r="D269" s="69">
        <f t="shared" si="19"/>
        <v>43943</v>
      </c>
      <c r="E269" s="264">
        <f>IFERROR(VLOOKUP($D269,Actual_Kirk_HDD!$A$4:$F$471,6,FALSE),0)</f>
        <v>10.012559647054591</v>
      </c>
      <c r="F269" s="68">
        <f>IF(AND(A269=2,B269=29),0,VLOOKUP($A269&amp;$B269,'Staff Ranked NHDD'!$C$8:$F$373,2,FALSE))</f>
        <v>0</v>
      </c>
      <c r="H269" s="49"/>
      <c r="J269" s="68">
        <f>IFERROR(VLOOKUP($D269,Actual_CGI_HDD!$A$9:$E$532,5),0)</f>
        <v>12.5</v>
      </c>
      <c r="K269" s="68">
        <f>IF(AND(A269=2,B269=29),0,VLOOKUP($A269&amp;$B269,'Staff Ranked NHDD'!$C$8:$F$373,4,FALSE))</f>
        <v>11.841666666666667</v>
      </c>
    </row>
    <row r="270" spans="1:11" x14ac:dyDescent="0.25">
      <c r="A270" s="105">
        <f t="shared" si="16"/>
        <v>4</v>
      </c>
      <c r="B270" s="105">
        <f t="shared" si="17"/>
        <v>23</v>
      </c>
      <c r="C270" s="105">
        <f t="shared" si="18"/>
        <v>2020</v>
      </c>
      <c r="D270" s="69">
        <f t="shared" si="19"/>
        <v>43944</v>
      </c>
      <c r="E270" s="264">
        <f>IFERROR(VLOOKUP($D270,Actual_Kirk_HDD!$A$4:$F$471,6,FALSE),0)</f>
        <v>5.0062798235272954</v>
      </c>
      <c r="F270" s="68">
        <f>IF(AND(A270=2,B270=29),0,VLOOKUP($A270&amp;$B270,'Staff Ranked NHDD'!$C$8:$F$373,2,FALSE))</f>
        <v>9.4444444444443821E-3</v>
      </c>
      <c r="H270" s="49"/>
      <c r="J270" s="68">
        <f>IFERROR(VLOOKUP($D270,Actual_CGI_HDD!$A$9:$E$532,5),0)</f>
        <v>8</v>
      </c>
      <c r="K270" s="68">
        <f>IF(AND(A270=2,B270=29),0,VLOOKUP($A270&amp;$B270,'Staff Ranked NHDD'!$C$8:$F$373,4,FALSE))</f>
        <v>4.4479629629629622</v>
      </c>
    </row>
    <row r="271" spans="1:11" x14ac:dyDescent="0.25">
      <c r="A271" s="105">
        <f t="shared" si="16"/>
        <v>4</v>
      </c>
      <c r="B271" s="105">
        <f t="shared" si="17"/>
        <v>24</v>
      </c>
      <c r="C271" s="105">
        <f t="shared" si="18"/>
        <v>2020</v>
      </c>
      <c r="D271" s="69">
        <f t="shared" si="19"/>
        <v>43945</v>
      </c>
      <c r="E271" s="264">
        <f>IFERROR(VLOOKUP($D271,Actual_Kirk_HDD!$A$4:$F$471,6,FALSE),0)</f>
        <v>2.781266568626275</v>
      </c>
      <c r="F271" s="68">
        <f>IF(AND(A271=2,B271=29),0,VLOOKUP($A271&amp;$B271,'Staff Ranked NHDD'!$C$8:$F$373,2,FALSE))</f>
        <v>15.445925925925923</v>
      </c>
      <c r="H271" s="49"/>
      <c r="J271" s="68">
        <f>IFERROR(VLOOKUP($D271,Actual_CGI_HDD!$A$9:$E$532,5),0)</f>
        <v>7.5</v>
      </c>
      <c r="K271" s="68">
        <f>IF(AND(A271=2,B271=29),0,VLOOKUP($A271&amp;$B271,'Staff Ranked NHDD'!$C$8:$F$373,4,FALSE))</f>
        <v>1.6033333333333339</v>
      </c>
    </row>
    <row r="272" spans="1:11" x14ac:dyDescent="0.25">
      <c r="A272" s="105">
        <f t="shared" si="16"/>
        <v>4</v>
      </c>
      <c r="B272" s="105">
        <f t="shared" si="17"/>
        <v>25</v>
      </c>
      <c r="C272" s="105">
        <f t="shared" si="18"/>
        <v>2020</v>
      </c>
      <c r="D272" s="69">
        <f t="shared" si="19"/>
        <v>43946</v>
      </c>
      <c r="E272" s="264">
        <f>IFERROR(VLOOKUP($D272,Actual_Kirk_HDD!$A$4:$F$471,6,FALSE),0)</f>
        <v>8.9000530196040799</v>
      </c>
      <c r="F272" s="68">
        <f>IF(AND(A272=2,B272=29),0,VLOOKUP($A272&amp;$B272,'Staff Ranked NHDD'!$C$8:$F$373,2,FALSE))</f>
        <v>10.569814814814814</v>
      </c>
      <c r="H272" s="49"/>
      <c r="J272" s="68">
        <f>IFERROR(VLOOKUP($D272,Actual_CGI_HDD!$A$9:$E$532,5),0)</f>
        <v>7.5</v>
      </c>
      <c r="K272" s="68">
        <f>IF(AND(A272=2,B272=29),0,VLOOKUP($A272&amp;$B272,'Staff Ranked NHDD'!$C$8:$F$373,4,FALSE))</f>
        <v>0.70833333333333359</v>
      </c>
    </row>
    <row r="273" spans="1:11" x14ac:dyDescent="0.25">
      <c r="A273" s="105">
        <f t="shared" si="16"/>
        <v>4</v>
      </c>
      <c r="B273" s="105">
        <f t="shared" si="17"/>
        <v>26</v>
      </c>
      <c r="C273" s="105">
        <f t="shared" si="18"/>
        <v>2020</v>
      </c>
      <c r="D273" s="69">
        <f t="shared" si="19"/>
        <v>43947</v>
      </c>
      <c r="E273" s="264">
        <f>IFERROR(VLOOKUP($D273,Actual_Kirk_HDD!$A$4:$F$471,6,FALSE),0)</f>
        <v>12.237572901955609</v>
      </c>
      <c r="F273" s="68">
        <f>IF(AND(A273=2,B273=29),0,VLOOKUP($A273&amp;$B273,'Staff Ranked NHDD'!$C$8:$F$373,2,FALSE))</f>
        <v>4.2124074074074072</v>
      </c>
      <c r="H273" s="49"/>
      <c r="J273" s="68">
        <f>IFERROR(VLOOKUP($D273,Actual_CGI_HDD!$A$9:$E$532,5),0)</f>
        <v>10</v>
      </c>
      <c r="K273" s="68">
        <f>IF(AND(A273=2,B273=29),0,VLOOKUP($A273&amp;$B273,'Staff Ranked NHDD'!$C$8:$F$373,4,FALSE))</f>
        <v>6.3129629629629624</v>
      </c>
    </row>
    <row r="274" spans="1:11" x14ac:dyDescent="0.25">
      <c r="A274" s="105">
        <f t="shared" si="16"/>
        <v>4</v>
      </c>
      <c r="B274" s="105">
        <f t="shared" si="17"/>
        <v>27</v>
      </c>
      <c r="C274" s="105">
        <f t="shared" si="18"/>
        <v>2020</v>
      </c>
      <c r="D274" s="69">
        <f t="shared" si="19"/>
        <v>43948</v>
      </c>
      <c r="E274" s="264">
        <f>IFERROR(VLOOKUP($D274,Actual_Kirk_HDD!$A$4:$F$471,6,FALSE),0)</f>
        <v>5.0062798235272954</v>
      </c>
      <c r="F274" s="68">
        <f>IF(AND(A274=2,B274=29),0,VLOOKUP($A274&amp;$B274,'Staff Ranked NHDD'!$C$8:$F$373,2,FALSE))</f>
        <v>9.6188888888888879</v>
      </c>
      <c r="H274" s="49"/>
      <c r="J274" s="68">
        <f>IFERROR(VLOOKUP($D274,Actual_CGI_HDD!$A$9:$E$532,5),0)</f>
        <v>12.5</v>
      </c>
      <c r="K274" s="68">
        <f>IF(AND(A274=2,B274=29),0,VLOOKUP($A274&amp;$B274,'Staff Ranked NHDD'!$C$8:$F$373,4,FALSE))</f>
        <v>11.198888888888888</v>
      </c>
    </row>
    <row r="275" spans="1:11" x14ac:dyDescent="0.25">
      <c r="A275" s="105">
        <f t="shared" si="16"/>
        <v>4</v>
      </c>
      <c r="B275" s="105">
        <f t="shared" si="17"/>
        <v>28</v>
      </c>
      <c r="C275" s="105">
        <f t="shared" si="18"/>
        <v>2020</v>
      </c>
      <c r="D275" s="69">
        <f t="shared" si="19"/>
        <v>43949</v>
      </c>
      <c r="E275" s="264">
        <f>IFERROR(VLOOKUP($D275,Actual_Kirk_HDD!$A$4:$F$471,6,FALSE),0)</f>
        <v>0.55625331372525499</v>
      </c>
      <c r="F275" s="68">
        <f>IF(AND(A275=2,B275=29),0,VLOOKUP($A275&amp;$B275,'Staff Ranked NHDD'!$C$8:$F$373,2,FALSE))</f>
        <v>13.768148148148148</v>
      </c>
      <c r="H275" s="49"/>
      <c r="J275" s="68">
        <f>IFERROR(VLOOKUP($D275,Actual_CGI_HDD!$A$9:$E$532,5),0)</f>
        <v>0.5</v>
      </c>
      <c r="K275" s="68">
        <f>IF(AND(A275=2,B275=29),0,VLOOKUP($A275&amp;$B275,'Staff Ranked NHDD'!$C$8:$F$373,4,FALSE))</f>
        <v>0</v>
      </c>
    </row>
    <row r="276" spans="1:11" x14ac:dyDescent="0.25">
      <c r="A276" s="105">
        <f t="shared" si="16"/>
        <v>4</v>
      </c>
      <c r="B276" s="105">
        <f t="shared" si="17"/>
        <v>29</v>
      </c>
      <c r="C276" s="105">
        <f t="shared" si="18"/>
        <v>2020</v>
      </c>
      <c r="D276" s="69">
        <f t="shared" si="19"/>
        <v>43950</v>
      </c>
      <c r="E276" s="264">
        <f>IFERROR(VLOOKUP($D276,Actual_Kirk_HDD!$A$4:$F$471,6,FALSE),0)</f>
        <v>2.22501325490102</v>
      </c>
      <c r="F276" s="68">
        <f>IF(AND(A276=2,B276=29),0,VLOOKUP($A276&amp;$B276,'Staff Ranked NHDD'!$C$8:$F$373,2,FALSE))</f>
        <v>21.317777777777781</v>
      </c>
      <c r="H276" s="49"/>
      <c r="J276" s="68">
        <f>IFERROR(VLOOKUP($D276,Actual_CGI_HDD!$A$9:$E$532,5),0)</f>
        <v>4.5</v>
      </c>
      <c r="K276" s="68">
        <f>IF(AND(A276=2,B276=29),0,VLOOKUP($A276&amp;$B276,'Staff Ranked NHDD'!$C$8:$F$373,4,FALSE))</f>
        <v>0</v>
      </c>
    </row>
    <row r="277" spans="1:11" x14ac:dyDescent="0.25">
      <c r="A277" s="105">
        <f t="shared" si="16"/>
        <v>4</v>
      </c>
      <c r="B277" s="105">
        <f t="shared" si="17"/>
        <v>30</v>
      </c>
      <c r="C277" s="105">
        <f t="shared" si="18"/>
        <v>2020</v>
      </c>
      <c r="D277" s="69">
        <f t="shared" si="19"/>
        <v>43951</v>
      </c>
      <c r="E277" s="264">
        <f>IFERROR(VLOOKUP($D277,Actual_Kirk_HDD!$A$4:$F$471,6,FALSE),0)</f>
        <v>9.4563063333293353</v>
      </c>
      <c r="F277" s="68">
        <f>IF(AND(A277=2,B277=29),0,VLOOKUP($A277&amp;$B277,'Staff Ranked NHDD'!$C$8:$F$373,2,FALSE))</f>
        <v>13.166111111111112</v>
      </c>
      <c r="H277" s="49"/>
      <c r="J277" s="68">
        <f>IFERROR(VLOOKUP($D277,Actual_CGI_HDD!$A$9:$E$532,5),0)</f>
        <v>5.5</v>
      </c>
      <c r="K277" s="68">
        <f>IF(AND(A277=2,B277=29),0,VLOOKUP($A277&amp;$B277,'Staff Ranked NHDD'!$C$8:$F$373,4,FALSE))</f>
        <v>3.166666666666676E-2</v>
      </c>
    </row>
    <row r="278" spans="1:11" x14ac:dyDescent="0.25">
      <c r="A278" s="105">
        <f t="shared" si="16"/>
        <v>5</v>
      </c>
      <c r="B278" s="105">
        <f t="shared" si="17"/>
        <v>1</v>
      </c>
      <c r="C278" s="105">
        <f t="shared" si="18"/>
        <v>2020</v>
      </c>
      <c r="D278" s="69">
        <f t="shared" si="19"/>
        <v>43952</v>
      </c>
      <c r="E278" s="264">
        <f>IFERROR(VLOOKUP($D278,Actual_Kirk_HDD!$A$4:$F$471,6,FALSE),0)</f>
        <v>6.4414663750128254</v>
      </c>
      <c r="F278" s="68">
        <f>IF(AND(A278=2,B278=29),0,VLOOKUP($A278&amp;$B278,'Staff Ranked NHDD'!$C$8:$F$373,2,FALSE))</f>
        <v>9.1459677419354843</v>
      </c>
      <c r="H278" s="49"/>
      <c r="J278" s="68">
        <f>IFERROR(VLOOKUP($D278,Actual_CGI_HDD!$A$9:$E$532,5),0)</f>
        <v>6</v>
      </c>
      <c r="K278" s="68">
        <f>IF(AND(A278=2,B278=29),0,VLOOKUP($A278&amp;$B278,'Staff Ranked NHDD'!$C$8:$F$373,4,FALSE))</f>
        <v>2.792150537634408</v>
      </c>
    </row>
    <row r="279" spans="1:11" x14ac:dyDescent="0.25">
      <c r="A279" s="105">
        <f t="shared" si="16"/>
        <v>5</v>
      </c>
      <c r="B279" s="105">
        <f t="shared" si="17"/>
        <v>2</v>
      </c>
      <c r="C279" s="105">
        <f t="shared" si="18"/>
        <v>2020</v>
      </c>
      <c r="D279" s="69">
        <f t="shared" si="19"/>
        <v>43953</v>
      </c>
      <c r="E279" s="264">
        <f>IFERROR(VLOOKUP($D279,Actual_Kirk_HDD!$A$4:$F$471,6,FALSE),0)</f>
        <v>2.5765865500051301</v>
      </c>
      <c r="F279" s="68">
        <f>IF(AND(A279=2,B279=29),0,VLOOKUP($A279&amp;$B279,'Staff Ranked NHDD'!$C$8:$F$373,2,FALSE))</f>
        <v>5.264462365591398</v>
      </c>
      <c r="H279" s="49"/>
      <c r="J279" s="68">
        <f>IFERROR(VLOOKUP($D279,Actual_CGI_HDD!$A$9:$E$532,5),0)</f>
        <v>0</v>
      </c>
      <c r="K279" s="68">
        <f>IF(AND(A279=2,B279=29),0,VLOOKUP($A279&amp;$B279,'Staff Ranked NHDD'!$C$8:$F$373,4,FALSE))</f>
        <v>0</v>
      </c>
    </row>
    <row r="280" spans="1:11" x14ac:dyDescent="0.25">
      <c r="A280" s="105">
        <f t="shared" si="16"/>
        <v>5</v>
      </c>
      <c r="B280" s="105">
        <f t="shared" si="17"/>
        <v>3</v>
      </c>
      <c r="C280" s="105">
        <f t="shared" si="18"/>
        <v>2020</v>
      </c>
      <c r="D280" s="69">
        <f t="shared" si="19"/>
        <v>43954</v>
      </c>
      <c r="E280" s="264">
        <f>IFERROR(VLOOKUP($D280,Actual_Kirk_HDD!$A$4:$F$471,6,FALSE),0)</f>
        <v>0</v>
      </c>
      <c r="F280" s="68">
        <f>IF(AND(A280=2,B280=29),0,VLOOKUP($A280&amp;$B280,'Staff Ranked NHDD'!$C$8:$F$373,2,FALSE))</f>
        <v>6.7132795698924737</v>
      </c>
      <c r="H280" s="49"/>
      <c r="J280" s="68">
        <f>IFERROR(VLOOKUP($D280,Actual_CGI_HDD!$A$9:$E$532,5),0)</f>
        <v>0</v>
      </c>
      <c r="K280" s="68">
        <f>IF(AND(A280=2,B280=29),0,VLOOKUP($A280&amp;$B280,'Staff Ranked NHDD'!$C$8:$F$373,4,FALSE))</f>
        <v>0</v>
      </c>
    </row>
    <row r="281" spans="1:11" x14ac:dyDescent="0.25">
      <c r="A281" s="105">
        <f t="shared" si="16"/>
        <v>5</v>
      </c>
      <c r="B281" s="105">
        <f t="shared" si="17"/>
        <v>4</v>
      </c>
      <c r="C281" s="105">
        <f t="shared" si="18"/>
        <v>2020</v>
      </c>
      <c r="D281" s="69">
        <f t="shared" si="19"/>
        <v>43955</v>
      </c>
      <c r="E281" s="264">
        <f>IFERROR(VLOOKUP($D281,Actual_Kirk_HDD!$A$4:$F$471,6,FALSE),0)</f>
        <v>3.8648798250076952</v>
      </c>
      <c r="F281" s="68">
        <f>IF(AND(A281=2,B281=29),0,VLOOKUP($A281&amp;$B281,'Staff Ranked NHDD'!$C$8:$F$373,2,FALSE))</f>
        <v>13.707939068100355</v>
      </c>
      <c r="H281" s="49"/>
      <c r="J281" s="68">
        <f>IFERROR(VLOOKUP($D281,Actual_CGI_HDD!$A$9:$E$532,5),0)</f>
        <v>2</v>
      </c>
      <c r="K281" s="68">
        <f>IF(AND(A281=2,B281=29),0,VLOOKUP($A281&amp;$B281,'Staff Ranked NHDD'!$C$8:$F$373,4,FALSE))</f>
        <v>1.221612903225809</v>
      </c>
    </row>
    <row r="282" spans="1:11" x14ac:dyDescent="0.25">
      <c r="A282" s="105">
        <f t="shared" si="16"/>
        <v>5</v>
      </c>
      <c r="B282" s="105">
        <f t="shared" si="17"/>
        <v>5</v>
      </c>
      <c r="C282" s="105">
        <f t="shared" si="18"/>
        <v>2020</v>
      </c>
      <c r="D282" s="69">
        <f t="shared" si="19"/>
        <v>43956</v>
      </c>
      <c r="E282" s="264">
        <f>IFERROR(VLOOKUP($D282,Actual_Kirk_HDD!$A$4:$F$471,6,FALSE),0)</f>
        <v>13.527079387526934</v>
      </c>
      <c r="F282" s="68">
        <f>IF(AND(A282=2,B282=29),0,VLOOKUP($A282&amp;$B282,'Staff Ranked NHDD'!$C$8:$F$373,2,FALSE))</f>
        <v>6.065878136200717</v>
      </c>
      <c r="H282" s="49"/>
      <c r="J282" s="68">
        <f>IFERROR(VLOOKUP($D282,Actual_CGI_HDD!$A$9:$E$532,5),0)</f>
        <v>1</v>
      </c>
      <c r="K282" s="68">
        <f>IF(AND(A282=2,B282=29),0,VLOOKUP($A282&amp;$B282,'Staff Ranked NHDD'!$C$8:$F$373,4,FALSE))</f>
        <v>0.4753405017921139</v>
      </c>
    </row>
    <row r="283" spans="1:11" x14ac:dyDescent="0.25">
      <c r="A283" s="105">
        <f t="shared" si="16"/>
        <v>5</v>
      </c>
      <c r="B283" s="105">
        <f t="shared" si="17"/>
        <v>6</v>
      </c>
      <c r="C283" s="105">
        <f t="shared" si="18"/>
        <v>2020</v>
      </c>
      <c r="D283" s="69">
        <f t="shared" si="19"/>
        <v>43957</v>
      </c>
      <c r="E283" s="264">
        <f>IFERROR(VLOOKUP($D283,Actual_Kirk_HDD!$A$4:$F$471,6,FALSE),0)</f>
        <v>13.527079387526934</v>
      </c>
      <c r="F283" s="68">
        <f>IF(AND(A283=2,B283=29),0,VLOOKUP($A283&amp;$B283,'Staff Ranked NHDD'!$C$8:$F$373,2,FALSE))</f>
        <v>2.4845698924731172</v>
      </c>
      <c r="H283" s="49"/>
      <c r="J283" s="68">
        <f>IFERROR(VLOOKUP($D283,Actual_CGI_HDD!$A$9:$E$532,5),0)</f>
        <v>12</v>
      </c>
      <c r="K283" s="68">
        <f>IF(AND(A283=2,B283=29),0,VLOOKUP($A283&amp;$B283,'Staff Ranked NHDD'!$C$8:$F$373,4,FALSE))</f>
        <v>6.4521863799283157</v>
      </c>
    </row>
    <row r="284" spans="1:11" x14ac:dyDescent="0.25">
      <c r="A284" s="105">
        <f t="shared" si="16"/>
        <v>5</v>
      </c>
      <c r="B284" s="105">
        <f t="shared" si="17"/>
        <v>7</v>
      </c>
      <c r="C284" s="105">
        <f t="shared" si="18"/>
        <v>2020</v>
      </c>
      <c r="D284" s="69">
        <f t="shared" si="19"/>
        <v>43958</v>
      </c>
      <c r="E284" s="264">
        <f>IFERROR(VLOOKUP($D284,Actual_Kirk_HDD!$A$4:$F$471,6,FALSE),0)</f>
        <v>19.968545762539758</v>
      </c>
      <c r="F284" s="68">
        <f>IF(AND(A284=2,B284=29),0,VLOOKUP($A284&amp;$B284,'Staff Ranked NHDD'!$C$8:$F$373,2,FALSE))</f>
        <v>0</v>
      </c>
      <c r="H284" s="49"/>
      <c r="J284" s="68">
        <f>IFERROR(VLOOKUP($D284,Actual_CGI_HDD!$A$9:$E$532,5),0)</f>
        <v>11</v>
      </c>
      <c r="K284" s="68">
        <f>IF(AND(A284=2,B284=29),0,VLOOKUP($A284&amp;$B284,'Staff Ranked NHDD'!$C$8:$F$373,4,FALSE))</f>
        <v>5.3442114695340477</v>
      </c>
    </row>
    <row r="285" spans="1:11" x14ac:dyDescent="0.25">
      <c r="A285" s="105">
        <f t="shared" si="16"/>
        <v>5</v>
      </c>
      <c r="B285" s="105">
        <f t="shared" si="17"/>
        <v>8</v>
      </c>
      <c r="C285" s="105">
        <f t="shared" si="18"/>
        <v>2020</v>
      </c>
      <c r="D285" s="69">
        <f t="shared" si="19"/>
        <v>43959</v>
      </c>
      <c r="E285" s="264">
        <f>IFERROR(VLOOKUP($D285,Actual_Kirk_HDD!$A$4:$F$471,6,FALSE),0)</f>
        <v>11.594639475023087</v>
      </c>
      <c r="F285" s="68">
        <f>IF(AND(A285=2,B285=29),0,VLOOKUP($A285&amp;$B285,'Staff Ranked NHDD'!$C$8:$F$373,2,FALSE))</f>
        <v>7.4299999999999979</v>
      </c>
      <c r="H285" s="49"/>
      <c r="J285" s="68">
        <f>IFERROR(VLOOKUP($D285,Actual_CGI_HDD!$A$9:$E$532,5),0)</f>
        <v>12.5</v>
      </c>
      <c r="K285" s="68">
        <f>IF(AND(A285=2,B285=29),0,VLOOKUP($A285&amp;$B285,'Staff Ranked NHDD'!$C$8:$F$373,4,FALSE))</f>
        <v>7.5023118279569854</v>
      </c>
    </row>
    <row r="286" spans="1:11" x14ac:dyDescent="0.25">
      <c r="A286" s="105">
        <f t="shared" si="16"/>
        <v>5</v>
      </c>
      <c r="B286" s="105">
        <f t="shared" si="17"/>
        <v>9</v>
      </c>
      <c r="C286" s="105">
        <f t="shared" si="18"/>
        <v>2020</v>
      </c>
      <c r="D286" s="69">
        <f t="shared" si="19"/>
        <v>43960</v>
      </c>
      <c r="E286" s="264">
        <f>IFERROR(VLOOKUP($D286,Actual_Kirk_HDD!$A$4:$F$471,6,FALSE),0)</f>
        <v>23.833425587547453</v>
      </c>
      <c r="F286" s="68">
        <f>IF(AND(A286=2,B286=29),0,VLOOKUP($A286&amp;$B286,'Staff Ranked NHDD'!$C$8:$F$373,2,FALSE))</f>
        <v>3.908870967741934</v>
      </c>
      <c r="H286" s="49"/>
      <c r="J286" s="68">
        <f>IFERROR(VLOOKUP($D286,Actual_CGI_HDD!$A$9:$E$532,5),0)</f>
        <v>14</v>
      </c>
      <c r="K286" s="68">
        <f>IF(AND(A286=2,B286=29),0,VLOOKUP($A286&amp;$B286,'Staff Ranked NHDD'!$C$8:$F$373,4,FALSE))</f>
        <v>14.161756272401432</v>
      </c>
    </row>
    <row r="287" spans="1:11" x14ac:dyDescent="0.25">
      <c r="A287" s="105">
        <f t="shared" si="16"/>
        <v>5</v>
      </c>
      <c r="B287" s="105">
        <f t="shared" si="17"/>
        <v>10</v>
      </c>
      <c r="C287" s="105">
        <f t="shared" si="18"/>
        <v>2020</v>
      </c>
      <c r="D287" s="69">
        <f t="shared" si="19"/>
        <v>43961</v>
      </c>
      <c r="E287" s="264">
        <f>IFERROR(VLOOKUP($D287,Actual_Kirk_HDD!$A$4:$F$471,6,FALSE),0)</f>
        <v>16.103665937532064</v>
      </c>
      <c r="F287" s="68">
        <f>IF(AND(A287=2,B287=29),0,VLOOKUP($A287&amp;$B287,'Staff Ranked NHDD'!$C$8:$F$373,2,FALSE))</f>
        <v>21.201254480286739</v>
      </c>
      <c r="H287" s="49"/>
      <c r="J287" s="68">
        <f>IFERROR(VLOOKUP($D287,Actual_CGI_HDD!$A$9:$E$532,5),0)</f>
        <v>8</v>
      </c>
      <c r="K287" s="68">
        <f>IF(AND(A287=2,B287=29),0,VLOOKUP($A287&amp;$B287,'Staff Ranked NHDD'!$C$8:$F$373,4,FALSE))</f>
        <v>4.3445878136200689</v>
      </c>
    </row>
    <row r="288" spans="1:11" x14ac:dyDescent="0.25">
      <c r="A288" s="105">
        <f t="shared" si="16"/>
        <v>5</v>
      </c>
      <c r="B288" s="105">
        <f t="shared" si="17"/>
        <v>11</v>
      </c>
      <c r="C288" s="105">
        <f t="shared" si="18"/>
        <v>2020</v>
      </c>
      <c r="D288" s="69">
        <f t="shared" si="19"/>
        <v>43962</v>
      </c>
      <c r="E288" s="264">
        <f>IFERROR(VLOOKUP($D288,Actual_Kirk_HDD!$A$4:$F$471,6,FALSE),0)</f>
        <v>21.900985675043607</v>
      </c>
      <c r="F288" s="68">
        <f>IF(AND(A288=2,B288=29),0,VLOOKUP($A288&amp;$B288,'Staff Ranked NHDD'!$C$8:$F$373,2,FALSE))</f>
        <v>11.01689964157706</v>
      </c>
      <c r="H288" s="49"/>
      <c r="J288" s="68">
        <f>IFERROR(VLOOKUP($D288,Actual_CGI_HDD!$A$9:$E$532,5),0)</f>
        <v>13.5</v>
      </c>
      <c r="K288" s="68">
        <f>IF(AND(A288=2,B288=29),0,VLOOKUP($A288&amp;$B288,'Staff Ranked NHDD'!$C$8:$F$373,4,FALSE))</f>
        <v>8.9752508960573412</v>
      </c>
    </row>
    <row r="289" spans="1:11" x14ac:dyDescent="0.25">
      <c r="A289" s="105">
        <f t="shared" si="16"/>
        <v>5</v>
      </c>
      <c r="B289" s="105">
        <f t="shared" si="17"/>
        <v>12</v>
      </c>
      <c r="C289" s="105">
        <f t="shared" si="18"/>
        <v>2020</v>
      </c>
      <c r="D289" s="69">
        <f t="shared" si="19"/>
        <v>43963</v>
      </c>
      <c r="E289" s="264">
        <f>IFERROR(VLOOKUP($D289,Actual_Kirk_HDD!$A$4:$F$471,6,FALSE),0)</f>
        <v>20.612692400041041</v>
      </c>
      <c r="F289" s="68">
        <f>IF(AND(A289=2,B289=29),0,VLOOKUP($A289&amp;$B289,'Staff Ranked NHDD'!$C$8:$F$373,2,FALSE))</f>
        <v>15.368243727598569</v>
      </c>
      <c r="H289" s="49"/>
      <c r="J289" s="68">
        <f>IFERROR(VLOOKUP($D289,Actual_CGI_HDD!$A$9:$E$532,5),0)</f>
        <v>14</v>
      </c>
      <c r="K289" s="68">
        <f>IF(AND(A289=2,B289=29),0,VLOOKUP($A289&amp;$B289,'Staff Ranked NHDD'!$C$8:$F$373,4,FALSE))</f>
        <v>10.776702508960573</v>
      </c>
    </row>
    <row r="290" spans="1:11" x14ac:dyDescent="0.25">
      <c r="A290" s="105">
        <f t="shared" si="16"/>
        <v>5</v>
      </c>
      <c r="B290" s="105">
        <f t="shared" si="17"/>
        <v>13</v>
      </c>
      <c r="C290" s="105">
        <f t="shared" si="18"/>
        <v>2020</v>
      </c>
      <c r="D290" s="69">
        <f t="shared" si="19"/>
        <v>43964</v>
      </c>
      <c r="E290" s="264">
        <f>IFERROR(VLOOKUP($D290,Actual_Kirk_HDD!$A$4:$F$471,6,FALSE),0)</f>
        <v>18.680252487537192</v>
      </c>
      <c r="F290" s="68">
        <f>IF(AND(A290=2,B290=29),0,VLOOKUP($A290&amp;$B290,'Staff Ranked NHDD'!$C$8:$F$373,2,FALSE))</f>
        <v>17.361827956989249</v>
      </c>
      <c r="H290" s="49"/>
      <c r="J290" s="68">
        <f>IFERROR(VLOOKUP($D290,Actual_CGI_HDD!$A$9:$E$532,5),0)</f>
        <v>7.5</v>
      </c>
      <c r="K290" s="68">
        <f>IF(AND(A290=2,B290=29),0,VLOOKUP($A290&amp;$B290,'Staff Ranked NHDD'!$C$8:$F$373,4,FALSE))</f>
        <v>3.6909318996415759</v>
      </c>
    </row>
    <row r="291" spans="1:11" x14ac:dyDescent="0.25">
      <c r="A291" s="105">
        <f t="shared" si="16"/>
        <v>5</v>
      </c>
      <c r="B291" s="105">
        <f t="shared" si="17"/>
        <v>14</v>
      </c>
      <c r="C291" s="105">
        <f t="shared" si="18"/>
        <v>2020</v>
      </c>
      <c r="D291" s="69">
        <f t="shared" si="19"/>
        <v>43965</v>
      </c>
      <c r="E291" s="264">
        <f>IFERROR(VLOOKUP($D291,Actual_Kirk_HDD!$A$4:$F$471,6,FALSE),0)</f>
        <v>11.594639475023087</v>
      </c>
      <c r="F291" s="68">
        <f>IF(AND(A291=2,B291=29),0,VLOOKUP($A291&amp;$B291,'Staff Ranked NHDD'!$C$8:$F$373,2,FALSE))</f>
        <v>8.2015412186379937</v>
      </c>
      <c r="H291" s="49"/>
      <c r="J291" s="68">
        <f>IFERROR(VLOOKUP($D291,Actual_CGI_HDD!$A$9:$E$532,5),0)</f>
        <v>0</v>
      </c>
      <c r="K291" s="68">
        <f>IF(AND(A291=2,B291=29),0,VLOOKUP($A291&amp;$B291,'Staff Ranked NHDD'!$C$8:$F$373,4,FALSE))</f>
        <v>0</v>
      </c>
    </row>
    <row r="292" spans="1:11" x14ac:dyDescent="0.25">
      <c r="A292" s="105">
        <f t="shared" si="16"/>
        <v>5</v>
      </c>
      <c r="B292" s="105">
        <f t="shared" si="17"/>
        <v>15</v>
      </c>
      <c r="C292" s="105">
        <f t="shared" si="18"/>
        <v>2020</v>
      </c>
      <c r="D292" s="69">
        <f t="shared" si="19"/>
        <v>43966</v>
      </c>
      <c r="E292" s="264">
        <f>IFERROR(VLOOKUP($D292,Actual_Kirk_HDD!$A$4:$F$471,6,FALSE),0)</f>
        <v>0</v>
      </c>
      <c r="F292" s="68">
        <f>IF(AND(A292=2,B292=29),0,VLOOKUP($A292&amp;$B292,'Staff Ranked NHDD'!$C$8:$F$373,2,FALSE))</f>
        <v>3.1718279569892456</v>
      </c>
      <c r="H292" s="49"/>
      <c r="J292" s="68">
        <f>IFERROR(VLOOKUP($D292,Actual_CGI_HDD!$A$9:$E$532,5),0)</f>
        <v>0</v>
      </c>
      <c r="K292" s="68">
        <f>IF(AND(A292=2,B292=29),0,VLOOKUP($A292&amp;$B292,'Staff Ranked NHDD'!$C$8:$F$373,4,FALSE))</f>
        <v>0</v>
      </c>
    </row>
    <row r="293" spans="1:11" x14ac:dyDescent="0.25">
      <c r="A293" s="105">
        <f t="shared" si="16"/>
        <v>5</v>
      </c>
      <c r="B293" s="105">
        <f t="shared" si="17"/>
        <v>16</v>
      </c>
      <c r="C293" s="105">
        <f t="shared" si="18"/>
        <v>2020</v>
      </c>
      <c r="D293" s="69">
        <f t="shared" si="19"/>
        <v>43967</v>
      </c>
      <c r="E293" s="264">
        <f>IFERROR(VLOOKUP($D293,Actual_Kirk_HDD!$A$4:$F$471,6,FALSE),0)</f>
        <v>0</v>
      </c>
      <c r="F293" s="68">
        <f>IF(AND(A293=2,B293=29),0,VLOOKUP($A293&amp;$B293,'Staff Ranked NHDD'!$C$8:$F$373,2,FALSE))</f>
        <v>0.92596774193548137</v>
      </c>
      <c r="H293" s="49"/>
      <c r="J293" s="68">
        <f>IFERROR(VLOOKUP($D293,Actual_CGI_HDD!$A$9:$E$532,5),0)</f>
        <v>0</v>
      </c>
      <c r="K293" s="68">
        <f>IF(AND(A293=2,B293=29),0,VLOOKUP($A293&amp;$B293,'Staff Ranked NHDD'!$C$8:$F$373,4,FALSE))</f>
        <v>0</v>
      </c>
    </row>
    <row r="294" spans="1:11" x14ac:dyDescent="0.25">
      <c r="A294" s="105">
        <f t="shared" si="16"/>
        <v>5</v>
      </c>
      <c r="B294" s="105">
        <f t="shared" si="17"/>
        <v>17</v>
      </c>
      <c r="C294" s="105">
        <f t="shared" si="18"/>
        <v>2020</v>
      </c>
      <c r="D294" s="69">
        <f t="shared" si="19"/>
        <v>43968</v>
      </c>
      <c r="E294" s="264">
        <f>IFERROR(VLOOKUP($D294,Actual_Kirk_HDD!$A$4:$F$471,6,FALSE),0)</f>
        <v>0</v>
      </c>
      <c r="F294" s="68">
        <f>IF(AND(A294=2,B294=29),0,VLOOKUP($A294&amp;$B294,'Staff Ranked NHDD'!$C$8:$F$373,2,FALSE))</f>
        <v>0</v>
      </c>
      <c r="H294" s="49"/>
      <c r="J294" s="68">
        <f>IFERROR(VLOOKUP($D294,Actual_CGI_HDD!$A$9:$E$532,5),0)</f>
        <v>0</v>
      </c>
      <c r="K294" s="68">
        <f>IF(AND(A294=2,B294=29),0,VLOOKUP($A294&amp;$B294,'Staff Ranked NHDD'!$C$8:$F$373,4,FALSE))</f>
        <v>0</v>
      </c>
    </row>
    <row r="295" spans="1:11" x14ac:dyDescent="0.25">
      <c r="A295" s="105">
        <f t="shared" si="16"/>
        <v>5</v>
      </c>
      <c r="B295" s="105">
        <f t="shared" si="17"/>
        <v>18</v>
      </c>
      <c r="C295" s="105">
        <f t="shared" si="18"/>
        <v>2020</v>
      </c>
      <c r="D295" s="69">
        <f t="shared" si="19"/>
        <v>43969</v>
      </c>
      <c r="E295" s="264">
        <f>IFERROR(VLOOKUP($D295,Actual_Kirk_HDD!$A$4:$F$471,6,FALSE),0)</f>
        <v>5.1531731000102603</v>
      </c>
      <c r="F295" s="68">
        <f>IF(AND(A295=2,B295=29),0,VLOOKUP($A295&amp;$B295,'Staff Ranked NHDD'!$C$8:$F$373,2,FALSE))</f>
        <v>0</v>
      </c>
      <c r="H295" s="49"/>
      <c r="J295" s="68">
        <f>IFERROR(VLOOKUP($D295,Actual_CGI_HDD!$A$9:$E$532,5),0)</f>
        <v>4.5</v>
      </c>
      <c r="K295" s="68">
        <f>IF(AND(A295=2,B295=29),0,VLOOKUP($A295&amp;$B295,'Staff Ranked NHDD'!$C$8:$F$373,4,FALSE))</f>
        <v>2.012078853046595</v>
      </c>
    </row>
    <row r="296" spans="1:11" x14ac:dyDescent="0.25">
      <c r="A296" s="105">
        <f t="shared" si="16"/>
        <v>5</v>
      </c>
      <c r="B296" s="105">
        <f t="shared" si="17"/>
        <v>19</v>
      </c>
      <c r="C296" s="105">
        <f t="shared" si="18"/>
        <v>2020</v>
      </c>
      <c r="D296" s="69">
        <f t="shared" si="19"/>
        <v>43970</v>
      </c>
      <c r="E296" s="264">
        <f>IFERROR(VLOOKUP($D296,Actual_Kirk_HDD!$A$4:$F$471,6,FALSE),0)</f>
        <v>10.306346200020521</v>
      </c>
      <c r="F296" s="68">
        <f>IF(AND(A296=2,B296=29),0,VLOOKUP($A296&amp;$B296,'Staff Ranked NHDD'!$C$8:$F$373,2,FALSE))</f>
        <v>0</v>
      </c>
      <c r="H296" s="49"/>
      <c r="J296" s="68">
        <f>IFERROR(VLOOKUP($D296,Actual_CGI_HDD!$A$9:$E$532,5),0)</f>
        <v>0</v>
      </c>
      <c r="K296" s="68">
        <f>IF(AND(A296=2,B296=29),0,VLOOKUP($A296&amp;$B296,'Staff Ranked NHDD'!$C$8:$F$373,4,FALSE))</f>
        <v>2.1899641577060435E-2</v>
      </c>
    </row>
    <row r="297" spans="1:11" x14ac:dyDescent="0.25">
      <c r="A297" s="105">
        <f t="shared" si="16"/>
        <v>5</v>
      </c>
      <c r="B297" s="105">
        <f t="shared" si="17"/>
        <v>20</v>
      </c>
      <c r="C297" s="105">
        <f t="shared" si="18"/>
        <v>2020</v>
      </c>
      <c r="D297" s="69">
        <f t="shared" si="19"/>
        <v>43971</v>
      </c>
      <c r="E297" s="264">
        <f>IFERROR(VLOOKUP($D297,Actual_Kirk_HDD!$A$4:$F$471,6,FALSE),0)</f>
        <v>7.0856130125141075</v>
      </c>
      <c r="F297" s="68">
        <f>IF(AND(A297=2,B297=29),0,VLOOKUP($A297&amp;$B297,'Staff Ranked NHDD'!$C$8:$F$373,2,FALSE))</f>
        <v>4.6554838709677409</v>
      </c>
      <c r="H297" s="49"/>
      <c r="J297" s="68">
        <f>IFERROR(VLOOKUP($D297,Actual_CGI_HDD!$A$9:$E$532,5),0)</f>
        <v>0</v>
      </c>
      <c r="K297" s="68">
        <f>IF(AND(A297=2,B297=29),0,VLOOKUP($A297&amp;$B297,'Staff Ranked NHDD'!$C$8:$F$373,4,FALSE))</f>
        <v>0</v>
      </c>
    </row>
    <row r="298" spans="1:11" x14ac:dyDescent="0.25">
      <c r="A298" s="105">
        <f t="shared" si="16"/>
        <v>5</v>
      </c>
      <c r="B298" s="105">
        <f t="shared" si="17"/>
        <v>21</v>
      </c>
      <c r="C298" s="105">
        <f t="shared" si="18"/>
        <v>2020</v>
      </c>
      <c r="D298" s="69">
        <f t="shared" si="19"/>
        <v>43972</v>
      </c>
      <c r="E298" s="264">
        <f>IFERROR(VLOOKUP($D298,Actual_Kirk_HDD!$A$4:$F$471,6,FALSE),0)</f>
        <v>3.8648798250076952</v>
      </c>
      <c r="F298" s="68">
        <f>IF(AND(A298=2,B298=29),0,VLOOKUP($A298&amp;$B298,'Staff Ranked NHDD'!$C$8:$F$373,2,FALSE))</f>
        <v>12.2791935483871</v>
      </c>
      <c r="H298" s="49"/>
      <c r="J298" s="68">
        <f>IFERROR(VLOOKUP($D298,Actual_CGI_HDD!$A$9:$E$532,5),0)</f>
        <v>0</v>
      </c>
      <c r="K298" s="68">
        <f>IF(AND(A298=2,B298=29),0,VLOOKUP($A298&amp;$B298,'Staff Ranked NHDD'!$C$8:$F$373,4,FALSE))</f>
        <v>0</v>
      </c>
    </row>
    <row r="299" spans="1:11" x14ac:dyDescent="0.25">
      <c r="A299" s="105">
        <f t="shared" si="16"/>
        <v>5</v>
      </c>
      <c r="B299" s="105">
        <f t="shared" si="17"/>
        <v>22</v>
      </c>
      <c r="C299" s="105">
        <f t="shared" si="18"/>
        <v>2020</v>
      </c>
      <c r="D299" s="69">
        <f t="shared" si="19"/>
        <v>43973</v>
      </c>
      <c r="E299" s="264">
        <f>IFERROR(VLOOKUP($D299,Actual_Kirk_HDD!$A$4:$F$471,6,FALSE),0)</f>
        <v>3.8648798250076952</v>
      </c>
      <c r="F299" s="68">
        <f>IF(AND(A299=2,B299=29),0,VLOOKUP($A299&amp;$B299,'Staff Ranked NHDD'!$C$8:$F$373,2,FALSE))</f>
        <v>10.027741935483872</v>
      </c>
      <c r="H299" s="49"/>
      <c r="J299" s="68">
        <f>IFERROR(VLOOKUP($D299,Actual_CGI_HDD!$A$9:$E$532,5),0)</f>
        <v>0</v>
      </c>
      <c r="K299" s="68">
        <f>IF(AND(A299=2,B299=29),0,VLOOKUP($A299&amp;$B299,'Staff Ranked NHDD'!$C$8:$F$373,4,FALSE))</f>
        <v>0</v>
      </c>
    </row>
    <row r="300" spans="1:11" x14ac:dyDescent="0.25">
      <c r="A300" s="105">
        <f t="shared" si="16"/>
        <v>5</v>
      </c>
      <c r="B300" s="105">
        <f t="shared" si="17"/>
        <v>23</v>
      </c>
      <c r="C300" s="105">
        <f t="shared" si="18"/>
        <v>2020</v>
      </c>
      <c r="D300" s="69">
        <f t="shared" si="19"/>
        <v>43974</v>
      </c>
      <c r="E300" s="264">
        <f>IFERROR(VLOOKUP($D300,Actual_Kirk_HDD!$A$4:$F$471,6,FALSE),0)</f>
        <v>0</v>
      </c>
      <c r="F300" s="68">
        <f>IF(AND(A300=2,B300=29),0,VLOOKUP($A300&amp;$B300,'Staff Ranked NHDD'!$C$8:$F$373,2,FALSE))</f>
        <v>8.833333333333257E-2</v>
      </c>
      <c r="H300" s="49"/>
      <c r="J300" s="68">
        <f>IFERROR(VLOOKUP($D300,Actual_CGI_HDD!$A$9:$E$532,5),0)</f>
        <v>0</v>
      </c>
      <c r="K300" s="68">
        <f>IF(AND(A300=2,B300=29),0,VLOOKUP($A300&amp;$B300,'Staff Ranked NHDD'!$C$8:$F$373,4,FALSE))</f>
        <v>0</v>
      </c>
    </row>
    <row r="301" spans="1:11" x14ac:dyDescent="0.25">
      <c r="A301" s="105">
        <f t="shared" si="16"/>
        <v>5</v>
      </c>
      <c r="B301" s="105">
        <f t="shared" si="17"/>
        <v>24</v>
      </c>
      <c r="C301" s="105">
        <f t="shared" si="18"/>
        <v>2020</v>
      </c>
      <c r="D301" s="69">
        <f t="shared" si="19"/>
        <v>43975</v>
      </c>
      <c r="E301" s="264">
        <f>IFERROR(VLOOKUP($D301,Actual_Kirk_HDD!$A$4:$F$471,6,FALSE),0)</f>
        <v>0</v>
      </c>
      <c r="F301" s="68">
        <f>IF(AND(A301=2,B301=29),0,VLOOKUP($A301&amp;$B301,'Staff Ranked NHDD'!$C$8:$F$373,2,FALSE))</f>
        <v>0</v>
      </c>
      <c r="H301" s="49"/>
      <c r="J301" s="68">
        <f>IFERROR(VLOOKUP($D301,Actual_CGI_HDD!$A$9:$E$532,5),0)</f>
        <v>0</v>
      </c>
      <c r="K301" s="68">
        <f>IF(AND(A301=2,B301=29),0,VLOOKUP($A301&amp;$B301,'Staff Ranked NHDD'!$C$8:$F$373,4,FALSE))</f>
        <v>0</v>
      </c>
    </row>
    <row r="302" spans="1:11" x14ac:dyDescent="0.25">
      <c r="A302" s="105">
        <f t="shared" si="16"/>
        <v>5</v>
      </c>
      <c r="B302" s="105">
        <f t="shared" si="17"/>
        <v>25</v>
      </c>
      <c r="C302" s="105">
        <f t="shared" si="18"/>
        <v>2020</v>
      </c>
      <c r="D302" s="69">
        <f t="shared" si="19"/>
        <v>43976</v>
      </c>
      <c r="E302" s="264">
        <f>IFERROR(VLOOKUP($D302,Actual_Kirk_HDD!$A$4:$F$471,6,FALSE),0)</f>
        <v>0</v>
      </c>
      <c r="F302" s="68">
        <f>IF(AND(A302=2,B302=29),0,VLOOKUP($A302&amp;$B302,'Staff Ranked NHDD'!$C$8:$F$373,2,FALSE))</f>
        <v>0</v>
      </c>
      <c r="H302" s="49"/>
      <c r="J302" s="68">
        <f>IFERROR(VLOOKUP($D302,Actual_CGI_HDD!$A$9:$E$532,5),0)</f>
        <v>0</v>
      </c>
      <c r="K302" s="68">
        <f>IF(AND(A302=2,B302=29),0,VLOOKUP($A302&amp;$B302,'Staff Ranked NHDD'!$C$8:$F$373,4,FALSE))</f>
        <v>0</v>
      </c>
    </row>
    <row r="303" spans="1:11" x14ac:dyDescent="0.25">
      <c r="A303" s="105">
        <f t="shared" si="16"/>
        <v>5</v>
      </c>
      <c r="B303" s="105">
        <f t="shared" si="17"/>
        <v>26</v>
      </c>
      <c r="C303" s="105">
        <f t="shared" si="18"/>
        <v>2020</v>
      </c>
      <c r="D303" s="69">
        <f t="shared" si="19"/>
        <v>43977</v>
      </c>
      <c r="E303" s="264">
        <f>IFERROR(VLOOKUP($D303,Actual_Kirk_HDD!$A$4:$F$471,6,FALSE),0)</f>
        <v>0</v>
      </c>
      <c r="F303" s="68">
        <f>IF(AND(A303=2,B303=29),0,VLOOKUP($A303&amp;$B303,'Staff Ranked NHDD'!$C$8:$F$373,2,FALSE))</f>
        <v>0</v>
      </c>
      <c r="H303" s="49"/>
      <c r="J303" s="68">
        <f>IFERROR(VLOOKUP($D303,Actual_CGI_HDD!$A$9:$E$532,5),0)</f>
        <v>0</v>
      </c>
      <c r="K303" s="68">
        <f>IF(AND(A303=2,B303=29),0,VLOOKUP($A303&amp;$B303,'Staff Ranked NHDD'!$C$8:$F$373,4,FALSE))</f>
        <v>0</v>
      </c>
    </row>
    <row r="304" spans="1:11" x14ac:dyDescent="0.25">
      <c r="A304" s="105">
        <f t="shared" si="16"/>
        <v>5</v>
      </c>
      <c r="B304" s="105">
        <f t="shared" si="17"/>
        <v>27</v>
      </c>
      <c r="C304" s="105">
        <f t="shared" si="18"/>
        <v>2020</v>
      </c>
      <c r="D304" s="69">
        <f t="shared" si="19"/>
        <v>43978</v>
      </c>
      <c r="E304" s="264">
        <f>IFERROR(VLOOKUP($D304,Actual_Kirk_HDD!$A$4:$F$471,6,FALSE),0)</f>
        <v>0</v>
      </c>
      <c r="F304" s="68">
        <f>IF(AND(A304=2,B304=29),0,VLOOKUP($A304&amp;$B304,'Staff Ranked NHDD'!$C$8:$F$373,2,FALSE))</f>
        <v>0</v>
      </c>
      <c r="H304" s="49"/>
      <c r="J304" s="68">
        <f>IFERROR(VLOOKUP($D304,Actual_CGI_HDD!$A$9:$E$532,5),0)</f>
        <v>0</v>
      </c>
      <c r="K304" s="68">
        <f>IF(AND(A304=2,B304=29),0,VLOOKUP($A304&amp;$B304,'Staff Ranked NHDD'!$C$8:$F$373,4,FALSE))</f>
        <v>0</v>
      </c>
    </row>
    <row r="305" spans="1:11" x14ac:dyDescent="0.25">
      <c r="A305" s="105">
        <f t="shared" si="16"/>
        <v>5</v>
      </c>
      <c r="B305" s="105">
        <f t="shared" si="17"/>
        <v>28</v>
      </c>
      <c r="C305" s="105">
        <f t="shared" si="18"/>
        <v>2020</v>
      </c>
      <c r="D305" s="69">
        <f t="shared" si="19"/>
        <v>43979</v>
      </c>
      <c r="E305" s="264">
        <f>IFERROR(VLOOKUP($D305,Actual_Kirk_HDD!$A$4:$F$471,6,FALSE),0)</f>
        <v>0</v>
      </c>
      <c r="F305" s="68">
        <f>IF(AND(A305=2,B305=29),0,VLOOKUP($A305&amp;$B305,'Staff Ranked NHDD'!$C$8:$F$373,2,FALSE))</f>
        <v>0</v>
      </c>
      <c r="H305" s="49"/>
      <c r="J305" s="68">
        <f>IFERROR(VLOOKUP($D305,Actual_CGI_HDD!$A$9:$E$532,5),0)</f>
        <v>0</v>
      </c>
      <c r="K305" s="68">
        <f>IF(AND(A305=2,B305=29),0,VLOOKUP($A305&amp;$B305,'Staff Ranked NHDD'!$C$8:$F$373,4,FALSE))</f>
        <v>0</v>
      </c>
    </row>
    <row r="306" spans="1:11" x14ac:dyDescent="0.25">
      <c r="A306" s="105">
        <f t="shared" si="16"/>
        <v>5</v>
      </c>
      <c r="B306" s="105">
        <f t="shared" si="17"/>
        <v>29</v>
      </c>
      <c r="C306" s="105">
        <f t="shared" si="18"/>
        <v>2020</v>
      </c>
      <c r="D306" s="69">
        <f t="shared" si="19"/>
        <v>43980</v>
      </c>
      <c r="E306" s="264">
        <f>IFERROR(VLOOKUP($D306,Actual_Kirk_HDD!$A$4:$F$471,6,FALSE),0)</f>
        <v>3.8648798250076952</v>
      </c>
      <c r="F306" s="68">
        <f>IF(AND(A306=2,B306=29),0,VLOOKUP($A306&amp;$B306,'Staff Ranked NHDD'!$C$8:$F$373,2,FALSE))</f>
        <v>0</v>
      </c>
      <c r="H306" s="49"/>
      <c r="J306" s="68">
        <f>IFERROR(VLOOKUP($D306,Actual_CGI_HDD!$A$9:$E$532,5),0)</f>
        <v>0</v>
      </c>
      <c r="K306" s="68">
        <f>IF(AND(A306=2,B306=29),0,VLOOKUP($A306&amp;$B306,'Staff Ranked NHDD'!$C$8:$F$373,4,FALSE))</f>
        <v>0</v>
      </c>
    </row>
    <row r="307" spans="1:11" x14ac:dyDescent="0.25">
      <c r="A307" s="105">
        <f t="shared" si="16"/>
        <v>5</v>
      </c>
      <c r="B307" s="105">
        <f t="shared" si="17"/>
        <v>30</v>
      </c>
      <c r="C307" s="105">
        <f t="shared" si="18"/>
        <v>2020</v>
      </c>
      <c r="D307" s="69">
        <f t="shared" si="19"/>
        <v>43981</v>
      </c>
      <c r="E307" s="264">
        <f>IFERROR(VLOOKUP($D307,Actual_Kirk_HDD!$A$4:$F$471,6,FALSE),0)</f>
        <v>0</v>
      </c>
      <c r="F307" s="68">
        <f>IF(AND(A307=2,B307=29),0,VLOOKUP($A307&amp;$B307,'Staff Ranked NHDD'!$C$8:$F$373,2,FALSE))</f>
        <v>0</v>
      </c>
      <c r="H307" s="49"/>
      <c r="J307" s="68">
        <f>IFERROR(VLOOKUP($D307,Actual_CGI_HDD!$A$9:$E$532,5),0)</f>
        <v>0</v>
      </c>
      <c r="K307" s="68">
        <f>IF(AND(A307=2,B307=29),0,VLOOKUP($A307&amp;$B307,'Staff Ranked NHDD'!$C$8:$F$373,4,FALSE))</f>
        <v>0</v>
      </c>
    </row>
    <row r="308" spans="1:11" x14ac:dyDescent="0.25">
      <c r="A308" s="105">
        <f t="shared" si="16"/>
        <v>5</v>
      </c>
      <c r="B308" s="105">
        <f t="shared" si="17"/>
        <v>31</v>
      </c>
      <c r="C308" s="105">
        <f t="shared" si="18"/>
        <v>2020</v>
      </c>
      <c r="D308" s="69">
        <f t="shared" si="19"/>
        <v>43982</v>
      </c>
      <c r="E308" s="264">
        <f>IFERROR(VLOOKUP($D308,Actual_Kirk_HDD!$A$4:$F$471,6,FALSE),0)</f>
        <v>0</v>
      </c>
      <c r="F308" s="68">
        <f>IF(AND(A308=2,B308=29),0,VLOOKUP($A308&amp;$B308,'Staff Ranked NHDD'!$C$8:$F$373,2,FALSE))</f>
        <v>1.7857347670250883</v>
      </c>
      <c r="H308" s="49"/>
      <c r="J308" s="68">
        <f>IFERROR(VLOOKUP($D308,Actual_CGI_HDD!$A$9:$E$532,5),0)</f>
        <v>0</v>
      </c>
      <c r="K308" s="68">
        <f>IF(AND(A308=2,B308=29),0,VLOOKUP($A308&amp;$B308,'Staff Ranked NHDD'!$C$8:$F$373,4,FALSE))</f>
        <v>0</v>
      </c>
    </row>
    <row r="309" spans="1:11" x14ac:dyDescent="0.25">
      <c r="A309" s="105">
        <f t="shared" si="16"/>
        <v>6</v>
      </c>
      <c r="B309" s="105">
        <f t="shared" si="17"/>
        <v>1</v>
      </c>
      <c r="C309" s="105">
        <f t="shared" si="18"/>
        <v>2020</v>
      </c>
      <c r="D309" s="69">
        <f t="shared" si="19"/>
        <v>43983</v>
      </c>
      <c r="E309" s="264">
        <f>IFERROR(VLOOKUP($D309,Actual_Kirk_HDD!$A$4:$F$471,6,FALSE),0)</f>
        <v>0</v>
      </c>
      <c r="F309" s="68">
        <f>IF(AND(A309=2,B309=29),0,VLOOKUP($A309&amp;$B309,'Staff Ranked NHDD'!$C$8:$F$373,2,FALSE))</f>
        <v>0</v>
      </c>
      <c r="H309" s="49"/>
      <c r="J309" s="68">
        <f>IFERROR(VLOOKUP($D309,Actual_CGI_HDD!$A$9:$E$532,5),0)</f>
        <v>0</v>
      </c>
      <c r="K309" s="68">
        <f>IF(AND(A309=2,B309=29),0,VLOOKUP($A309&amp;$B309,'Staff Ranked NHDD'!$C$8:$F$373,4,FALSE))</f>
        <v>8.0000000000000196E-2</v>
      </c>
    </row>
    <row r="310" spans="1:11" x14ac:dyDescent="0.25">
      <c r="A310" s="105">
        <f t="shared" si="16"/>
        <v>6</v>
      </c>
      <c r="B310" s="105">
        <f t="shared" si="17"/>
        <v>2</v>
      </c>
      <c r="C310" s="105">
        <f t="shared" si="18"/>
        <v>2020</v>
      </c>
      <c r="D310" s="69">
        <f t="shared" si="19"/>
        <v>43984</v>
      </c>
      <c r="E310" s="264">
        <f>IFERROR(VLOOKUP($D310,Actual_Kirk_HDD!$A$4:$F$471,6,FALSE),0)</f>
        <v>0</v>
      </c>
      <c r="F310" s="68">
        <f>IF(AND(A310=2,B310=29),0,VLOOKUP($A310&amp;$B310,'Staff Ranked NHDD'!$C$8:$F$373,2,FALSE))</f>
        <v>0</v>
      </c>
      <c r="H310" s="49"/>
      <c r="J310" s="68">
        <f>IFERROR(VLOOKUP($D310,Actual_CGI_HDD!$A$9:$E$532,5),0)</f>
        <v>0</v>
      </c>
      <c r="K310" s="68">
        <f>IF(AND(A310=2,B310=29),0,VLOOKUP($A310&amp;$B310,'Staff Ranked NHDD'!$C$8:$F$373,4,FALSE))</f>
        <v>0</v>
      </c>
    </row>
    <row r="311" spans="1:11" x14ac:dyDescent="0.25">
      <c r="A311" s="105">
        <f t="shared" si="16"/>
        <v>6</v>
      </c>
      <c r="B311" s="105">
        <f t="shared" si="17"/>
        <v>3</v>
      </c>
      <c r="C311" s="105">
        <f t="shared" si="18"/>
        <v>2020</v>
      </c>
      <c r="D311" s="69">
        <f t="shared" si="19"/>
        <v>43985</v>
      </c>
      <c r="E311" s="264">
        <f>IFERROR(VLOOKUP($D311,Actual_Kirk_HDD!$A$4:$F$471,6,FALSE),0)</f>
        <v>0</v>
      </c>
      <c r="F311" s="68">
        <f>IF(AND(A311=2,B311=29),0,VLOOKUP($A311&amp;$B311,'Staff Ranked NHDD'!$C$8:$F$373,2,FALSE))</f>
        <v>0.56722222222222174</v>
      </c>
      <c r="H311" s="49"/>
      <c r="J311" s="68">
        <f>IFERROR(VLOOKUP($D311,Actual_CGI_HDD!$A$9:$E$532,5),0)</f>
        <v>0</v>
      </c>
      <c r="K311" s="68">
        <f>IF(AND(A311=2,B311=29),0,VLOOKUP($A311&amp;$B311,'Staff Ranked NHDD'!$C$8:$F$373,4,FALSE))</f>
        <v>0</v>
      </c>
    </row>
    <row r="312" spans="1:11" x14ac:dyDescent="0.25">
      <c r="A312" s="105">
        <f t="shared" si="16"/>
        <v>6</v>
      </c>
      <c r="B312" s="105">
        <f t="shared" si="17"/>
        <v>4</v>
      </c>
      <c r="C312" s="105">
        <f t="shared" si="18"/>
        <v>2020</v>
      </c>
      <c r="D312" s="69">
        <f t="shared" si="19"/>
        <v>43986</v>
      </c>
      <c r="E312" s="264">
        <f>IFERROR(VLOOKUP($D312,Actual_Kirk_HDD!$A$4:$F$471,6,FALSE),0)</f>
        <v>0</v>
      </c>
      <c r="F312" s="68">
        <f>IF(AND(A312=2,B312=29),0,VLOOKUP($A312&amp;$B312,'Staff Ranked NHDD'!$C$8:$F$373,2,FALSE))</f>
        <v>0</v>
      </c>
      <c r="H312" s="49"/>
      <c r="J312" s="68">
        <f>IFERROR(VLOOKUP($D312,Actual_CGI_HDD!$A$9:$E$532,5),0)</f>
        <v>0</v>
      </c>
      <c r="K312" s="68">
        <f>IF(AND(A312=2,B312=29),0,VLOOKUP($A312&amp;$B312,'Staff Ranked NHDD'!$C$8:$F$373,4,FALSE))</f>
        <v>0</v>
      </c>
    </row>
    <row r="313" spans="1:11" x14ac:dyDescent="0.25">
      <c r="A313" s="105">
        <f t="shared" si="16"/>
        <v>6</v>
      </c>
      <c r="B313" s="105">
        <f t="shared" si="17"/>
        <v>5</v>
      </c>
      <c r="C313" s="105">
        <f t="shared" si="18"/>
        <v>2020</v>
      </c>
      <c r="D313" s="69">
        <f t="shared" si="19"/>
        <v>43987</v>
      </c>
      <c r="E313" s="264">
        <f>IFERROR(VLOOKUP($D313,Actual_Kirk_HDD!$A$4:$F$471,6,FALSE),0)</f>
        <v>0</v>
      </c>
      <c r="F313" s="68">
        <f>IF(AND(A313=2,B313=29),0,VLOOKUP($A313&amp;$B313,'Staff Ranked NHDD'!$C$8:$F$373,2,FALSE))</f>
        <v>0</v>
      </c>
      <c r="H313" s="49"/>
      <c r="J313" s="68">
        <f>IFERROR(VLOOKUP($D313,Actual_CGI_HDD!$A$9:$E$532,5),0)</f>
        <v>0</v>
      </c>
      <c r="K313" s="68">
        <f>IF(AND(A313=2,B313=29),0,VLOOKUP($A313&amp;$B313,'Staff Ranked NHDD'!$C$8:$F$373,4,FALSE))</f>
        <v>0</v>
      </c>
    </row>
    <row r="314" spans="1:11" x14ac:dyDescent="0.25">
      <c r="A314" s="105">
        <f t="shared" si="16"/>
        <v>6</v>
      </c>
      <c r="B314" s="105">
        <f t="shared" si="17"/>
        <v>6</v>
      </c>
      <c r="C314" s="105">
        <f t="shared" si="18"/>
        <v>2020</v>
      </c>
      <c r="D314" s="69">
        <f t="shared" si="19"/>
        <v>43988</v>
      </c>
      <c r="E314" s="264">
        <f>IFERROR(VLOOKUP($D314,Actual_Kirk_HDD!$A$4:$F$471,6,FALSE),0)</f>
        <v>0</v>
      </c>
      <c r="F314" s="68">
        <f>IF(AND(A314=2,B314=29),0,VLOOKUP($A314&amp;$B314,'Staff Ranked NHDD'!$C$8:$F$373,2,FALSE))</f>
        <v>0</v>
      </c>
      <c r="H314" s="49"/>
      <c r="J314" s="68">
        <f>IFERROR(VLOOKUP($D314,Actual_CGI_HDD!$A$9:$E$532,5),0)</f>
        <v>0</v>
      </c>
      <c r="K314" s="68">
        <f>IF(AND(A314=2,B314=29),0,VLOOKUP($A314&amp;$B314,'Staff Ranked NHDD'!$C$8:$F$373,4,FALSE))</f>
        <v>0</v>
      </c>
    </row>
    <row r="315" spans="1:11" x14ac:dyDescent="0.25">
      <c r="A315" s="105">
        <f t="shared" si="16"/>
        <v>6</v>
      </c>
      <c r="B315" s="105">
        <f t="shared" si="17"/>
        <v>7</v>
      </c>
      <c r="C315" s="105">
        <f t="shared" si="18"/>
        <v>2020</v>
      </c>
      <c r="D315" s="69">
        <f t="shared" si="19"/>
        <v>43989</v>
      </c>
      <c r="E315" s="264">
        <f>IFERROR(VLOOKUP($D315,Actual_Kirk_HDD!$A$4:$F$471,6,FALSE),0)</f>
        <v>0</v>
      </c>
      <c r="F315" s="68">
        <f>IF(AND(A315=2,B315=29),0,VLOOKUP($A315&amp;$B315,'Staff Ranked NHDD'!$C$8:$F$373,2,FALSE))</f>
        <v>0</v>
      </c>
      <c r="H315" s="49"/>
      <c r="J315" s="68">
        <f>IFERROR(VLOOKUP($D315,Actual_CGI_HDD!$A$9:$E$532,5),0)</f>
        <v>0</v>
      </c>
      <c r="K315" s="68">
        <f>IF(AND(A315=2,B315=29),0,VLOOKUP($A315&amp;$B315,'Staff Ranked NHDD'!$C$8:$F$373,4,FALSE))</f>
        <v>0</v>
      </c>
    </row>
    <row r="316" spans="1:11" x14ac:dyDescent="0.25">
      <c r="A316" s="105">
        <f t="shared" si="16"/>
        <v>6</v>
      </c>
      <c r="B316" s="105">
        <f t="shared" si="17"/>
        <v>8</v>
      </c>
      <c r="C316" s="105">
        <f t="shared" si="18"/>
        <v>2020</v>
      </c>
      <c r="D316" s="69">
        <f t="shared" si="19"/>
        <v>43990</v>
      </c>
      <c r="E316" s="264">
        <f>IFERROR(VLOOKUP($D316,Actual_Kirk_HDD!$A$4:$F$471,6,FALSE),0)</f>
        <v>0</v>
      </c>
      <c r="F316" s="68">
        <f>IF(AND(A316=2,B316=29),0,VLOOKUP($A316&amp;$B316,'Staff Ranked NHDD'!$C$8:$F$373,2,FALSE))</f>
        <v>0</v>
      </c>
      <c r="H316" s="49"/>
      <c r="J316" s="68">
        <f>IFERROR(VLOOKUP($D316,Actual_CGI_HDD!$A$9:$E$532,5),0)</f>
        <v>0</v>
      </c>
      <c r="K316" s="68">
        <f>IF(AND(A316=2,B316=29),0,VLOOKUP($A316&amp;$B316,'Staff Ranked NHDD'!$C$8:$F$373,4,FALSE))</f>
        <v>0</v>
      </c>
    </row>
    <row r="317" spans="1:11" x14ac:dyDescent="0.25">
      <c r="A317" s="105">
        <f t="shared" si="16"/>
        <v>6</v>
      </c>
      <c r="B317" s="105">
        <f t="shared" si="17"/>
        <v>9</v>
      </c>
      <c r="C317" s="105">
        <f t="shared" si="18"/>
        <v>2020</v>
      </c>
      <c r="D317" s="69">
        <f t="shared" si="19"/>
        <v>43991</v>
      </c>
      <c r="E317" s="264">
        <f>IFERROR(VLOOKUP($D317,Actual_Kirk_HDD!$A$4:$F$471,6,FALSE),0)</f>
        <v>0</v>
      </c>
      <c r="F317" s="68">
        <f>IF(AND(A317=2,B317=29),0,VLOOKUP($A317&amp;$B317,'Staff Ranked NHDD'!$C$8:$F$373,2,FALSE))</f>
        <v>0</v>
      </c>
      <c r="H317" s="49"/>
      <c r="J317" s="68">
        <f>IFERROR(VLOOKUP($D317,Actual_CGI_HDD!$A$9:$E$532,5),0)</f>
        <v>0</v>
      </c>
      <c r="K317" s="68">
        <f>IF(AND(A317=2,B317=29),0,VLOOKUP($A317&amp;$B317,'Staff Ranked NHDD'!$C$8:$F$373,4,FALSE))</f>
        <v>0</v>
      </c>
    </row>
    <row r="318" spans="1:11" x14ac:dyDescent="0.25">
      <c r="A318" s="105">
        <f t="shared" si="16"/>
        <v>6</v>
      </c>
      <c r="B318" s="105">
        <f t="shared" si="17"/>
        <v>10</v>
      </c>
      <c r="C318" s="105">
        <f t="shared" si="18"/>
        <v>2020</v>
      </c>
      <c r="D318" s="69">
        <f t="shared" si="19"/>
        <v>43992</v>
      </c>
      <c r="E318" s="264">
        <f>IFERROR(VLOOKUP($D318,Actual_Kirk_HDD!$A$4:$F$471,6,FALSE),0)</f>
        <v>0</v>
      </c>
      <c r="F318" s="68">
        <f>IF(AND(A318=2,B318=29),0,VLOOKUP($A318&amp;$B318,'Staff Ranked NHDD'!$C$8:$F$373,2,FALSE))</f>
        <v>0</v>
      </c>
      <c r="H318" s="49"/>
      <c r="J318" s="68">
        <f>IFERROR(VLOOKUP($D318,Actual_CGI_HDD!$A$9:$E$532,5),0)</f>
        <v>0</v>
      </c>
      <c r="K318" s="68">
        <f>IF(AND(A318=2,B318=29),0,VLOOKUP($A318&amp;$B318,'Staff Ranked NHDD'!$C$8:$F$373,4,FALSE))</f>
        <v>0</v>
      </c>
    </row>
    <row r="319" spans="1:11" x14ac:dyDescent="0.25">
      <c r="A319" s="105">
        <f t="shared" si="16"/>
        <v>6</v>
      </c>
      <c r="B319" s="105">
        <f t="shared" si="17"/>
        <v>11</v>
      </c>
      <c r="C319" s="105">
        <f t="shared" si="18"/>
        <v>2020</v>
      </c>
      <c r="D319" s="69">
        <f t="shared" si="19"/>
        <v>43993</v>
      </c>
      <c r="E319" s="264">
        <f>IFERROR(VLOOKUP($D319,Actual_Kirk_HDD!$A$4:$F$471,6,FALSE),0)</f>
        <v>0</v>
      </c>
      <c r="F319" s="68">
        <f>IF(AND(A319=2,B319=29),0,VLOOKUP($A319&amp;$B319,'Staff Ranked NHDD'!$C$8:$F$373,2,FALSE))</f>
        <v>0</v>
      </c>
      <c r="H319" s="49"/>
      <c r="J319" s="68">
        <f>IFERROR(VLOOKUP($D319,Actual_CGI_HDD!$A$9:$E$532,5),0)</f>
        <v>0</v>
      </c>
      <c r="K319" s="68">
        <f>IF(AND(A319=2,B319=29),0,VLOOKUP($A319&amp;$B319,'Staff Ranked NHDD'!$C$8:$F$373,4,FALSE))</f>
        <v>0</v>
      </c>
    </row>
    <row r="320" spans="1:11" x14ac:dyDescent="0.25">
      <c r="A320" s="105">
        <f t="shared" si="16"/>
        <v>6</v>
      </c>
      <c r="B320" s="105">
        <f t="shared" si="17"/>
        <v>12</v>
      </c>
      <c r="C320" s="105">
        <f t="shared" si="18"/>
        <v>2020</v>
      </c>
      <c r="D320" s="69">
        <f t="shared" si="19"/>
        <v>43994</v>
      </c>
      <c r="E320" s="264">
        <f>IFERROR(VLOOKUP($D320,Actual_Kirk_HDD!$A$4:$F$471,6,FALSE),0)</f>
        <v>0</v>
      </c>
      <c r="F320" s="68">
        <f>IF(AND(A320=2,B320=29),0,VLOOKUP($A320&amp;$B320,'Staff Ranked NHDD'!$C$8:$F$373,2,FALSE))</f>
        <v>0</v>
      </c>
      <c r="H320" s="49"/>
      <c r="J320" s="68">
        <f>IFERROR(VLOOKUP($D320,Actual_CGI_HDD!$A$9:$E$532,5),0)</f>
        <v>0</v>
      </c>
      <c r="K320" s="68">
        <f>IF(AND(A320=2,B320=29),0,VLOOKUP($A320&amp;$B320,'Staff Ranked NHDD'!$C$8:$F$373,4,FALSE))</f>
        <v>0</v>
      </c>
    </row>
    <row r="321" spans="1:11" x14ac:dyDescent="0.25">
      <c r="A321" s="105">
        <f t="shared" si="16"/>
        <v>6</v>
      </c>
      <c r="B321" s="105">
        <f t="shared" si="17"/>
        <v>13</v>
      </c>
      <c r="C321" s="105">
        <f t="shared" si="18"/>
        <v>2020</v>
      </c>
      <c r="D321" s="69">
        <f t="shared" si="19"/>
        <v>43995</v>
      </c>
      <c r="E321" s="264">
        <f>IFERROR(VLOOKUP($D321,Actual_Kirk_HDD!$A$4:$F$471,6,FALSE),0)</f>
        <v>0</v>
      </c>
      <c r="F321" s="68">
        <f>IF(AND(A321=2,B321=29),0,VLOOKUP($A321&amp;$B321,'Staff Ranked NHDD'!$C$8:$F$373,2,FALSE))</f>
        <v>8.9318637992831516</v>
      </c>
      <c r="H321" s="49"/>
      <c r="J321" s="68">
        <f>IFERROR(VLOOKUP($D321,Actual_CGI_HDD!$A$9:$E$532,5),0)</f>
        <v>0</v>
      </c>
      <c r="K321" s="68">
        <f>IF(AND(A321=2,B321=29),0,VLOOKUP($A321&amp;$B321,'Staff Ranked NHDD'!$C$8:$F$373,4,FALSE))</f>
        <v>0</v>
      </c>
    </row>
    <row r="322" spans="1:11" x14ac:dyDescent="0.25">
      <c r="A322" s="105">
        <f t="shared" si="16"/>
        <v>6</v>
      </c>
      <c r="B322" s="105">
        <f t="shared" si="17"/>
        <v>14</v>
      </c>
      <c r="C322" s="105">
        <f t="shared" si="18"/>
        <v>2020</v>
      </c>
      <c r="D322" s="69">
        <f t="shared" si="19"/>
        <v>43996</v>
      </c>
      <c r="E322" s="264">
        <f>IFERROR(VLOOKUP($D322,Actual_Kirk_HDD!$A$4:$F$471,6,FALSE),0)</f>
        <v>0</v>
      </c>
      <c r="F322" s="68">
        <f>IF(AND(A322=2,B322=29),0,VLOOKUP($A322&amp;$B322,'Staff Ranked NHDD'!$C$8:$F$373,2,FALSE))</f>
        <v>4.877347670250896</v>
      </c>
      <c r="H322" s="49"/>
      <c r="J322" s="68">
        <f>IFERROR(VLOOKUP($D322,Actual_CGI_HDD!$A$9:$E$532,5),0)</f>
        <v>0</v>
      </c>
      <c r="K322" s="68">
        <f>IF(AND(A322=2,B322=29),0,VLOOKUP($A322&amp;$B322,'Staff Ranked NHDD'!$C$8:$F$373,4,FALSE))</f>
        <v>0</v>
      </c>
    </row>
    <row r="323" spans="1:11" x14ac:dyDescent="0.25">
      <c r="A323" s="105">
        <f t="shared" si="16"/>
        <v>6</v>
      </c>
      <c r="B323" s="105">
        <f t="shared" si="17"/>
        <v>15</v>
      </c>
      <c r="C323" s="105">
        <f t="shared" si="18"/>
        <v>2020</v>
      </c>
      <c r="D323" s="69">
        <f t="shared" si="19"/>
        <v>43997</v>
      </c>
      <c r="E323" s="264">
        <f>IFERROR(VLOOKUP($D323,Actual_Kirk_HDD!$A$4:$F$471,6,FALSE),0)</f>
        <v>0</v>
      </c>
      <c r="F323" s="68">
        <f>IF(AND(A323=2,B323=29),0,VLOOKUP($A323&amp;$B323,'Staff Ranked NHDD'!$C$8:$F$373,2,FALSE))</f>
        <v>1.612222222222222</v>
      </c>
      <c r="H323" s="49"/>
      <c r="J323" s="68">
        <f>IFERROR(VLOOKUP($D323,Actual_CGI_HDD!$A$9:$E$532,5),0)</f>
        <v>0</v>
      </c>
      <c r="K323" s="68">
        <f>IF(AND(A323=2,B323=29),0,VLOOKUP($A323&amp;$B323,'Staff Ranked NHDD'!$C$8:$F$373,4,FALSE))</f>
        <v>0</v>
      </c>
    </row>
    <row r="324" spans="1:11" x14ac:dyDescent="0.25">
      <c r="A324" s="105">
        <f t="shared" si="16"/>
        <v>6</v>
      </c>
      <c r="B324" s="105">
        <f t="shared" si="17"/>
        <v>16</v>
      </c>
      <c r="C324" s="105">
        <f t="shared" si="18"/>
        <v>2020</v>
      </c>
      <c r="D324" s="69">
        <f t="shared" si="19"/>
        <v>43998</v>
      </c>
      <c r="E324" s="264">
        <f>IFERROR(VLOOKUP($D324,Actual_Kirk_HDD!$A$4:$F$471,6,FALSE),0)</f>
        <v>0</v>
      </c>
      <c r="F324" s="68">
        <f>IF(AND(A324=2,B324=29),0,VLOOKUP($A324&amp;$B324,'Staff Ranked NHDD'!$C$8:$F$373,2,FALSE))</f>
        <v>0</v>
      </c>
      <c r="H324" s="49"/>
      <c r="J324" s="68">
        <f>IFERROR(VLOOKUP($D324,Actual_CGI_HDD!$A$9:$E$532,5),0)</f>
        <v>0</v>
      </c>
      <c r="K324" s="68">
        <f>IF(AND(A324=2,B324=29),0,VLOOKUP($A324&amp;$B324,'Staff Ranked NHDD'!$C$8:$F$373,4,FALSE))</f>
        <v>3.4888888888888894</v>
      </c>
    </row>
    <row r="325" spans="1:11" x14ac:dyDescent="0.25">
      <c r="A325" s="105">
        <f t="shared" si="16"/>
        <v>6</v>
      </c>
      <c r="B325" s="105">
        <f t="shared" si="17"/>
        <v>17</v>
      </c>
      <c r="C325" s="105">
        <f t="shared" si="18"/>
        <v>2020</v>
      </c>
      <c r="D325" s="69">
        <f t="shared" si="19"/>
        <v>43999</v>
      </c>
      <c r="E325" s="264">
        <f>IFERROR(VLOOKUP($D325,Actual_Kirk_HDD!$A$4:$F$471,6,FALSE),0)</f>
        <v>0</v>
      </c>
      <c r="F325" s="68">
        <f>IF(AND(A325=2,B325=29),0,VLOOKUP($A325&amp;$B325,'Staff Ranked NHDD'!$C$8:$F$373,2,FALSE))</f>
        <v>0</v>
      </c>
      <c r="H325" s="49"/>
      <c r="J325" s="68">
        <f>IFERROR(VLOOKUP($D325,Actual_CGI_HDD!$A$9:$E$532,5),0)</f>
        <v>0</v>
      </c>
      <c r="K325" s="68">
        <f>IF(AND(A325=2,B325=29),0,VLOOKUP($A325&amp;$B325,'Staff Ranked NHDD'!$C$8:$F$373,4,FALSE))</f>
        <v>0</v>
      </c>
    </row>
    <row r="326" spans="1:11" x14ac:dyDescent="0.25">
      <c r="A326" s="105">
        <f t="shared" ref="A326:A369" si="20">MONTH(D326)</f>
        <v>6</v>
      </c>
      <c r="B326" s="105">
        <f t="shared" ref="B326:B369" si="21">+DAY(D326)</f>
        <v>18</v>
      </c>
      <c r="C326" s="105">
        <f t="shared" ref="C326:C369" si="22">YEAR(D326)</f>
        <v>2020</v>
      </c>
      <c r="D326" s="69">
        <f t="shared" ref="D326:D369" si="23">D325+1</f>
        <v>44000</v>
      </c>
      <c r="E326" s="264">
        <f>IFERROR(VLOOKUP($D326,Actual_Kirk_HDD!$A$4:$F$471,6,FALSE),0)</f>
        <v>0</v>
      </c>
      <c r="F326" s="68">
        <f>IF(AND(A326=2,B326=29),0,VLOOKUP($A326&amp;$B326,'Staff Ranked NHDD'!$C$8:$F$373,2,FALSE))</f>
        <v>0</v>
      </c>
      <c r="H326" s="49"/>
      <c r="J326" s="68">
        <f>IFERROR(VLOOKUP($D326,Actual_CGI_HDD!$A$9:$E$532,5),0)</f>
        <v>0</v>
      </c>
      <c r="K326" s="68">
        <f>IF(AND(A326=2,B326=29),0,VLOOKUP($A326&amp;$B326,'Staff Ranked NHDD'!$C$8:$F$373,4,FALSE))</f>
        <v>0</v>
      </c>
    </row>
    <row r="327" spans="1:11" x14ac:dyDescent="0.25">
      <c r="A327" s="105">
        <f t="shared" si="20"/>
        <v>6</v>
      </c>
      <c r="B327" s="105">
        <f t="shared" si="21"/>
        <v>19</v>
      </c>
      <c r="C327" s="105">
        <f t="shared" si="22"/>
        <v>2020</v>
      </c>
      <c r="D327" s="69">
        <f t="shared" si="23"/>
        <v>44001</v>
      </c>
      <c r="E327" s="264">
        <f>IFERROR(VLOOKUP($D327,Actual_Kirk_HDD!$A$4:$F$471,6,FALSE),0)</f>
        <v>0</v>
      </c>
      <c r="F327" s="68">
        <f>IF(AND(A327=2,B327=29),0,VLOOKUP($A327&amp;$B327,'Staff Ranked NHDD'!$C$8:$F$373,2,FALSE))</f>
        <v>0</v>
      </c>
      <c r="H327" s="49"/>
      <c r="J327" s="68">
        <f>IFERROR(VLOOKUP($D327,Actual_CGI_HDD!$A$9:$E$532,5),0)</f>
        <v>0</v>
      </c>
      <c r="K327" s="68">
        <f>IF(AND(A327=2,B327=29),0,VLOOKUP($A327&amp;$B327,'Staff Ranked NHDD'!$C$8:$F$373,4,FALSE))</f>
        <v>0</v>
      </c>
    </row>
    <row r="328" spans="1:11" x14ac:dyDescent="0.25">
      <c r="A328" s="105">
        <f t="shared" si="20"/>
        <v>6</v>
      </c>
      <c r="B328" s="105">
        <f t="shared" si="21"/>
        <v>20</v>
      </c>
      <c r="C328" s="105">
        <f t="shared" si="22"/>
        <v>2020</v>
      </c>
      <c r="D328" s="69">
        <f t="shared" si="23"/>
        <v>44002</v>
      </c>
      <c r="E328" s="264">
        <f>IFERROR(VLOOKUP($D328,Actual_Kirk_HDD!$A$4:$F$471,6,FALSE),0)</f>
        <v>0</v>
      </c>
      <c r="F328" s="68">
        <f>IF(AND(A328=2,B328=29),0,VLOOKUP($A328&amp;$B328,'Staff Ranked NHDD'!$C$8:$F$373,2,FALSE))</f>
        <v>2.8872222222222224</v>
      </c>
      <c r="H328" s="49"/>
      <c r="J328" s="68">
        <f>IFERROR(VLOOKUP($D328,Actual_CGI_HDD!$A$9:$E$532,5),0)</f>
        <v>0</v>
      </c>
      <c r="K328" s="68">
        <f>IF(AND(A328=2,B328=29),0,VLOOKUP($A328&amp;$B328,'Staff Ranked NHDD'!$C$8:$F$373,4,FALSE))</f>
        <v>0</v>
      </c>
    </row>
    <row r="329" spans="1:11" x14ac:dyDescent="0.25">
      <c r="A329" s="105">
        <f t="shared" si="20"/>
        <v>6</v>
      </c>
      <c r="B329" s="105">
        <f t="shared" si="21"/>
        <v>21</v>
      </c>
      <c r="C329" s="105">
        <f t="shared" si="22"/>
        <v>2020</v>
      </c>
      <c r="D329" s="69">
        <f t="shared" si="23"/>
        <v>44003</v>
      </c>
      <c r="E329" s="264">
        <f>IFERROR(VLOOKUP($D329,Actual_Kirk_HDD!$A$4:$F$471,6,FALSE),0)</f>
        <v>0</v>
      </c>
      <c r="F329" s="68">
        <f>IF(AND(A329=2,B329=29),0,VLOOKUP($A329&amp;$B329,'Staff Ranked NHDD'!$C$8:$F$373,2,FALSE))</f>
        <v>0</v>
      </c>
      <c r="H329" s="49"/>
      <c r="J329" s="68">
        <f>IFERROR(VLOOKUP($D329,Actual_CGI_HDD!$A$9:$E$532,5),0)</f>
        <v>0</v>
      </c>
      <c r="K329" s="68">
        <f>IF(AND(A329=2,B329=29),0,VLOOKUP($A329&amp;$B329,'Staff Ranked NHDD'!$C$8:$F$373,4,FALSE))</f>
        <v>0</v>
      </c>
    </row>
    <row r="330" spans="1:11" x14ac:dyDescent="0.25">
      <c r="A330" s="105">
        <f t="shared" si="20"/>
        <v>6</v>
      </c>
      <c r="B330" s="105">
        <f t="shared" si="21"/>
        <v>22</v>
      </c>
      <c r="C330" s="105">
        <f t="shared" si="22"/>
        <v>2020</v>
      </c>
      <c r="D330" s="69">
        <f t="shared" si="23"/>
        <v>44004</v>
      </c>
      <c r="E330" s="264">
        <f>IFERROR(VLOOKUP($D330,Actual_Kirk_HDD!$A$4:$F$471,6,FALSE),0)</f>
        <v>0</v>
      </c>
      <c r="F330" s="68">
        <f>IF(AND(A330=2,B330=29),0,VLOOKUP($A330&amp;$B330,'Staff Ranked NHDD'!$C$8:$F$373,2,FALSE))</f>
        <v>0</v>
      </c>
      <c r="H330" s="49"/>
      <c r="J330" s="68">
        <f>IFERROR(VLOOKUP($D330,Actual_CGI_HDD!$A$9:$E$532,5),0)</f>
        <v>0</v>
      </c>
      <c r="K330" s="68">
        <f>IF(AND(A330=2,B330=29),0,VLOOKUP($A330&amp;$B330,'Staff Ranked NHDD'!$C$8:$F$373,4,FALSE))</f>
        <v>0</v>
      </c>
    </row>
    <row r="331" spans="1:11" x14ac:dyDescent="0.25">
      <c r="A331" s="105">
        <f t="shared" si="20"/>
        <v>6</v>
      </c>
      <c r="B331" s="105">
        <f t="shared" si="21"/>
        <v>23</v>
      </c>
      <c r="C331" s="105">
        <f t="shared" si="22"/>
        <v>2020</v>
      </c>
      <c r="D331" s="69">
        <f t="shared" si="23"/>
        <v>44005</v>
      </c>
      <c r="E331" s="264">
        <f>IFERROR(VLOOKUP($D331,Actual_Kirk_HDD!$A$4:$F$471,6,FALSE),0)</f>
        <v>0</v>
      </c>
      <c r="F331" s="68">
        <f>IF(AND(A331=2,B331=29),0,VLOOKUP($A331&amp;$B331,'Staff Ranked NHDD'!$C$8:$F$373,2,FALSE))</f>
        <v>0</v>
      </c>
      <c r="H331" s="49"/>
      <c r="J331" s="68">
        <f>IFERROR(VLOOKUP($D331,Actual_CGI_HDD!$A$9:$E$532,5),0)</f>
        <v>0</v>
      </c>
      <c r="K331" s="68">
        <f>IF(AND(A331=2,B331=29),0,VLOOKUP($A331&amp;$B331,'Staff Ranked NHDD'!$C$8:$F$373,4,FALSE))</f>
        <v>0</v>
      </c>
    </row>
    <row r="332" spans="1:11" x14ac:dyDescent="0.25">
      <c r="A332" s="105">
        <f t="shared" si="20"/>
        <v>6</v>
      </c>
      <c r="B332" s="105">
        <f t="shared" si="21"/>
        <v>24</v>
      </c>
      <c r="C332" s="105">
        <f t="shared" si="22"/>
        <v>2020</v>
      </c>
      <c r="D332" s="69">
        <f t="shared" si="23"/>
        <v>44006</v>
      </c>
      <c r="E332" s="264">
        <f>IFERROR(VLOOKUP($D332,Actual_Kirk_HDD!$A$4:$F$471,6,FALSE),0)</f>
        <v>0</v>
      </c>
      <c r="F332" s="68">
        <f>IF(AND(A332=2,B332=29),0,VLOOKUP($A332&amp;$B332,'Staff Ranked NHDD'!$C$8:$F$373,2,FALSE))</f>
        <v>0</v>
      </c>
      <c r="H332" s="49"/>
      <c r="J332" s="68">
        <f>IFERROR(VLOOKUP($D332,Actual_CGI_HDD!$A$9:$E$532,5),0)</f>
        <v>0</v>
      </c>
      <c r="K332" s="68">
        <f>IF(AND(A332=2,B332=29),0,VLOOKUP($A332&amp;$B332,'Staff Ranked NHDD'!$C$8:$F$373,4,FALSE))</f>
        <v>0</v>
      </c>
    </row>
    <row r="333" spans="1:11" x14ac:dyDescent="0.25">
      <c r="A333" s="105">
        <f t="shared" si="20"/>
        <v>6</v>
      </c>
      <c r="B333" s="105">
        <f t="shared" si="21"/>
        <v>25</v>
      </c>
      <c r="C333" s="105">
        <f t="shared" si="22"/>
        <v>2020</v>
      </c>
      <c r="D333" s="69">
        <f t="shared" si="23"/>
        <v>44007</v>
      </c>
      <c r="E333" s="264">
        <f>IFERROR(VLOOKUP($D333,Actual_Kirk_HDD!$A$4:$F$471,6,FALSE),0)</f>
        <v>0</v>
      </c>
      <c r="F333" s="68">
        <f>IF(AND(A333=2,B333=29),0,VLOOKUP($A333&amp;$B333,'Staff Ranked NHDD'!$C$8:$F$373,2,FALSE))</f>
        <v>0</v>
      </c>
      <c r="H333" s="49"/>
      <c r="J333" s="68">
        <f>IFERROR(VLOOKUP($D333,Actual_CGI_HDD!$A$9:$E$532,5),0)</f>
        <v>0</v>
      </c>
      <c r="K333" s="68">
        <f>IF(AND(A333=2,B333=29),0,VLOOKUP($A333&amp;$B333,'Staff Ranked NHDD'!$C$8:$F$373,4,FALSE))</f>
        <v>0</v>
      </c>
    </row>
    <row r="334" spans="1:11" x14ac:dyDescent="0.25">
      <c r="A334" s="105">
        <f t="shared" si="20"/>
        <v>6</v>
      </c>
      <c r="B334" s="105">
        <f t="shared" si="21"/>
        <v>26</v>
      </c>
      <c r="C334" s="105">
        <f t="shared" si="22"/>
        <v>2020</v>
      </c>
      <c r="D334" s="69">
        <f t="shared" si="23"/>
        <v>44008</v>
      </c>
      <c r="E334" s="264">
        <f>IFERROR(VLOOKUP($D334,Actual_Kirk_HDD!$A$4:$F$471,6,FALSE),0)</f>
        <v>0</v>
      </c>
      <c r="F334" s="68">
        <f>IF(AND(A334=2,B334=29),0,VLOOKUP($A334&amp;$B334,'Staff Ranked NHDD'!$C$8:$F$373,2,FALSE))</f>
        <v>0</v>
      </c>
      <c r="H334" s="49"/>
      <c r="J334" s="68">
        <f>IFERROR(VLOOKUP($D334,Actual_CGI_HDD!$A$9:$E$532,5),0)</f>
        <v>0</v>
      </c>
      <c r="K334" s="68">
        <f>IF(AND(A334=2,B334=29),0,VLOOKUP($A334&amp;$B334,'Staff Ranked NHDD'!$C$8:$F$373,4,FALSE))</f>
        <v>0</v>
      </c>
    </row>
    <row r="335" spans="1:11" x14ac:dyDescent="0.25">
      <c r="A335" s="105">
        <f t="shared" si="20"/>
        <v>6</v>
      </c>
      <c r="B335" s="105">
        <f t="shared" si="21"/>
        <v>27</v>
      </c>
      <c r="C335" s="105">
        <f t="shared" si="22"/>
        <v>2020</v>
      </c>
      <c r="D335" s="69">
        <f t="shared" si="23"/>
        <v>44009</v>
      </c>
      <c r="E335" s="264">
        <f>IFERROR(VLOOKUP($D335,Actual_Kirk_HDD!$A$4:$F$471,6,FALSE),0)</f>
        <v>0</v>
      </c>
      <c r="F335" s="68">
        <f>IF(AND(A335=2,B335=29),0,VLOOKUP($A335&amp;$B335,'Staff Ranked NHDD'!$C$8:$F$373,2,FALSE))</f>
        <v>0</v>
      </c>
      <c r="H335" s="49"/>
      <c r="J335" s="68">
        <f>IFERROR(VLOOKUP($D335,Actual_CGI_HDD!$A$9:$E$532,5),0)</f>
        <v>0</v>
      </c>
      <c r="K335" s="68">
        <f>IF(AND(A335=2,B335=29),0,VLOOKUP($A335&amp;$B335,'Staff Ranked NHDD'!$C$8:$F$373,4,FALSE))</f>
        <v>0</v>
      </c>
    </row>
    <row r="336" spans="1:11" x14ac:dyDescent="0.25">
      <c r="A336" s="105">
        <f t="shared" si="20"/>
        <v>6</v>
      </c>
      <c r="B336" s="105">
        <f t="shared" si="21"/>
        <v>28</v>
      </c>
      <c r="C336" s="105">
        <f t="shared" si="22"/>
        <v>2020</v>
      </c>
      <c r="D336" s="69">
        <f t="shared" si="23"/>
        <v>44010</v>
      </c>
      <c r="E336" s="264">
        <f>IFERROR(VLOOKUP($D336,Actual_Kirk_HDD!$A$4:$F$471,6,FALSE),0)</f>
        <v>0</v>
      </c>
      <c r="F336" s="68">
        <f>IF(AND(A336=2,B336=29),0,VLOOKUP($A336&amp;$B336,'Staff Ranked NHDD'!$C$8:$F$373,2,FALSE))</f>
        <v>0</v>
      </c>
      <c r="H336" s="49"/>
      <c r="J336" s="68">
        <f>IFERROR(VLOOKUP($D336,Actual_CGI_HDD!$A$9:$E$532,5),0)</f>
        <v>0</v>
      </c>
      <c r="K336" s="68">
        <f>IF(AND(A336=2,B336=29),0,VLOOKUP($A336&amp;$B336,'Staff Ranked NHDD'!$C$8:$F$373,4,FALSE))</f>
        <v>0</v>
      </c>
    </row>
    <row r="337" spans="1:11" x14ac:dyDescent="0.25">
      <c r="A337" s="105">
        <f t="shared" si="20"/>
        <v>6</v>
      </c>
      <c r="B337" s="105">
        <f t="shared" si="21"/>
        <v>29</v>
      </c>
      <c r="C337" s="105">
        <f t="shared" si="22"/>
        <v>2020</v>
      </c>
      <c r="D337" s="69">
        <f t="shared" si="23"/>
        <v>44011</v>
      </c>
      <c r="E337" s="264">
        <f>IFERROR(VLOOKUP($D337,Actual_Kirk_HDD!$A$4:$F$471,6,FALSE),0)</f>
        <v>0</v>
      </c>
      <c r="F337" s="68">
        <f>IF(AND(A337=2,B337=29),0,VLOOKUP($A337&amp;$B337,'Staff Ranked NHDD'!$C$8:$F$373,2,FALSE))</f>
        <v>0</v>
      </c>
      <c r="H337" s="49"/>
      <c r="J337" s="68">
        <f>IFERROR(VLOOKUP($D337,Actual_CGI_HDD!$A$9:$E$532,5),0)</f>
        <v>0</v>
      </c>
      <c r="K337" s="68">
        <f>IF(AND(A337=2,B337=29),0,VLOOKUP($A337&amp;$B337,'Staff Ranked NHDD'!$C$8:$F$373,4,FALSE))</f>
        <v>0</v>
      </c>
    </row>
    <row r="338" spans="1:11" x14ac:dyDescent="0.25">
      <c r="A338" s="105">
        <f t="shared" si="20"/>
        <v>6</v>
      </c>
      <c r="B338" s="105">
        <f t="shared" si="21"/>
        <v>30</v>
      </c>
      <c r="C338" s="105">
        <f t="shared" si="22"/>
        <v>2020</v>
      </c>
      <c r="D338" s="69">
        <f t="shared" si="23"/>
        <v>44012</v>
      </c>
      <c r="E338" s="264">
        <f>IFERROR(VLOOKUP($D338,Actual_Kirk_HDD!$A$4:$F$471,6,FALSE),0)</f>
        <v>0</v>
      </c>
      <c r="F338" s="68">
        <f>IF(AND(A338=2,B338=29),0,VLOOKUP($A338&amp;$B338,'Staff Ranked NHDD'!$C$8:$F$373,2,FALSE))</f>
        <v>0</v>
      </c>
      <c r="H338" s="49"/>
      <c r="J338" s="68">
        <f>IFERROR(VLOOKUP($D338,Actual_CGI_HDD!$A$9:$E$532,5),0)</f>
        <v>0</v>
      </c>
      <c r="K338" s="68">
        <f>IF(AND(A338=2,B338=29),0,VLOOKUP($A338&amp;$B338,'Staff Ranked NHDD'!$C$8:$F$373,4,FALSE))</f>
        <v>0</v>
      </c>
    </row>
    <row r="339" spans="1:11" x14ac:dyDescent="0.25">
      <c r="A339" s="105">
        <f t="shared" si="20"/>
        <v>7</v>
      </c>
      <c r="B339" s="105">
        <f t="shared" si="21"/>
        <v>1</v>
      </c>
      <c r="C339" s="105">
        <f t="shared" si="22"/>
        <v>2020</v>
      </c>
      <c r="D339" s="69">
        <f t="shared" si="23"/>
        <v>44013</v>
      </c>
      <c r="E339" s="264">
        <f>IFERROR(VLOOKUP($D339,Actual_Kirk_HDD!$A$4:$F$471,6,FALSE),0)</f>
        <v>0</v>
      </c>
      <c r="F339" s="68">
        <f>IF(AND(A339=2,B339=29),0,VLOOKUP($A339&amp;$B339,'Staff Ranked NHDD'!$C$8:$F$373,2,FALSE))</f>
        <v>0</v>
      </c>
      <c r="H339" s="49"/>
      <c r="J339" s="68">
        <f>IFERROR(VLOOKUP($D339,Actual_CGI_HDD!$A$9:$E$532,5),0)</f>
        <v>0</v>
      </c>
      <c r="K339" s="68">
        <f>IF(AND(A339=2,B339=29),0,VLOOKUP($A339&amp;$B339,'Staff Ranked NHDD'!$C$8:$F$373,4,FALSE))</f>
        <v>9.3333333333333712E-2</v>
      </c>
    </row>
    <row r="340" spans="1:11" x14ac:dyDescent="0.25">
      <c r="A340" s="105">
        <f t="shared" si="20"/>
        <v>7</v>
      </c>
      <c r="B340" s="105">
        <f t="shared" si="21"/>
        <v>2</v>
      </c>
      <c r="C340" s="105">
        <f t="shared" si="22"/>
        <v>2020</v>
      </c>
      <c r="D340" s="69">
        <f t="shared" si="23"/>
        <v>44014</v>
      </c>
      <c r="E340" s="264">
        <f>IFERROR(VLOOKUP($D340,Actual_Kirk_HDD!$A$4:$F$471,6,FALSE),0)</f>
        <v>0</v>
      </c>
      <c r="F340" s="68">
        <f>IF(AND(A340=2,B340=29),0,VLOOKUP($A340&amp;$B340,'Staff Ranked NHDD'!$C$8:$F$373,2,FALSE))</f>
        <v>0</v>
      </c>
      <c r="H340" s="49"/>
      <c r="J340" s="68">
        <f>IFERROR(VLOOKUP($D340,Actual_CGI_HDD!$A$9:$E$532,5),0)</f>
        <v>0</v>
      </c>
      <c r="K340" s="68">
        <f>IF(AND(A340=2,B340=29),0,VLOOKUP($A340&amp;$B340,'Staff Ranked NHDD'!$C$8:$F$373,4,FALSE))</f>
        <v>0</v>
      </c>
    </row>
    <row r="341" spans="1:11" x14ac:dyDescent="0.25">
      <c r="A341" s="105">
        <f t="shared" si="20"/>
        <v>7</v>
      </c>
      <c r="B341" s="105">
        <f t="shared" si="21"/>
        <v>3</v>
      </c>
      <c r="C341" s="105">
        <f t="shared" si="22"/>
        <v>2020</v>
      </c>
      <c r="D341" s="69">
        <f t="shared" si="23"/>
        <v>44015</v>
      </c>
      <c r="E341" s="264">
        <f>IFERROR(VLOOKUP($D341,Actual_Kirk_HDD!$A$4:$F$471,6,FALSE),0)</f>
        <v>0</v>
      </c>
      <c r="F341" s="68">
        <f>IF(AND(A341=2,B341=29),0,VLOOKUP($A341&amp;$B341,'Staff Ranked NHDD'!$C$8:$F$373,2,FALSE))</f>
        <v>0</v>
      </c>
      <c r="H341" s="49"/>
      <c r="J341" s="68">
        <f>IFERROR(VLOOKUP($D341,Actual_CGI_HDD!$A$9:$E$532,5),0)</f>
        <v>0</v>
      </c>
      <c r="K341" s="68">
        <f>IF(AND(A341=2,B341=29),0,VLOOKUP($A341&amp;$B341,'Staff Ranked NHDD'!$C$8:$F$373,4,FALSE))</f>
        <v>0</v>
      </c>
    </row>
    <row r="342" spans="1:11" x14ac:dyDescent="0.25">
      <c r="A342" s="105">
        <f t="shared" si="20"/>
        <v>7</v>
      </c>
      <c r="B342" s="105">
        <f t="shared" si="21"/>
        <v>4</v>
      </c>
      <c r="C342" s="105">
        <f t="shared" si="22"/>
        <v>2020</v>
      </c>
      <c r="D342" s="69">
        <f t="shared" si="23"/>
        <v>44016</v>
      </c>
      <c r="E342" s="264">
        <f>IFERROR(VLOOKUP($D342,Actual_Kirk_HDD!$A$4:$F$471,6,FALSE),0)</f>
        <v>0</v>
      </c>
      <c r="F342" s="68">
        <f>IF(AND(A342=2,B342=29),0,VLOOKUP($A342&amp;$B342,'Staff Ranked NHDD'!$C$8:$F$373,2,FALSE))</f>
        <v>0</v>
      </c>
      <c r="H342" s="49"/>
      <c r="J342" s="68">
        <f>IFERROR(VLOOKUP($D342,Actual_CGI_HDD!$A$9:$E$532,5),0)</f>
        <v>0</v>
      </c>
      <c r="K342" s="68">
        <f>IF(AND(A342=2,B342=29),0,VLOOKUP($A342&amp;$B342,'Staff Ranked NHDD'!$C$8:$F$373,4,FALSE))</f>
        <v>0</v>
      </c>
    </row>
    <row r="343" spans="1:11" x14ac:dyDescent="0.25">
      <c r="A343" s="105">
        <f t="shared" si="20"/>
        <v>7</v>
      </c>
      <c r="B343" s="105">
        <f t="shared" si="21"/>
        <v>5</v>
      </c>
      <c r="C343" s="105">
        <f t="shared" si="22"/>
        <v>2020</v>
      </c>
      <c r="D343" s="69">
        <f t="shared" si="23"/>
        <v>44017</v>
      </c>
      <c r="E343" s="264">
        <f>IFERROR(VLOOKUP($D343,Actual_Kirk_HDD!$A$4:$F$471,6,FALSE),0)</f>
        <v>0</v>
      </c>
      <c r="F343" s="68">
        <f>IF(AND(A343=2,B343=29),0,VLOOKUP($A343&amp;$B343,'Staff Ranked NHDD'!$C$8:$F$373,2,FALSE))</f>
        <v>0</v>
      </c>
      <c r="H343" s="49"/>
      <c r="J343" s="68">
        <f>IFERROR(VLOOKUP($D343,Actual_CGI_HDD!$A$9:$E$532,5),0)</f>
        <v>0</v>
      </c>
      <c r="K343" s="68">
        <f>IF(AND(A343=2,B343=29),0,VLOOKUP($A343&amp;$B343,'Staff Ranked NHDD'!$C$8:$F$373,4,FALSE))</f>
        <v>0</v>
      </c>
    </row>
    <row r="344" spans="1:11" x14ac:dyDescent="0.25">
      <c r="A344" s="105">
        <f t="shared" si="20"/>
        <v>7</v>
      </c>
      <c r="B344" s="105">
        <f t="shared" si="21"/>
        <v>6</v>
      </c>
      <c r="C344" s="105">
        <f t="shared" si="22"/>
        <v>2020</v>
      </c>
      <c r="D344" s="69">
        <f t="shared" si="23"/>
        <v>44018</v>
      </c>
      <c r="E344" s="264">
        <f>IFERROR(VLOOKUP($D344,Actual_Kirk_HDD!$A$4:$F$471,6,FALSE),0)</f>
        <v>0</v>
      </c>
      <c r="F344" s="68">
        <f>IF(AND(A344=2,B344=29),0,VLOOKUP($A344&amp;$B344,'Staff Ranked NHDD'!$C$8:$F$373,2,FALSE))</f>
        <v>0</v>
      </c>
      <c r="H344" s="49"/>
      <c r="J344" s="68">
        <f>IFERROR(VLOOKUP($D344,Actual_CGI_HDD!$A$9:$E$532,5),0)</f>
        <v>0</v>
      </c>
      <c r="K344" s="68">
        <f>IF(AND(A344=2,B344=29),0,VLOOKUP($A344&amp;$B344,'Staff Ranked NHDD'!$C$8:$F$373,4,FALSE))</f>
        <v>0</v>
      </c>
    </row>
    <row r="345" spans="1:11" x14ac:dyDescent="0.25">
      <c r="A345" s="105">
        <f t="shared" si="20"/>
        <v>7</v>
      </c>
      <c r="B345" s="105">
        <f t="shared" si="21"/>
        <v>7</v>
      </c>
      <c r="C345" s="105">
        <f t="shared" si="22"/>
        <v>2020</v>
      </c>
      <c r="D345" s="69">
        <f t="shared" si="23"/>
        <v>44019</v>
      </c>
      <c r="E345" s="264">
        <f>IFERROR(VLOOKUP($D345,Actual_Kirk_HDD!$A$4:$F$471,6,FALSE),0)</f>
        <v>0</v>
      </c>
      <c r="F345" s="68">
        <f>IF(AND(A345=2,B345=29),0,VLOOKUP($A345&amp;$B345,'Staff Ranked NHDD'!$C$8:$F$373,2,FALSE))</f>
        <v>0</v>
      </c>
      <c r="H345" s="49"/>
      <c r="J345" s="68">
        <f>IFERROR(VLOOKUP($D345,Actual_CGI_HDD!$A$9:$E$532,5),0)</f>
        <v>0</v>
      </c>
      <c r="K345" s="68">
        <f>IF(AND(A345=2,B345=29),0,VLOOKUP($A345&amp;$B345,'Staff Ranked NHDD'!$C$8:$F$373,4,FALSE))</f>
        <v>0</v>
      </c>
    </row>
    <row r="346" spans="1:11" x14ac:dyDescent="0.25">
      <c r="A346" s="105">
        <f t="shared" si="20"/>
        <v>7</v>
      </c>
      <c r="B346" s="105">
        <f t="shared" si="21"/>
        <v>8</v>
      </c>
      <c r="C346" s="105">
        <f t="shared" si="22"/>
        <v>2020</v>
      </c>
      <c r="D346" s="69">
        <f t="shared" si="23"/>
        <v>44020</v>
      </c>
      <c r="E346" s="264">
        <f>IFERROR(VLOOKUP($D346,Actual_Kirk_HDD!$A$4:$F$471,6,FALSE),0)</f>
        <v>0</v>
      </c>
      <c r="F346" s="68">
        <f>IF(AND(A346=2,B346=29),0,VLOOKUP($A346&amp;$B346,'Staff Ranked NHDD'!$C$8:$F$373,2,FALSE))</f>
        <v>0</v>
      </c>
      <c r="H346" s="49"/>
      <c r="J346" s="68">
        <f>IFERROR(VLOOKUP($D346,Actual_CGI_HDD!$A$9:$E$532,5),0)</f>
        <v>0</v>
      </c>
      <c r="K346" s="68">
        <f>IF(AND(A346=2,B346=29),0,VLOOKUP($A346&amp;$B346,'Staff Ranked NHDD'!$C$8:$F$373,4,FALSE))</f>
        <v>0</v>
      </c>
    </row>
    <row r="347" spans="1:11" x14ac:dyDescent="0.25">
      <c r="A347" s="105">
        <f t="shared" si="20"/>
        <v>7</v>
      </c>
      <c r="B347" s="105">
        <f t="shared" si="21"/>
        <v>9</v>
      </c>
      <c r="C347" s="105">
        <f t="shared" si="22"/>
        <v>2020</v>
      </c>
      <c r="D347" s="69">
        <f t="shared" si="23"/>
        <v>44021</v>
      </c>
      <c r="E347" s="264">
        <f>IFERROR(VLOOKUP($D347,Actual_Kirk_HDD!$A$4:$F$471,6,FALSE),0)</f>
        <v>0</v>
      </c>
      <c r="F347" s="68">
        <f>IF(AND(A347=2,B347=29),0,VLOOKUP($A347&amp;$B347,'Staff Ranked NHDD'!$C$8:$F$373,2,FALSE))</f>
        <v>0</v>
      </c>
      <c r="H347" s="49"/>
      <c r="J347" s="68">
        <f>IFERROR(VLOOKUP($D347,Actual_CGI_HDD!$A$9:$E$532,5),0)</f>
        <v>0</v>
      </c>
      <c r="K347" s="68">
        <f>IF(AND(A347=2,B347=29),0,VLOOKUP($A347&amp;$B347,'Staff Ranked NHDD'!$C$8:$F$373,4,FALSE))</f>
        <v>0</v>
      </c>
    </row>
    <row r="348" spans="1:11" x14ac:dyDescent="0.25">
      <c r="A348" s="105">
        <f t="shared" si="20"/>
        <v>7</v>
      </c>
      <c r="B348" s="105">
        <f t="shared" si="21"/>
        <v>10</v>
      </c>
      <c r="C348" s="105">
        <f t="shared" si="22"/>
        <v>2020</v>
      </c>
      <c r="D348" s="69">
        <f t="shared" si="23"/>
        <v>44022</v>
      </c>
      <c r="E348" s="264">
        <f>IFERROR(VLOOKUP($D348,Actual_Kirk_HDD!$A$4:$F$471,6,FALSE),0)</f>
        <v>0</v>
      </c>
      <c r="F348" s="68">
        <f>IF(AND(A348=2,B348=29),0,VLOOKUP($A348&amp;$B348,'Staff Ranked NHDD'!$C$8:$F$373,2,FALSE))</f>
        <v>0</v>
      </c>
      <c r="H348" s="49"/>
      <c r="J348" s="68">
        <f>IFERROR(VLOOKUP($D348,Actual_CGI_HDD!$A$9:$E$532,5),0)</f>
        <v>0</v>
      </c>
      <c r="K348" s="68">
        <f>IF(AND(A348=2,B348=29),0,VLOOKUP($A348&amp;$B348,'Staff Ranked NHDD'!$C$8:$F$373,4,FALSE))</f>
        <v>0</v>
      </c>
    </row>
    <row r="349" spans="1:11" x14ac:dyDescent="0.25">
      <c r="A349" s="105">
        <f t="shared" si="20"/>
        <v>7</v>
      </c>
      <c r="B349" s="105">
        <f t="shared" si="21"/>
        <v>11</v>
      </c>
      <c r="C349" s="105">
        <f t="shared" si="22"/>
        <v>2020</v>
      </c>
      <c r="D349" s="69">
        <f t="shared" si="23"/>
        <v>44023</v>
      </c>
      <c r="E349" s="264">
        <f>IFERROR(VLOOKUP($D349,Actual_Kirk_HDD!$A$4:$F$471,6,FALSE),0)</f>
        <v>0</v>
      </c>
      <c r="F349" s="68">
        <f>IF(AND(A349=2,B349=29),0,VLOOKUP($A349&amp;$B349,'Staff Ranked NHDD'!$C$8:$F$373,2,FALSE))</f>
        <v>0</v>
      </c>
      <c r="H349" s="49"/>
      <c r="J349" s="68">
        <f>IFERROR(VLOOKUP($D349,Actual_CGI_HDD!$A$9:$E$532,5),0)</f>
        <v>0</v>
      </c>
      <c r="K349" s="68">
        <f>IF(AND(A349=2,B349=29),0,VLOOKUP($A349&amp;$B349,'Staff Ranked NHDD'!$C$8:$F$373,4,FALSE))</f>
        <v>0</v>
      </c>
    </row>
    <row r="350" spans="1:11" x14ac:dyDescent="0.25">
      <c r="A350" s="105">
        <f t="shared" si="20"/>
        <v>7</v>
      </c>
      <c r="B350" s="105">
        <f t="shared" si="21"/>
        <v>12</v>
      </c>
      <c r="C350" s="105">
        <f t="shared" si="22"/>
        <v>2020</v>
      </c>
      <c r="D350" s="69">
        <f t="shared" si="23"/>
        <v>44024</v>
      </c>
      <c r="E350" s="264">
        <f>IFERROR(VLOOKUP($D350,Actual_Kirk_HDD!$A$4:$F$471,6,FALSE),0)</f>
        <v>0</v>
      </c>
      <c r="F350" s="68">
        <f>IF(AND(A350=2,B350=29),0,VLOOKUP($A350&amp;$B350,'Staff Ranked NHDD'!$C$8:$F$373,2,FALSE))</f>
        <v>0</v>
      </c>
      <c r="H350" s="49"/>
      <c r="J350" s="68">
        <f>IFERROR(VLOOKUP($D350,Actual_CGI_HDD!$A$9:$E$532,5),0)</f>
        <v>0</v>
      </c>
      <c r="K350" s="68">
        <f>IF(AND(A350=2,B350=29),0,VLOOKUP($A350&amp;$B350,'Staff Ranked NHDD'!$C$8:$F$373,4,FALSE))</f>
        <v>0</v>
      </c>
    </row>
    <row r="351" spans="1:11" x14ac:dyDescent="0.25">
      <c r="A351" s="105">
        <f t="shared" si="20"/>
        <v>7</v>
      </c>
      <c r="B351" s="105">
        <f t="shared" si="21"/>
        <v>13</v>
      </c>
      <c r="C351" s="105">
        <f t="shared" si="22"/>
        <v>2020</v>
      </c>
      <c r="D351" s="69">
        <f t="shared" si="23"/>
        <v>44025</v>
      </c>
      <c r="E351" s="264">
        <f>IFERROR(VLOOKUP($D351,Actual_Kirk_HDD!$A$4:$F$471,6,FALSE),0)</f>
        <v>0</v>
      </c>
      <c r="F351" s="68">
        <f>IF(AND(A351=2,B351=29),0,VLOOKUP($A351&amp;$B351,'Staff Ranked NHDD'!$C$8:$F$373,2,FALSE))</f>
        <v>0</v>
      </c>
      <c r="H351" s="49"/>
      <c r="J351" s="68">
        <f>IFERROR(VLOOKUP($D351,Actual_CGI_HDD!$A$9:$E$532,5),0)</f>
        <v>0</v>
      </c>
      <c r="K351" s="68">
        <f>IF(AND(A351=2,B351=29),0,VLOOKUP($A351&amp;$B351,'Staff Ranked NHDD'!$C$8:$F$373,4,FALSE))</f>
        <v>0</v>
      </c>
    </row>
    <row r="352" spans="1:11" x14ac:dyDescent="0.25">
      <c r="A352" s="105">
        <f t="shared" si="20"/>
        <v>7</v>
      </c>
      <c r="B352" s="105">
        <f t="shared" si="21"/>
        <v>14</v>
      </c>
      <c r="C352" s="105">
        <f t="shared" si="22"/>
        <v>2020</v>
      </c>
      <c r="D352" s="69">
        <f t="shared" si="23"/>
        <v>44026</v>
      </c>
      <c r="E352" s="264">
        <f>IFERROR(VLOOKUP($D352,Actual_Kirk_HDD!$A$4:$F$471,6,FALSE),0)</f>
        <v>0</v>
      </c>
      <c r="F352" s="68">
        <f>IF(AND(A352=2,B352=29),0,VLOOKUP($A352&amp;$B352,'Staff Ranked NHDD'!$C$8:$F$373,2,FALSE))</f>
        <v>0</v>
      </c>
      <c r="H352" s="49"/>
      <c r="J352" s="68">
        <f>IFERROR(VLOOKUP($D352,Actual_CGI_HDD!$A$9:$E$532,5),0)</f>
        <v>0</v>
      </c>
      <c r="K352" s="68">
        <f>IF(AND(A352=2,B352=29),0,VLOOKUP($A352&amp;$B352,'Staff Ranked NHDD'!$C$8:$F$373,4,FALSE))</f>
        <v>0</v>
      </c>
    </row>
    <row r="353" spans="1:11" x14ac:dyDescent="0.25">
      <c r="A353" s="105">
        <f t="shared" si="20"/>
        <v>7</v>
      </c>
      <c r="B353" s="105">
        <f t="shared" si="21"/>
        <v>15</v>
      </c>
      <c r="C353" s="105">
        <f t="shared" si="22"/>
        <v>2020</v>
      </c>
      <c r="D353" s="69">
        <f t="shared" si="23"/>
        <v>44027</v>
      </c>
      <c r="E353" s="264">
        <f>IFERROR(VLOOKUP($D353,Actual_Kirk_HDD!$A$4:$F$471,6,FALSE),0)</f>
        <v>0</v>
      </c>
      <c r="F353" s="68">
        <f>IF(AND(A353=2,B353=29),0,VLOOKUP($A353&amp;$B353,'Staff Ranked NHDD'!$C$8:$F$373,2,FALSE))</f>
        <v>0</v>
      </c>
      <c r="H353" s="49"/>
      <c r="J353" s="68">
        <f>IFERROR(VLOOKUP($D353,Actual_CGI_HDD!$A$9:$E$532,5),0)</f>
        <v>0</v>
      </c>
      <c r="K353" s="68">
        <f>IF(AND(A353=2,B353=29),0,VLOOKUP($A353&amp;$B353,'Staff Ranked NHDD'!$C$8:$F$373,4,FALSE))</f>
        <v>0</v>
      </c>
    </row>
    <row r="354" spans="1:11" x14ac:dyDescent="0.25">
      <c r="A354" s="105">
        <f t="shared" si="20"/>
        <v>7</v>
      </c>
      <c r="B354" s="105">
        <f t="shared" si="21"/>
        <v>16</v>
      </c>
      <c r="C354" s="105">
        <f t="shared" si="22"/>
        <v>2020</v>
      </c>
      <c r="D354" s="69">
        <f t="shared" si="23"/>
        <v>44028</v>
      </c>
      <c r="E354" s="264">
        <f>IFERROR(VLOOKUP($D354,Actual_Kirk_HDD!$A$4:$F$471,6,FALSE),0)</f>
        <v>0</v>
      </c>
      <c r="F354" s="68">
        <f>IF(AND(A354=2,B354=29),0,VLOOKUP($A354&amp;$B354,'Staff Ranked NHDD'!$C$8:$F$373,2,FALSE))</f>
        <v>0</v>
      </c>
      <c r="H354" s="49"/>
      <c r="J354" s="68">
        <f>IFERROR(VLOOKUP($D354,Actual_CGI_HDD!$A$9:$E$532,5),0)</f>
        <v>0</v>
      </c>
      <c r="K354" s="68">
        <f>IF(AND(A354=2,B354=29),0,VLOOKUP($A354&amp;$B354,'Staff Ranked NHDD'!$C$8:$F$373,4,FALSE))</f>
        <v>0</v>
      </c>
    </row>
    <row r="355" spans="1:11" x14ac:dyDescent="0.25">
      <c r="A355" s="105">
        <f t="shared" si="20"/>
        <v>7</v>
      </c>
      <c r="B355" s="105">
        <f t="shared" si="21"/>
        <v>17</v>
      </c>
      <c r="C355" s="105">
        <f t="shared" si="22"/>
        <v>2020</v>
      </c>
      <c r="D355" s="69">
        <f t="shared" si="23"/>
        <v>44029</v>
      </c>
      <c r="E355" s="264">
        <f>IFERROR(VLOOKUP($D355,Actual_Kirk_HDD!$A$4:$F$471,6,FALSE),0)</f>
        <v>0</v>
      </c>
      <c r="F355" s="68">
        <f>IF(AND(A355=2,B355=29),0,VLOOKUP($A355&amp;$B355,'Staff Ranked NHDD'!$C$8:$F$373,2,FALSE))</f>
        <v>0</v>
      </c>
      <c r="H355" s="49"/>
      <c r="J355" s="68">
        <f>IFERROR(VLOOKUP($D355,Actual_CGI_HDD!$A$9:$E$532,5),0)</f>
        <v>0</v>
      </c>
      <c r="K355" s="68">
        <f>IF(AND(A355=2,B355=29),0,VLOOKUP($A355&amp;$B355,'Staff Ranked NHDD'!$C$8:$F$373,4,FALSE))</f>
        <v>0</v>
      </c>
    </row>
    <row r="356" spans="1:11" x14ac:dyDescent="0.25">
      <c r="A356" s="105">
        <f t="shared" si="20"/>
        <v>7</v>
      </c>
      <c r="B356" s="105">
        <f t="shared" si="21"/>
        <v>18</v>
      </c>
      <c r="C356" s="105">
        <f t="shared" si="22"/>
        <v>2020</v>
      </c>
      <c r="D356" s="69">
        <f t="shared" si="23"/>
        <v>44030</v>
      </c>
      <c r="E356" s="264">
        <f>IFERROR(VLOOKUP($D356,Actual_Kirk_HDD!$A$4:$F$471,6,FALSE),0)</f>
        <v>0</v>
      </c>
      <c r="F356" s="68">
        <f>IF(AND(A356=2,B356=29),0,VLOOKUP($A356&amp;$B356,'Staff Ranked NHDD'!$C$8:$F$373,2,FALSE))</f>
        <v>0</v>
      </c>
      <c r="H356" s="49"/>
      <c r="J356" s="68">
        <f>IFERROR(VLOOKUP($D356,Actual_CGI_HDD!$A$9:$E$532,5),0)</f>
        <v>0</v>
      </c>
      <c r="K356" s="68">
        <f>IF(AND(A356=2,B356=29),0,VLOOKUP($A356&amp;$B356,'Staff Ranked NHDD'!$C$8:$F$373,4,FALSE))</f>
        <v>0</v>
      </c>
    </row>
    <row r="357" spans="1:11" x14ac:dyDescent="0.25">
      <c r="A357" s="105">
        <f t="shared" si="20"/>
        <v>7</v>
      </c>
      <c r="B357" s="105">
        <f t="shared" si="21"/>
        <v>19</v>
      </c>
      <c r="C357" s="105">
        <f t="shared" si="22"/>
        <v>2020</v>
      </c>
      <c r="D357" s="69">
        <f t="shared" si="23"/>
        <v>44031</v>
      </c>
      <c r="E357" s="264">
        <f>IFERROR(VLOOKUP($D357,Actual_Kirk_HDD!$A$4:$F$471,6,FALSE),0)</f>
        <v>0</v>
      </c>
      <c r="F357" s="68">
        <f>IF(AND(A357=2,B357=29),0,VLOOKUP($A357&amp;$B357,'Staff Ranked NHDD'!$C$8:$F$373,2,FALSE))</f>
        <v>0</v>
      </c>
      <c r="H357" s="49"/>
      <c r="J357" s="68">
        <f>IFERROR(VLOOKUP($D357,Actual_CGI_HDD!$A$9:$E$532,5),0)</f>
        <v>0</v>
      </c>
      <c r="K357" s="68">
        <f>IF(AND(A357=2,B357=29),0,VLOOKUP($A357&amp;$B357,'Staff Ranked NHDD'!$C$8:$F$373,4,FALSE))</f>
        <v>0</v>
      </c>
    </row>
    <row r="358" spans="1:11" x14ac:dyDescent="0.25">
      <c r="A358" s="105">
        <f t="shared" si="20"/>
        <v>7</v>
      </c>
      <c r="B358" s="105">
        <f t="shared" si="21"/>
        <v>20</v>
      </c>
      <c r="C358" s="105">
        <f t="shared" si="22"/>
        <v>2020</v>
      </c>
      <c r="D358" s="69">
        <f t="shared" si="23"/>
        <v>44032</v>
      </c>
      <c r="E358" s="264">
        <f>IFERROR(VLOOKUP($D358,Actual_Kirk_HDD!$A$4:$F$471,6,FALSE),0)</f>
        <v>0</v>
      </c>
      <c r="F358" s="68">
        <f>IF(AND(A358=2,B358=29),0,VLOOKUP($A358&amp;$B358,'Staff Ranked NHDD'!$C$8:$F$373,2,FALSE))</f>
        <v>0</v>
      </c>
      <c r="H358" s="49"/>
      <c r="J358" s="68">
        <f>IFERROR(VLOOKUP($D358,Actual_CGI_HDD!$A$9:$E$532,5),0)</f>
        <v>0</v>
      </c>
      <c r="K358" s="68">
        <f>IF(AND(A358=2,B358=29),0,VLOOKUP($A358&amp;$B358,'Staff Ranked NHDD'!$C$8:$F$373,4,FALSE))</f>
        <v>0</v>
      </c>
    </row>
    <row r="359" spans="1:11" x14ac:dyDescent="0.25">
      <c r="A359" s="105">
        <f t="shared" si="20"/>
        <v>7</v>
      </c>
      <c r="B359" s="105">
        <f t="shared" si="21"/>
        <v>21</v>
      </c>
      <c r="C359" s="105">
        <f t="shared" si="22"/>
        <v>2020</v>
      </c>
      <c r="D359" s="69">
        <f t="shared" si="23"/>
        <v>44033</v>
      </c>
      <c r="E359" s="264">
        <f>IFERROR(VLOOKUP($D359,Actual_Kirk_HDD!$A$4:$F$471,6,FALSE),0)</f>
        <v>0</v>
      </c>
      <c r="F359" s="68">
        <f>IF(AND(A359=2,B359=29),0,VLOOKUP($A359&amp;$B359,'Staff Ranked NHDD'!$C$8:$F$373,2,FALSE))</f>
        <v>0</v>
      </c>
      <c r="H359" s="49"/>
      <c r="J359" s="68">
        <f>IFERROR(VLOOKUP($D359,Actual_CGI_HDD!$A$9:$E$532,5),0)</f>
        <v>0</v>
      </c>
      <c r="K359" s="68">
        <f>IF(AND(A359=2,B359=29),0,VLOOKUP($A359&amp;$B359,'Staff Ranked NHDD'!$C$8:$F$373,4,FALSE))</f>
        <v>0</v>
      </c>
    </row>
    <row r="360" spans="1:11" x14ac:dyDescent="0.25">
      <c r="A360" s="105">
        <f t="shared" si="20"/>
        <v>7</v>
      </c>
      <c r="B360" s="105">
        <f t="shared" si="21"/>
        <v>22</v>
      </c>
      <c r="C360" s="105">
        <f t="shared" si="22"/>
        <v>2020</v>
      </c>
      <c r="D360" s="69">
        <f t="shared" si="23"/>
        <v>44034</v>
      </c>
      <c r="E360" s="264">
        <f>IFERROR(VLOOKUP($D360,Actual_Kirk_HDD!$A$4:$F$471,6,FALSE),0)</f>
        <v>0</v>
      </c>
      <c r="F360" s="68">
        <f>IF(AND(A360=2,B360=29),0,VLOOKUP($A360&amp;$B360,'Staff Ranked NHDD'!$C$8:$F$373,2,FALSE))</f>
        <v>0</v>
      </c>
      <c r="H360" s="49"/>
      <c r="J360" s="68">
        <f>IFERROR(VLOOKUP($D360,Actual_CGI_HDD!$A$9:$E$532,5),0)</f>
        <v>0</v>
      </c>
      <c r="K360" s="68">
        <f>IF(AND(A360=2,B360=29),0,VLOOKUP($A360&amp;$B360,'Staff Ranked NHDD'!$C$8:$F$373,4,FALSE))</f>
        <v>0</v>
      </c>
    </row>
    <row r="361" spans="1:11" x14ac:dyDescent="0.25">
      <c r="A361" s="105">
        <f t="shared" si="20"/>
        <v>7</v>
      </c>
      <c r="B361" s="105">
        <f t="shared" si="21"/>
        <v>23</v>
      </c>
      <c r="C361" s="105">
        <f t="shared" si="22"/>
        <v>2020</v>
      </c>
      <c r="D361" s="69">
        <f t="shared" si="23"/>
        <v>44035</v>
      </c>
      <c r="E361" s="264">
        <f>IFERROR(VLOOKUP($D361,Actual_Kirk_HDD!$A$4:$F$471,6,FALSE),0)</f>
        <v>0</v>
      </c>
      <c r="F361" s="68">
        <f>IF(AND(A361=2,B361=29),0,VLOOKUP($A361&amp;$B361,'Staff Ranked NHDD'!$C$8:$F$373,2,FALSE))</f>
        <v>1.9386200716845867</v>
      </c>
      <c r="H361" s="49"/>
      <c r="J361" s="68">
        <f>IFERROR(VLOOKUP($D361,Actual_CGI_HDD!$A$9:$E$532,5),0)</f>
        <v>0</v>
      </c>
      <c r="K361" s="68">
        <f>IF(AND(A361=2,B361=29),0,VLOOKUP($A361&amp;$B361,'Staff Ranked NHDD'!$C$8:$F$373,4,FALSE))</f>
        <v>0</v>
      </c>
    </row>
    <row r="362" spans="1:11" x14ac:dyDescent="0.25">
      <c r="A362" s="105">
        <f t="shared" si="20"/>
        <v>7</v>
      </c>
      <c r="B362" s="105">
        <f t="shared" si="21"/>
        <v>24</v>
      </c>
      <c r="C362" s="105">
        <f t="shared" si="22"/>
        <v>2020</v>
      </c>
      <c r="D362" s="69">
        <f t="shared" si="23"/>
        <v>44036</v>
      </c>
      <c r="E362" s="264">
        <f>IFERROR(VLOOKUP($D362,Actual_Kirk_HDD!$A$4:$F$471,6,FALSE),0)</f>
        <v>0</v>
      </c>
      <c r="F362" s="68">
        <f>IF(AND(A362=2,B362=29),0,VLOOKUP($A362&amp;$B362,'Staff Ranked NHDD'!$C$8:$F$373,2,FALSE))</f>
        <v>0</v>
      </c>
      <c r="H362" s="49"/>
      <c r="J362" s="68">
        <f>IFERROR(VLOOKUP($D362,Actual_CGI_HDD!$A$9:$E$532,5),0)</f>
        <v>0</v>
      </c>
      <c r="K362" s="68">
        <f>IF(AND(A362=2,B362=29),0,VLOOKUP($A362&amp;$B362,'Staff Ranked NHDD'!$C$8:$F$373,4,FALSE))</f>
        <v>0</v>
      </c>
    </row>
    <row r="363" spans="1:11" x14ac:dyDescent="0.25">
      <c r="A363" s="105">
        <f t="shared" si="20"/>
        <v>7</v>
      </c>
      <c r="B363" s="105">
        <f t="shared" si="21"/>
        <v>25</v>
      </c>
      <c r="C363" s="105">
        <f t="shared" si="22"/>
        <v>2020</v>
      </c>
      <c r="D363" s="69">
        <f t="shared" si="23"/>
        <v>44037</v>
      </c>
      <c r="E363" s="264">
        <f>IFERROR(VLOOKUP($D363,Actual_Kirk_HDD!$A$4:$F$471,6,FALSE),0)</f>
        <v>0</v>
      </c>
      <c r="F363" s="68">
        <f>IF(AND(A363=2,B363=29),0,VLOOKUP($A363&amp;$B363,'Staff Ranked NHDD'!$C$8:$F$373,2,FALSE))</f>
        <v>0</v>
      </c>
      <c r="H363" s="49"/>
      <c r="J363" s="68">
        <f>IFERROR(VLOOKUP($D363,Actual_CGI_HDD!$A$9:$E$532,5),0)</f>
        <v>0</v>
      </c>
      <c r="K363" s="68">
        <f>IF(AND(A363=2,B363=29),0,VLOOKUP($A363&amp;$B363,'Staff Ranked NHDD'!$C$8:$F$373,4,FALSE))</f>
        <v>0</v>
      </c>
    </row>
    <row r="364" spans="1:11" x14ac:dyDescent="0.25">
      <c r="A364" s="105">
        <f t="shared" si="20"/>
        <v>7</v>
      </c>
      <c r="B364" s="105">
        <f t="shared" si="21"/>
        <v>26</v>
      </c>
      <c r="C364" s="105">
        <f t="shared" si="22"/>
        <v>2020</v>
      </c>
      <c r="D364" s="69">
        <f t="shared" si="23"/>
        <v>44038</v>
      </c>
      <c r="E364" s="264">
        <f>IFERROR(VLOOKUP($D364,Actual_Kirk_HDD!$A$4:$F$471,6,FALSE),0)</f>
        <v>0</v>
      </c>
      <c r="F364" s="68">
        <f>IF(AND(A364=2,B364=29),0,VLOOKUP($A364&amp;$B364,'Staff Ranked NHDD'!$C$8:$F$373,2,FALSE))</f>
        <v>0</v>
      </c>
      <c r="H364" s="49"/>
      <c r="J364" s="68">
        <f>IFERROR(VLOOKUP($D364,Actual_CGI_HDD!$A$9:$E$532,5),0)</f>
        <v>0</v>
      </c>
      <c r="K364" s="68">
        <f>IF(AND(A364=2,B364=29),0,VLOOKUP($A364&amp;$B364,'Staff Ranked NHDD'!$C$8:$F$373,4,FALSE))</f>
        <v>0</v>
      </c>
    </row>
    <row r="365" spans="1:11" x14ac:dyDescent="0.25">
      <c r="A365" s="105">
        <f t="shared" si="20"/>
        <v>7</v>
      </c>
      <c r="B365" s="105">
        <f t="shared" si="21"/>
        <v>27</v>
      </c>
      <c r="C365" s="105">
        <f t="shared" si="22"/>
        <v>2020</v>
      </c>
      <c r="D365" s="69">
        <f t="shared" si="23"/>
        <v>44039</v>
      </c>
      <c r="E365" s="264">
        <f>IFERROR(VLOOKUP($D365,Actual_Kirk_HDD!$A$4:$F$471,6,FALSE),0)</f>
        <v>0</v>
      </c>
      <c r="F365" s="68">
        <f>IF(AND(A365=2,B365=29),0,VLOOKUP($A365&amp;$B365,'Staff Ranked NHDD'!$C$8:$F$373,2,FALSE))</f>
        <v>0</v>
      </c>
      <c r="H365" s="49"/>
      <c r="J365" s="68">
        <f>IFERROR(VLOOKUP($D365,Actual_CGI_HDD!$A$9:$E$532,5),0)</f>
        <v>0</v>
      </c>
      <c r="K365" s="68">
        <f>IF(AND(A365=2,B365=29),0,VLOOKUP($A365&amp;$B365,'Staff Ranked NHDD'!$C$8:$F$373,4,FALSE))</f>
        <v>0</v>
      </c>
    </row>
    <row r="366" spans="1:11" x14ac:dyDescent="0.25">
      <c r="A366" s="105">
        <f t="shared" si="20"/>
        <v>7</v>
      </c>
      <c r="B366" s="105">
        <f t="shared" si="21"/>
        <v>28</v>
      </c>
      <c r="C366" s="105">
        <f t="shared" si="22"/>
        <v>2020</v>
      </c>
      <c r="D366" s="69">
        <f t="shared" si="23"/>
        <v>44040</v>
      </c>
      <c r="E366" s="264">
        <f>IFERROR(VLOOKUP($D366,Actual_Kirk_HDD!$A$4:$F$471,6,FALSE),0)</f>
        <v>0</v>
      </c>
      <c r="F366" s="68">
        <f>IF(AND(A366=2,B366=29),0,VLOOKUP($A366&amp;$B366,'Staff Ranked NHDD'!$C$8:$F$373,2,FALSE))</f>
        <v>0</v>
      </c>
      <c r="H366" s="49"/>
      <c r="J366" s="68">
        <f>IFERROR(VLOOKUP($D366,Actual_CGI_HDD!$A$9:$E$532,5),0)</f>
        <v>0</v>
      </c>
      <c r="K366" s="68">
        <f>IF(AND(A366=2,B366=29),0,VLOOKUP($A366&amp;$B366,'Staff Ranked NHDD'!$C$8:$F$373,4,FALSE))</f>
        <v>0</v>
      </c>
    </row>
    <row r="367" spans="1:11" x14ac:dyDescent="0.25">
      <c r="A367" s="105">
        <f t="shared" si="20"/>
        <v>7</v>
      </c>
      <c r="B367" s="105">
        <f t="shared" si="21"/>
        <v>29</v>
      </c>
      <c r="C367" s="105">
        <f t="shared" si="22"/>
        <v>2020</v>
      </c>
      <c r="D367" s="69">
        <f t="shared" si="23"/>
        <v>44041</v>
      </c>
      <c r="E367" s="264">
        <f>IFERROR(VLOOKUP($D367,Actual_Kirk_HDD!$A$4:$F$471,6,FALSE),0)</f>
        <v>0</v>
      </c>
      <c r="F367" s="68">
        <f>IF(AND(A367=2,B367=29),0,VLOOKUP($A367&amp;$B367,'Staff Ranked NHDD'!$C$8:$F$373,2,FALSE))</f>
        <v>0</v>
      </c>
      <c r="H367" s="49"/>
      <c r="J367" s="68">
        <f>IFERROR(VLOOKUP($D367,Actual_CGI_HDD!$A$9:$E$532,5),0)</f>
        <v>0</v>
      </c>
      <c r="K367" s="68">
        <f>IF(AND(A367=2,B367=29),0,VLOOKUP($A367&amp;$B367,'Staff Ranked NHDD'!$C$8:$F$373,4,FALSE))</f>
        <v>0</v>
      </c>
    </row>
    <row r="368" spans="1:11" x14ac:dyDescent="0.25">
      <c r="A368" s="105">
        <f t="shared" si="20"/>
        <v>7</v>
      </c>
      <c r="B368" s="105">
        <f t="shared" si="21"/>
        <v>30</v>
      </c>
      <c r="C368" s="105">
        <f t="shared" si="22"/>
        <v>2020</v>
      </c>
      <c r="D368" s="69">
        <f t="shared" si="23"/>
        <v>44042</v>
      </c>
      <c r="E368" s="264">
        <f>IFERROR(VLOOKUP($D368,Actual_Kirk_HDD!$A$4:$F$471,6,FALSE),0)</f>
        <v>0</v>
      </c>
      <c r="F368" s="68">
        <f>IF(AND(A368=2,B368=29),0,VLOOKUP($A368&amp;$B368,'Staff Ranked NHDD'!$C$8:$F$373,2,FALSE))</f>
        <v>0</v>
      </c>
      <c r="H368" s="49"/>
      <c r="J368" s="68">
        <f>IFERROR(VLOOKUP($D368,Actual_CGI_HDD!$A$9:$E$532,5),0)</f>
        <v>0</v>
      </c>
      <c r="K368" s="68">
        <f>IF(AND(A368=2,B368=29),0,VLOOKUP($A368&amp;$B368,'Staff Ranked NHDD'!$C$8:$F$373,4,FALSE))</f>
        <v>0</v>
      </c>
    </row>
    <row r="369" spans="1:11" x14ac:dyDescent="0.25">
      <c r="A369" s="105">
        <f t="shared" si="20"/>
        <v>7</v>
      </c>
      <c r="B369" s="105">
        <f t="shared" si="21"/>
        <v>31</v>
      </c>
      <c r="C369" s="105">
        <f t="shared" si="22"/>
        <v>2020</v>
      </c>
      <c r="D369" s="69">
        <f t="shared" si="23"/>
        <v>44043</v>
      </c>
      <c r="E369" s="264">
        <f>IFERROR(VLOOKUP($D369,Actual_Kirk_HDD!$A$4:$F$471,6,FALSE),0)</f>
        <v>0</v>
      </c>
      <c r="F369" s="68">
        <f>IF(AND(A369=2,B369=29),0,VLOOKUP($A369&amp;$B369,'Staff Ranked NHDD'!$C$8:$F$373,2,FALSE))</f>
        <v>0</v>
      </c>
      <c r="H369" s="49"/>
      <c r="J369" s="68">
        <f>IFERROR(VLOOKUP($D369,Actual_CGI_HDD!$A$9:$E$532,5),0)</f>
        <v>0</v>
      </c>
      <c r="K369" s="68">
        <f>IF(AND(A369=2,B369=29),0,VLOOKUP($A369&amp;$B369,'Staff Ranked NHDD'!$C$8:$F$373,4,FALSE))</f>
        <v>0</v>
      </c>
    </row>
  </sheetData>
  <sortState ref="AA4:AA488">
    <sortCondition sortBy="cellColor" ref="AA4:AA488" dxfId="1"/>
  </sortState>
  <pageMargins left="0.45" right="0.45" top="0.75" bottom="0.5" header="0.3" footer="0.3"/>
  <pageSetup scale="75" orientation="portrait" horizontalDpi="72" verticalDpi="72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50"/>
  <sheetViews>
    <sheetView zoomScale="85" zoomScaleNormal="85" workbookViewId="0">
      <selection activeCell="L1" sqref="L1:R1048576"/>
    </sheetView>
  </sheetViews>
  <sheetFormatPr defaultColWidth="12.7109375" defaultRowHeight="15" x14ac:dyDescent="0.25"/>
  <cols>
    <col min="1" max="1" width="16.5703125" customWidth="1"/>
    <col min="2" max="2" width="19.140625" customWidth="1"/>
    <col min="11" max="11" width="3.42578125" customWidth="1"/>
  </cols>
  <sheetData>
    <row r="1" spans="1:10" ht="18.75" x14ac:dyDescent="0.3">
      <c r="B1" s="316" t="s">
        <v>126</v>
      </c>
      <c r="C1" s="316"/>
      <c r="D1" s="316"/>
      <c r="E1" s="316"/>
      <c r="F1" s="316"/>
      <c r="G1" s="316"/>
      <c r="H1" s="316"/>
      <c r="I1" s="316"/>
      <c r="J1" s="316"/>
    </row>
    <row r="2" spans="1:10" x14ac:dyDescent="0.25">
      <c r="B2" s="317" t="s">
        <v>118</v>
      </c>
      <c r="C2" s="317"/>
      <c r="D2" s="317"/>
      <c r="E2" s="317"/>
      <c r="F2" s="317"/>
      <c r="G2" s="317"/>
      <c r="H2" s="317"/>
      <c r="I2" s="317"/>
      <c r="J2" s="317"/>
    </row>
    <row r="3" spans="1:10" x14ac:dyDescent="0.25">
      <c r="B3" s="317" t="s">
        <v>121</v>
      </c>
      <c r="C3" s="317"/>
      <c r="D3" s="317"/>
      <c r="E3" s="317"/>
      <c r="F3" s="317"/>
      <c r="G3" s="317"/>
      <c r="H3" s="317"/>
      <c r="I3" s="317"/>
      <c r="J3" s="317"/>
    </row>
    <row r="5" spans="1:10" x14ac:dyDescent="0.25">
      <c r="A5" s="188" t="s">
        <v>162</v>
      </c>
      <c r="B5" s="189" t="s">
        <v>157</v>
      </c>
      <c r="C5" s="313" t="s">
        <v>109</v>
      </c>
      <c r="D5" s="314"/>
      <c r="E5" s="314"/>
      <c r="F5" s="314"/>
      <c r="G5" s="313" t="s">
        <v>110</v>
      </c>
      <c r="H5" s="314"/>
      <c r="I5" s="313" t="s">
        <v>21</v>
      </c>
      <c r="J5" s="315"/>
    </row>
    <row r="6" spans="1:10" x14ac:dyDescent="0.25">
      <c r="B6" s="91">
        <v>2</v>
      </c>
      <c r="C6" s="110" t="s">
        <v>122</v>
      </c>
      <c r="D6" s="111" t="s">
        <v>122</v>
      </c>
      <c r="E6" s="111" t="s">
        <v>70</v>
      </c>
      <c r="F6" s="111" t="s">
        <v>70</v>
      </c>
      <c r="G6" s="111" t="s">
        <v>122</v>
      </c>
      <c r="H6" s="111" t="s">
        <v>70</v>
      </c>
      <c r="I6" s="111" t="s">
        <v>122</v>
      </c>
      <c r="J6" s="111" t="s">
        <v>70</v>
      </c>
    </row>
    <row r="7" spans="1:10" x14ac:dyDescent="0.25">
      <c r="A7" s="92" t="s">
        <v>226</v>
      </c>
      <c r="B7" s="92" t="s">
        <v>217</v>
      </c>
      <c r="C7" s="88" t="s">
        <v>78</v>
      </c>
      <c r="D7" s="89" t="s">
        <v>84</v>
      </c>
      <c r="E7" s="89" t="s">
        <v>77</v>
      </c>
      <c r="F7" s="89" t="s">
        <v>83</v>
      </c>
      <c r="G7" s="88" t="s">
        <v>80</v>
      </c>
      <c r="H7" s="89" t="s">
        <v>79</v>
      </c>
      <c r="I7" s="88" t="s">
        <v>82</v>
      </c>
      <c r="J7" s="90" t="s">
        <v>81</v>
      </c>
    </row>
    <row r="8" spans="1:10" x14ac:dyDescent="0.25">
      <c r="B8" s="87" t="s">
        <v>76</v>
      </c>
      <c r="C8" s="3">
        <v>351</v>
      </c>
      <c r="D8" s="259">
        <v>598</v>
      </c>
      <c r="E8" s="259">
        <v>13</v>
      </c>
      <c r="F8" s="259">
        <v>143</v>
      </c>
      <c r="G8" s="259">
        <v>157</v>
      </c>
      <c r="H8" s="259">
        <v>91</v>
      </c>
      <c r="I8" s="259">
        <v>1675</v>
      </c>
      <c r="J8" s="259">
        <v>143</v>
      </c>
    </row>
    <row r="9" spans="1:10" x14ac:dyDescent="0.25">
      <c r="B9" s="87" t="s">
        <v>85</v>
      </c>
      <c r="C9" s="259">
        <v>296</v>
      </c>
      <c r="D9" s="259">
        <v>321</v>
      </c>
      <c r="E9" s="259">
        <v>10</v>
      </c>
      <c r="F9" s="259">
        <v>106</v>
      </c>
      <c r="G9" s="259">
        <v>175</v>
      </c>
      <c r="H9" s="259">
        <v>23</v>
      </c>
      <c r="I9" s="259">
        <v>1578</v>
      </c>
      <c r="J9" s="259">
        <v>77</v>
      </c>
    </row>
    <row r="10" spans="1:10" x14ac:dyDescent="0.25">
      <c r="B10" s="87" t="s">
        <v>86</v>
      </c>
      <c r="C10" s="259">
        <v>240</v>
      </c>
      <c r="D10" s="259">
        <v>607</v>
      </c>
      <c r="E10" s="259">
        <v>15</v>
      </c>
      <c r="F10" s="259">
        <v>29</v>
      </c>
      <c r="G10" s="259">
        <v>217</v>
      </c>
      <c r="H10" s="259">
        <v>8</v>
      </c>
      <c r="I10" s="259">
        <v>1839</v>
      </c>
      <c r="J10" s="259">
        <v>241</v>
      </c>
    </row>
    <row r="11" spans="1:10" x14ac:dyDescent="0.25">
      <c r="B11" s="87" t="s">
        <v>87</v>
      </c>
      <c r="C11" s="259">
        <v>180</v>
      </c>
      <c r="D11" s="259">
        <v>640</v>
      </c>
      <c r="E11" s="259">
        <v>33</v>
      </c>
      <c r="F11" s="259">
        <v>80</v>
      </c>
      <c r="G11" s="259">
        <v>283</v>
      </c>
      <c r="H11" s="259">
        <v>19</v>
      </c>
      <c r="I11" s="259">
        <v>1102</v>
      </c>
      <c r="J11" s="259">
        <v>174</v>
      </c>
    </row>
    <row r="12" spans="1:10" x14ac:dyDescent="0.25">
      <c r="B12" s="87" t="s">
        <v>88</v>
      </c>
      <c r="C12" s="259">
        <v>216</v>
      </c>
      <c r="D12" s="259">
        <v>777</v>
      </c>
      <c r="E12" s="259">
        <v>24</v>
      </c>
      <c r="F12" s="259">
        <v>68</v>
      </c>
      <c r="G12" s="259">
        <v>186</v>
      </c>
      <c r="H12" s="259">
        <v>16</v>
      </c>
      <c r="I12" s="259">
        <v>1256</v>
      </c>
      <c r="J12" s="259">
        <v>220</v>
      </c>
    </row>
    <row r="13" spans="1:10" x14ac:dyDescent="0.25">
      <c r="B13" s="87" t="s">
        <v>89</v>
      </c>
      <c r="C13" s="259">
        <v>208</v>
      </c>
      <c r="D13" s="259">
        <v>755</v>
      </c>
      <c r="E13" s="259">
        <v>46</v>
      </c>
      <c r="F13" s="259">
        <v>129</v>
      </c>
      <c r="G13" s="259">
        <v>217</v>
      </c>
      <c r="H13" s="259">
        <v>50</v>
      </c>
      <c r="I13" s="259">
        <v>1250</v>
      </c>
      <c r="J13" s="259">
        <v>133</v>
      </c>
    </row>
    <row r="14" spans="1:10" x14ac:dyDescent="0.25">
      <c r="B14" s="87" t="s">
        <v>90</v>
      </c>
      <c r="C14" s="259">
        <v>216</v>
      </c>
      <c r="D14" s="259">
        <v>748</v>
      </c>
      <c r="E14" s="259">
        <v>43</v>
      </c>
      <c r="F14" s="259">
        <v>35</v>
      </c>
      <c r="G14" s="259">
        <v>115</v>
      </c>
      <c r="H14" s="259">
        <v>14</v>
      </c>
      <c r="I14" s="259">
        <v>1447</v>
      </c>
      <c r="J14" s="259">
        <v>207</v>
      </c>
    </row>
    <row r="15" spans="1:10" x14ac:dyDescent="0.25">
      <c r="B15" s="87" t="s">
        <v>91</v>
      </c>
      <c r="C15" s="259">
        <v>245</v>
      </c>
      <c r="D15" s="259">
        <v>625</v>
      </c>
      <c r="E15" s="259">
        <v>23</v>
      </c>
      <c r="F15" s="259">
        <v>61</v>
      </c>
      <c r="G15" s="259">
        <v>210</v>
      </c>
      <c r="H15" s="259">
        <v>40</v>
      </c>
      <c r="I15" s="259">
        <v>1427</v>
      </c>
      <c r="J15" s="259">
        <v>208</v>
      </c>
    </row>
    <row r="16" spans="1:10" x14ac:dyDescent="0.25">
      <c r="B16" s="87" t="s">
        <v>92</v>
      </c>
      <c r="C16" s="259">
        <v>260</v>
      </c>
      <c r="D16" s="259">
        <v>489</v>
      </c>
      <c r="E16" s="259">
        <v>64</v>
      </c>
      <c r="F16" s="259">
        <v>52</v>
      </c>
      <c r="G16" s="259">
        <v>180</v>
      </c>
      <c r="H16" s="259">
        <v>14</v>
      </c>
      <c r="I16" s="259">
        <v>1265</v>
      </c>
      <c r="J16" s="259">
        <v>195</v>
      </c>
    </row>
    <row r="17" spans="1:11" x14ac:dyDescent="0.25">
      <c r="B17" s="87" t="s">
        <v>93</v>
      </c>
      <c r="C17" s="259">
        <v>268</v>
      </c>
      <c r="D17" s="259">
        <v>826</v>
      </c>
      <c r="E17" s="259">
        <v>34</v>
      </c>
      <c r="F17" s="259">
        <v>50</v>
      </c>
      <c r="G17" s="259">
        <v>99</v>
      </c>
      <c r="H17" s="259">
        <v>43</v>
      </c>
      <c r="I17" s="259">
        <v>1568</v>
      </c>
      <c r="J17" s="259">
        <v>152</v>
      </c>
    </row>
    <row r="18" spans="1:11" x14ac:dyDescent="0.25">
      <c r="B18" s="87" t="s">
        <v>94</v>
      </c>
      <c r="C18" s="259">
        <v>245</v>
      </c>
      <c r="D18" s="259">
        <v>571</v>
      </c>
      <c r="E18" s="259">
        <v>23</v>
      </c>
      <c r="F18" s="259">
        <v>104</v>
      </c>
      <c r="G18" s="259">
        <v>216</v>
      </c>
      <c r="H18" s="259">
        <v>18</v>
      </c>
      <c r="I18" s="259">
        <v>1361</v>
      </c>
      <c r="J18" s="259">
        <v>180</v>
      </c>
    </row>
    <row r="19" spans="1:11" x14ac:dyDescent="0.25">
      <c r="B19" s="87" t="s">
        <v>95</v>
      </c>
      <c r="C19" s="259">
        <v>278</v>
      </c>
      <c r="D19" s="259">
        <v>604</v>
      </c>
      <c r="E19" s="259">
        <v>65</v>
      </c>
      <c r="F19" s="259">
        <v>46</v>
      </c>
      <c r="G19" s="259">
        <v>144</v>
      </c>
      <c r="H19" s="259">
        <v>22</v>
      </c>
      <c r="I19" s="259">
        <v>1272</v>
      </c>
      <c r="J19" s="259">
        <v>142</v>
      </c>
    </row>
    <row r="20" spans="1:11" x14ac:dyDescent="0.25">
      <c r="B20" s="87" t="s">
        <v>96</v>
      </c>
      <c r="C20" s="259">
        <v>284</v>
      </c>
      <c r="D20" s="259">
        <v>399</v>
      </c>
      <c r="E20" s="259">
        <v>28</v>
      </c>
      <c r="F20" s="259">
        <v>47</v>
      </c>
      <c r="G20" s="259">
        <v>59</v>
      </c>
      <c r="H20" s="259">
        <v>8</v>
      </c>
      <c r="I20" s="259">
        <v>1568</v>
      </c>
      <c r="J20" s="259">
        <v>151</v>
      </c>
    </row>
    <row r="21" spans="1:11" x14ac:dyDescent="0.25">
      <c r="B21" s="87" t="s">
        <v>97</v>
      </c>
      <c r="C21" s="259">
        <v>221</v>
      </c>
      <c r="D21" s="259">
        <v>911</v>
      </c>
      <c r="E21" s="259">
        <v>24</v>
      </c>
      <c r="F21" s="259">
        <v>162</v>
      </c>
      <c r="G21" s="259">
        <v>133</v>
      </c>
      <c r="H21" s="259">
        <v>38</v>
      </c>
      <c r="I21" s="259">
        <v>1565</v>
      </c>
      <c r="J21" s="259">
        <v>203</v>
      </c>
    </row>
    <row r="22" spans="1:11" x14ac:dyDescent="0.25">
      <c r="B22" s="87" t="s">
        <v>98</v>
      </c>
      <c r="C22" s="259">
        <v>278</v>
      </c>
      <c r="D22" s="259">
        <v>430</v>
      </c>
      <c r="E22" s="259">
        <v>68</v>
      </c>
      <c r="F22" s="259">
        <v>37</v>
      </c>
      <c r="G22" s="259">
        <v>176</v>
      </c>
      <c r="H22" s="259">
        <v>25</v>
      </c>
      <c r="I22" s="259">
        <v>1294</v>
      </c>
      <c r="J22" s="259">
        <v>138</v>
      </c>
    </row>
    <row r="23" spans="1:11" x14ac:dyDescent="0.25">
      <c r="B23" s="87" t="s">
        <v>99</v>
      </c>
      <c r="C23" s="259">
        <v>160</v>
      </c>
      <c r="D23" s="259">
        <v>468</v>
      </c>
      <c r="E23" s="259">
        <v>63</v>
      </c>
      <c r="F23" s="259">
        <v>46</v>
      </c>
      <c r="G23" s="259">
        <v>200</v>
      </c>
      <c r="H23" s="259">
        <v>11</v>
      </c>
      <c r="I23" s="259">
        <v>1532</v>
      </c>
      <c r="J23" s="259">
        <v>206</v>
      </c>
    </row>
    <row r="24" spans="1:11" x14ac:dyDescent="0.25">
      <c r="B24" s="87" t="s">
        <v>100</v>
      </c>
      <c r="C24" s="259">
        <v>201</v>
      </c>
      <c r="D24" s="259">
        <v>523</v>
      </c>
      <c r="E24" s="259">
        <v>23</v>
      </c>
      <c r="F24" s="259">
        <v>55</v>
      </c>
      <c r="G24" s="259">
        <v>86</v>
      </c>
      <c r="H24" s="259">
        <v>5</v>
      </c>
      <c r="I24" s="259">
        <v>1178</v>
      </c>
      <c r="J24" s="259">
        <v>130</v>
      </c>
    </row>
    <row r="25" spans="1:11" x14ac:dyDescent="0.25">
      <c r="B25" s="87" t="s">
        <v>101</v>
      </c>
      <c r="C25" s="259">
        <v>285</v>
      </c>
      <c r="D25" s="259">
        <v>957</v>
      </c>
      <c r="E25" s="259">
        <v>68</v>
      </c>
      <c r="F25" s="259">
        <v>120</v>
      </c>
      <c r="G25" s="259">
        <v>217</v>
      </c>
      <c r="H25" s="259">
        <v>27</v>
      </c>
      <c r="I25" s="259">
        <v>1408</v>
      </c>
      <c r="J25" s="259">
        <v>214</v>
      </c>
    </row>
    <row r="26" spans="1:11" x14ac:dyDescent="0.25">
      <c r="B26" s="87" t="s">
        <v>102</v>
      </c>
      <c r="C26" s="259">
        <v>122</v>
      </c>
      <c r="D26" s="259">
        <v>305</v>
      </c>
      <c r="E26" s="259">
        <v>44</v>
      </c>
      <c r="F26" s="259">
        <v>83</v>
      </c>
      <c r="G26" s="259">
        <v>238</v>
      </c>
      <c r="H26" s="259">
        <v>48</v>
      </c>
      <c r="I26" s="259">
        <v>1865</v>
      </c>
      <c r="J26" s="259">
        <v>168</v>
      </c>
    </row>
    <row r="27" spans="1:11" x14ac:dyDescent="0.25">
      <c r="C27" s="3">
        <f>SUM(C8:C26)</f>
        <v>4554</v>
      </c>
      <c r="D27" s="3">
        <f t="shared" ref="D27:J27" si="0">SUM(D8:D26)</f>
        <v>11554</v>
      </c>
      <c r="E27" s="3">
        <f t="shared" si="0"/>
        <v>711</v>
      </c>
      <c r="F27" s="3">
        <f t="shared" si="0"/>
        <v>1453</v>
      </c>
      <c r="G27" s="3">
        <f t="shared" si="0"/>
        <v>3308</v>
      </c>
      <c r="H27" s="3">
        <f t="shared" si="0"/>
        <v>520</v>
      </c>
      <c r="I27" s="3">
        <f t="shared" si="0"/>
        <v>27450</v>
      </c>
      <c r="J27" s="3">
        <f t="shared" si="0"/>
        <v>3282</v>
      </c>
      <c r="K27" s="3"/>
    </row>
    <row r="28" spans="1:11" x14ac:dyDescent="0.25">
      <c r="B28" s="91">
        <v>3</v>
      </c>
      <c r="C28" s="93"/>
      <c r="D28" s="94"/>
      <c r="E28" s="93"/>
      <c r="F28" s="93"/>
      <c r="G28" s="93"/>
      <c r="H28" s="93"/>
      <c r="I28" s="93"/>
      <c r="J28" s="93"/>
    </row>
    <row r="29" spans="1:11" x14ac:dyDescent="0.25">
      <c r="A29" s="92" t="s">
        <v>217</v>
      </c>
      <c r="B29" s="92" t="s">
        <v>218</v>
      </c>
      <c r="C29" s="95" t="s">
        <v>78</v>
      </c>
      <c r="D29" s="96" t="s">
        <v>84</v>
      </c>
      <c r="E29" s="95" t="s">
        <v>77</v>
      </c>
      <c r="F29" s="95" t="s">
        <v>83</v>
      </c>
      <c r="G29" s="95" t="s">
        <v>80</v>
      </c>
      <c r="H29" s="95" t="s">
        <v>79</v>
      </c>
      <c r="I29" s="95" t="s">
        <v>82</v>
      </c>
      <c r="J29" s="95" t="s">
        <v>81</v>
      </c>
    </row>
    <row r="30" spans="1:11" x14ac:dyDescent="0.25">
      <c r="B30" s="87" t="s">
        <v>76</v>
      </c>
      <c r="C30" s="259">
        <v>351</v>
      </c>
      <c r="D30" s="259">
        <v>591</v>
      </c>
      <c r="E30" s="259">
        <v>12</v>
      </c>
      <c r="F30" s="259">
        <v>146</v>
      </c>
      <c r="G30" s="259">
        <v>155</v>
      </c>
      <c r="H30" s="259">
        <v>91</v>
      </c>
      <c r="I30" s="259">
        <v>1662</v>
      </c>
      <c r="J30" s="259">
        <v>141</v>
      </c>
    </row>
    <row r="31" spans="1:11" x14ac:dyDescent="0.25">
      <c r="B31" s="87" t="s">
        <v>85</v>
      </c>
      <c r="C31" s="259">
        <v>293</v>
      </c>
      <c r="D31" s="259">
        <v>327</v>
      </c>
      <c r="E31" s="259">
        <v>10</v>
      </c>
      <c r="F31" s="259">
        <v>108</v>
      </c>
      <c r="G31" s="259">
        <v>174</v>
      </c>
      <c r="H31" s="259">
        <v>27</v>
      </c>
      <c r="I31" s="259">
        <v>1583</v>
      </c>
      <c r="J31" s="259">
        <v>77</v>
      </c>
    </row>
    <row r="32" spans="1:11" x14ac:dyDescent="0.25">
      <c r="B32" s="87" t="s">
        <v>86</v>
      </c>
      <c r="C32" s="259">
        <v>248</v>
      </c>
      <c r="D32" s="259">
        <v>607</v>
      </c>
      <c r="E32" s="259">
        <v>15</v>
      </c>
      <c r="F32" s="259">
        <v>30</v>
      </c>
      <c r="G32" s="259">
        <v>219</v>
      </c>
      <c r="H32" s="259">
        <v>8</v>
      </c>
      <c r="I32" s="259">
        <v>1842</v>
      </c>
      <c r="J32" s="259">
        <v>242</v>
      </c>
    </row>
    <row r="33" spans="2:10" x14ac:dyDescent="0.25">
      <c r="B33" s="87" t="s">
        <v>87</v>
      </c>
      <c r="C33" s="259">
        <v>184</v>
      </c>
      <c r="D33" s="259">
        <v>645</v>
      </c>
      <c r="E33" s="259">
        <v>33</v>
      </c>
      <c r="F33" s="259">
        <v>82</v>
      </c>
      <c r="G33" s="259">
        <v>282</v>
      </c>
      <c r="H33" s="259">
        <v>19</v>
      </c>
      <c r="I33" s="259">
        <v>1100</v>
      </c>
      <c r="J33" s="259">
        <v>173</v>
      </c>
    </row>
    <row r="34" spans="2:10" x14ac:dyDescent="0.25">
      <c r="B34" s="87" t="s">
        <v>88</v>
      </c>
      <c r="C34" s="259">
        <v>214</v>
      </c>
      <c r="D34" s="259">
        <v>767</v>
      </c>
      <c r="E34" s="259">
        <v>26</v>
      </c>
      <c r="F34" s="259">
        <v>68</v>
      </c>
      <c r="G34" s="259">
        <v>181</v>
      </c>
      <c r="H34" s="259">
        <v>16</v>
      </c>
      <c r="I34" s="259">
        <v>1240</v>
      </c>
      <c r="J34" s="259">
        <v>227</v>
      </c>
    </row>
    <row r="35" spans="2:10" x14ac:dyDescent="0.25">
      <c r="B35" s="87" t="s">
        <v>89</v>
      </c>
      <c r="C35" s="259">
        <v>211</v>
      </c>
      <c r="D35" s="259">
        <v>754</v>
      </c>
      <c r="E35" s="259">
        <v>44</v>
      </c>
      <c r="F35" s="259">
        <v>129</v>
      </c>
      <c r="G35" s="259">
        <v>218</v>
      </c>
      <c r="H35" s="259">
        <v>51</v>
      </c>
      <c r="I35" s="259">
        <v>1249</v>
      </c>
      <c r="J35" s="259">
        <v>134</v>
      </c>
    </row>
    <row r="36" spans="2:10" x14ac:dyDescent="0.25">
      <c r="B36" s="87" t="s">
        <v>90</v>
      </c>
      <c r="C36" s="259">
        <v>215</v>
      </c>
      <c r="D36" s="259">
        <v>747</v>
      </c>
      <c r="E36" s="259">
        <v>43</v>
      </c>
      <c r="F36" s="259">
        <v>35</v>
      </c>
      <c r="G36" s="259">
        <v>116</v>
      </c>
      <c r="H36" s="259">
        <v>14</v>
      </c>
      <c r="I36" s="259">
        <v>1448</v>
      </c>
      <c r="J36" s="259">
        <v>209</v>
      </c>
    </row>
    <row r="37" spans="2:10" x14ac:dyDescent="0.25">
      <c r="B37" s="87" t="s">
        <v>91</v>
      </c>
      <c r="C37" s="259">
        <v>247</v>
      </c>
      <c r="D37" s="259">
        <v>622</v>
      </c>
      <c r="E37" s="259">
        <v>23</v>
      </c>
      <c r="F37" s="259">
        <v>61</v>
      </c>
      <c r="G37" s="259">
        <v>213</v>
      </c>
      <c r="H37" s="259">
        <v>41</v>
      </c>
      <c r="I37" s="259">
        <v>1436</v>
      </c>
      <c r="J37" s="259">
        <v>208</v>
      </c>
    </row>
    <row r="38" spans="2:10" x14ac:dyDescent="0.25">
      <c r="B38" s="87" t="s">
        <v>92</v>
      </c>
      <c r="C38" s="259">
        <v>264</v>
      </c>
      <c r="D38" s="259">
        <v>493</v>
      </c>
      <c r="E38" s="259">
        <v>64</v>
      </c>
      <c r="F38" s="259">
        <v>53</v>
      </c>
      <c r="G38" s="259">
        <v>181</v>
      </c>
      <c r="H38" s="259">
        <v>14</v>
      </c>
      <c r="I38" s="259">
        <v>1274</v>
      </c>
      <c r="J38" s="259">
        <v>211</v>
      </c>
    </row>
    <row r="39" spans="2:10" x14ac:dyDescent="0.25">
      <c r="B39" s="87" t="s">
        <v>93</v>
      </c>
      <c r="C39" s="259">
        <v>267</v>
      </c>
      <c r="D39" s="259">
        <v>830</v>
      </c>
      <c r="E39" s="259">
        <v>42</v>
      </c>
      <c r="F39" s="259">
        <v>50</v>
      </c>
      <c r="G39" s="259">
        <v>97</v>
      </c>
      <c r="H39" s="259">
        <v>43</v>
      </c>
      <c r="I39" s="259">
        <v>1567</v>
      </c>
      <c r="J39" s="259">
        <v>155</v>
      </c>
    </row>
    <row r="40" spans="2:10" x14ac:dyDescent="0.25">
      <c r="B40" s="87" t="s">
        <v>94</v>
      </c>
      <c r="C40" s="259">
        <v>245</v>
      </c>
      <c r="D40" s="259">
        <v>569</v>
      </c>
      <c r="E40" s="259">
        <v>23</v>
      </c>
      <c r="F40" s="259">
        <v>103</v>
      </c>
      <c r="G40" s="259">
        <v>215</v>
      </c>
      <c r="H40" s="259">
        <v>18</v>
      </c>
      <c r="I40" s="259">
        <v>1362</v>
      </c>
      <c r="J40" s="259">
        <v>178</v>
      </c>
    </row>
    <row r="41" spans="2:10" x14ac:dyDescent="0.25">
      <c r="B41" s="87" t="s">
        <v>95</v>
      </c>
      <c r="C41" s="259">
        <v>278</v>
      </c>
      <c r="D41" s="259">
        <v>600</v>
      </c>
      <c r="E41" s="259">
        <v>67</v>
      </c>
      <c r="F41" s="259">
        <v>46</v>
      </c>
      <c r="G41" s="259">
        <v>146</v>
      </c>
      <c r="H41" s="259">
        <v>23</v>
      </c>
      <c r="I41" s="259">
        <v>1275</v>
      </c>
      <c r="J41" s="259">
        <v>143</v>
      </c>
    </row>
    <row r="42" spans="2:10" x14ac:dyDescent="0.25">
      <c r="B42" s="87" t="s">
        <v>96</v>
      </c>
      <c r="C42" s="259">
        <v>288</v>
      </c>
      <c r="D42" s="259">
        <v>389</v>
      </c>
      <c r="E42" s="259">
        <v>28</v>
      </c>
      <c r="F42" s="259">
        <v>46</v>
      </c>
      <c r="G42" s="259">
        <v>60</v>
      </c>
      <c r="H42" s="259">
        <v>8</v>
      </c>
      <c r="I42" s="259">
        <v>1571</v>
      </c>
      <c r="J42" s="259">
        <v>151</v>
      </c>
    </row>
    <row r="43" spans="2:10" x14ac:dyDescent="0.25">
      <c r="B43" s="87" t="s">
        <v>97</v>
      </c>
      <c r="C43" s="259">
        <v>226</v>
      </c>
      <c r="D43" s="259">
        <v>911</v>
      </c>
      <c r="E43" s="259">
        <v>24</v>
      </c>
      <c r="F43" s="259">
        <v>160</v>
      </c>
      <c r="G43" s="259">
        <v>134</v>
      </c>
      <c r="H43" s="259">
        <v>38</v>
      </c>
      <c r="I43" s="259">
        <v>1560</v>
      </c>
      <c r="J43" s="259">
        <v>201</v>
      </c>
    </row>
    <row r="44" spans="2:10" x14ac:dyDescent="0.25">
      <c r="B44" s="87" t="s">
        <v>98</v>
      </c>
      <c r="C44" s="259">
        <v>278</v>
      </c>
      <c r="D44" s="259">
        <v>424</v>
      </c>
      <c r="E44" s="259">
        <v>69</v>
      </c>
      <c r="F44" s="259">
        <v>37</v>
      </c>
      <c r="G44" s="259">
        <v>176</v>
      </c>
      <c r="H44" s="259">
        <v>25</v>
      </c>
      <c r="I44" s="259">
        <v>1292</v>
      </c>
      <c r="J44" s="259">
        <v>137</v>
      </c>
    </row>
    <row r="45" spans="2:10" x14ac:dyDescent="0.25">
      <c r="B45" s="87" t="s">
        <v>99</v>
      </c>
      <c r="C45" s="259">
        <v>162</v>
      </c>
      <c r="D45" s="259">
        <v>471</v>
      </c>
      <c r="E45" s="259">
        <v>66</v>
      </c>
      <c r="F45" s="259">
        <v>48</v>
      </c>
      <c r="G45" s="259">
        <v>202</v>
      </c>
      <c r="H45" s="259">
        <v>12</v>
      </c>
      <c r="I45" s="259">
        <v>1532</v>
      </c>
      <c r="J45" s="259">
        <v>207</v>
      </c>
    </row>
    <row r="46" spans="2:10" x14ac:dyDescent="0.25">
      <c r="B46" s="87" t="s">
        <v>100</v>
      </c>
      <c r="C46" s="259">
        <v>202</v>
      </c>
      <c r="D46" s="259">
        <v>524</v>
      </c>
      <c r="E46" s="259">
        <v>19</v>
      </c>
      <c r="F46" s="259">
        <v>57</v>
      </c>
      <c r="G46" s="259">
        <v>86</v>
      </c>
      <c r="H46" s="259">
        <v>5</v>
      </c>
      <c r="I46" s="259">
        <v>1179</v>
      </c>
      <c r="J46" s="259">
        <v>132</v>
      </c>
    </row>
    <row r="47" spans="2:10" x14ac:dyDescent="0.25">
      <c r="B47" s="87" t="s">
        <v>101</v>
      </c>
      <c r="C47" s="259">
        <v>293</v>
      </c>
      <c r="D47" s="259">
        <v>955</v>
      </c>
      <c r="E47" s="259">
        <v>68</v>
      </c>
      <c r="F47" s="259">
        <v>121</v>
      </c>
      <c r="G47" s="259">
        <v>218</v>
      </c>
      <c r="H47" s="259">
        <v>27</v>
      </c>
      <c r="I47" s="259">
        <v>1411</v>
      </c>
      <c r="J47" s="259">
        <v>216</v>
      </c>
    </row>
    <row r="48" spans="2:10" x14ac:dyDescent="0.25">
      <c r="B48" s="87" t="s">
        <v>102</v>
      </c>
      <c r="C48" s="259">
        <v>126</v>
      </c>
      <c r="D48" s="259">
        <v>308</v>
      </c>
      <c r="E48" s="259">
        <v>44</v>
      </c>
      <c r="F48" s="259">
        <v>84</v>
      </c>
      <c r="G48" s="259">
        <v>241</v>
      </c>
      <c r="H48" s="259">
        <v>49</v>
      </c>
      <c r="I48" s="259">
        <v>1867</v>
      </c>
      <c r="J48" s="259">
        <v>168</v>
      </c>
    </row>
    <row r="49" spans="1:11" x14ac:dyDescent="0.25">
      <c r="C49" s="3">
        <f t="shared" ref="C49:J49" si="1">SUM(C30:C48)</f>
        <v>4592</v>
      </c>
      <c r="D49" s="3">
        <f t="shared" si="1"/>
        <v>11534</v>
      </c>
      <c r="E49" s="3">
        <f t="shared" si="1"/>
        <v>720</v>
      </c>
      <c r="F49" s="3">
        <f t="shared" si="1"/>
        <v>1464</v>
      </c>
      <c r="G49" s="3">
        <f t="shared" si="1"/>
        <v>3314</v>
      </c>
      <c r="H49" s="3">
        <f t="shared" si="1"/>
        <v>529</v>
      </c>
      <c r="I49" s="3">
        <f t="shared" si="1"/>
        <v>27450</v>
      </c>
      <c r="J49" s="3">
        <f t="shared" si="1"/>
        <v>3310</v>
      </c>
      <c r="K49" s="3"/>
    </row>
    <row r="50" spans="1:11" x14ac:dyDescent="0.25">
      <c r="B50" s="91">
        <v>4</v>
      </c>
      <c r="C50" s="93"/>
      <c r="D50" s="94"/>
      <c r="E50" s="93"/>
      <c r="F50" s="93"/>
      <c r="G50" s="93"/>
      <c r="H50" s="93"/>
      <c r="I50" s="93"/>
      <c r="J50" s="93"/>
    </row>
    <row r="51" spans="1:11" x14ac:dyDescent="0.25">
      <c r="A51" s="92" t="s">
        <v>218</v>
      </c>
      <c r="B51" s="92" t="s">
        <v>219</v>
      </c>
      <c r="C51" s="95" t="s">
        <v>78</v>
      </c>
      <c r="D51" s="96" t="s">
        <v>84</v>
      </c>
      <c r="E51" s="95" t="s">
        <v>77</v>
      </c>
      <c r="F51" s="95" t="s">
        <v>83</v>
      </c>
      <c r="G51" s="95" t="s">
        <v>80</v>
      </c>
      <c r="H51" s="95" t="s">
        <v>79</v>
      </c>
      <c r="I51" s="95" t="s">
        <v>82</v>
      </c>
      <c r="J51" s="95" t="s">
        <v>81</v>
      </c>
    </row>
    <row r="52" spans="1:11" x14ac:dyDescent="0.25">
      <c r="B52" s="87" t="s">
        <v>76</v>
      </c>
      <c r="C52" s="259">
        <v>355</v>
      </c>
      <c r="D52" s="259">
        <v>590</v>
      </c>
      <c r="E52" s="259">
        <v>12</v>
      </c>
      <c r="F52" s="259">
        <v>143</v>
      </c>
      <c r="G52" s="259">
        <v>165</v>
      </c>
      <c r="H52" s="259">
        <v>95</v>
      </c>
      <c r="I52" s="259">
        <v>1661</v>
      </c>
      <c r="J52" s="259">
        <v>141</v>
      </c>
    </row>
    <row r="53" spans="1:11" x14ac:dyDescent="0.25">
      <c r="B53" s="87" t="s">
        <v>85</v>
      </c>
      <c r="C53" s="259">
        <v>291</v>
      </c>
      <c r="D53" s="259">
        <v>325</v>
      </c>
      <c r="E53" s="259">
        <v>10</v>
      </c>
      <c r="F53" s="259">
        <v>109</v>
      </c>
      <c r="G53" s="259">
        <v>175</v>
      </c>
      <c r="H53" s="259">
        <v>20</v>
      </c>
      <c r="I53" s="259">
        <v>1572</v>
      </c>
      <c r="J53" s="259">
        <v>78</v>
      </c>
    </row>
    <row r="54" spans="1:11" x14ac:dyDescent="0.25">
      <c r="B54" s="87" t="s">
        <v>86</v>
      </c>
      <c r="C54" s="259">
        <v>240</v>
      </c>
      <c r="D54" s="259">
        <v>613</v>
      </c>
      <c r="E54" s="259">
        <v>15</v>
      </c>
      <c r="F54" s="259">
        <v>30</v>
      </c>
      <c r="G54" s="259">
        <v>217</v>
      </c>
      <c r="H54" s="259">
        <v>9</v>
      </c>
      <c r="I54" s="259">
        <v>1843</v>
      </c>
      <c r="J54" s="259">
        <v>240</v>
      </c>
    </row>
    <row r="55" spans="1:11" x14ac:dyDescent="0.25">
      <c r="B55" s="87" t="s">
        <v>87</v>
      </c>
      <c r="C55" s="259">
        <v>180</v>
      </c>
      <c r="D55" s="259">
        <v>650</v>
      </c>
      <c r="E55" s="259">
        <v>33</v>
      </c>
      <c r="F55" s="259">
        <v>79</v>
      </c>
      <c r="G55" s="259">
        <v>280</v>
      </c>
      <c r="H55" s="259">
        <v>19</v>
      </c>
      <c r="I55" s="259">
        <v>1096</v>
      </c>
      <c r="J55" s="259">
        <v>173</v>
      </c>
    </row>
    <row r="56" spans="1:11" x14ac:dyDescent="0.25">
      <c r="B56" s="87" t="s">
        <v>88</v>
      </c>
      <c r="C56" s="259">
        <v>217</v>
      </c>
      <c r="D56" s="259">
        <v>767</v>
      </c>
      <c r="E56" s="259">
        <v>26</v>
      </c>
      <c r="F56" s="259">
        <v>69</v>
      </c>
      <c r="G56" s="259">
        <v>178</v>
      </c>
      <c r="H56" s="259">
        <v>16</v>
      </c>
      <c r="I56" s="259">
        <v>1245</v>
      </c>
      <c r="J56" s="259">
        <v>224</v>
      </c>
    </row>
    <row r="57" spans="1:11" x14ac:dyDescent="0.25">
      <c r="B57" s="87" t="s">
        <v>89</v>
      </c>
      <c r="C57" s="259">
        <v>211</v>
      </c>
      <c r="D57" s="259">
        <v>755</v>
      </c>
      <c r="E57" s="259">
        <v>45</v>
      </c>
      <c r="F57" s="259">
        <v>129</v>
      </c>
      <c r="G57" s="259">
        <v>216</v>
      </c>
      <c r="H57" s="259">
        <v>49</v>
      </c>
      <c r="I57" s="259">
        <v>1251</v>
      </c>
      <c r="J57" s="259">
        <v>134</v>
      </c>
    </row>
    <row r="58" spans="1:11" x14ac:dyDescent="0.25">
      <c r="B58" s="87" t="s">
        <v>90</v>
      </c>
      <c r="C58" s="259">
        <v>214</v>
      </c>
      <c r="D58" s="259">
        <v>742</v>
      </c>
      <c r="E58" s="259">
        <v>43</v>
      </c>
      <c r="F58" s="259">
        <v>35</v>
      </c>
      <c r="G58" s="259">
        <v>116</v>
      </c>
      <c r="H58" s="259">
        <v>14</v>
      </c>
      <c r="I58" s="259">
        <v>1445</v>
      </c>
      <c r="J58" s="259">
        <v>209</v>
      </c>
    </row>
    <row r="59" spans="1:11" x14ac:dyDescent="0.25">
      <c r="B59" s="87" t="s">
        <v>91</v>
      </c>
      <c r="C59" s="259">
        <v>246</v>
      </c>
      <c r="D59" s="259">
        <v>626</v>
      </c>
      <c r="E59" s="259">
        <v>23</v>
      </c>
      <c r="F59" s="259">
        <v>61</v>
      </c>
      <c r="G59" s="259">
        <v>204</v>
      </c>
      <c r="H59" s="259">
        <v>39</v>
      </c>
      <c r="I59" s="259">
        <v>1427</v>
      </c>
      <c r="J59" s="259">
        <v>208</v>
      </c>
    </row>
    <row r="60" spans="1:11" x14ac:dyDescent="0.25">
      <c r="B60" s="87" t="s">
        <v>92</v>
      </c>
      <c r="C60" s="259">
        <v>265</v>
      </c>
      <c r="D60" s="259">
        <v>489</v>
      </c>
      <c r="E60" s="259">
        <v>63</v>
      </c>
      <c r="F60" s="259">
        <v>53</v>
      </c>
      <c r="G60" s="259">
        <v>180</v>
      </c>
      <c r="H60" s="259">
        <v>14</v>
      </c>
      <c r="I60" s="259">
        <v>1273</v>
      </c>
      <c r="J60" s="259">
        <v>189</v>
      </c>
    </row>
    <row r="61" spans="1:11" x14ac:dyDescent="0.25">
      <c r="B61" s="87" t="s">
        <v>93</v>
      </c>
      <c r="C61" s="259">
        <v>262</v>
      </c>
      <c r="D61" s="259">
        <v>826</v>
      </c>
      <c r="E61" s="259">
        <v>35</v>
      </c>
      <c r="F61" s="259">
        <v>50</v>
      </c>
      <c r="G61" s="259">
        <v>97</v>
      </c>
      <c r="H61" s="259">
        <v>43</v>
      </c>
      <c r="I61" s="259">
        <v>1554</v>
      </c>
      <c r="J61" s="259">
        <v>150</v>
      </c>
    </row>
    <row r="62" spans="1:11" x14ac:dyDescent="0.25">
      <c r="B62" s="87" t="s">
        <v>94</v>
      </c>
      <c r="C62" s="259">
        <v>249</v>
      </c>
      <c r="D62" s="259">
        <v>571</v>
      </c>
      <c r="E62" s="259">
        <v>24</v>
      </c>
      <c r="F62" s="259">
        <v>103</v>
      </c>
      <c r="G62" s="259">
        <v>213</v>
      </c>
      <c r="H62" s="259">
        <v>18</v>
      </c>
      <c r="I62" s="259">
        <v>1359</v>
      </c>
      <c r="J62" s="259">
        <v>179</v>
      </c>
    </row>
    <row r="63" spans="1:11" x14ac:dyDescent="0.25">
      <c r="B63" s="87" t="s">
        <v>95</v>
      </c>
      <c r="C63" s="259">
        <v>279</v>
      </c>
      <c r="D63" s="259">
        <v>604</v>
      </c>
      <c r="E63" s="259">
        <v>65</v>
      </c>
      <c r="F63" s="259">
        <v>46</v>
      </c>
      <c r="G63" s="259">
        <v>147</v>
      </c>
      <c r="H63" s="259">
        <v>20</v>
      </c>
      <c r="I63" s="259">
        <v>1265</v>
      </c>
      <c r="J63" s="259">
        <v>142</v>
      </c>
    </row>
    <row r="64" spans="1:11" x14ac:dyDescent="0.25">
      <c r="B64" s="87" t="s">
        <v>96</v>
      </c>
      <c r="C64" s="259">
        <v>281</v>
      </c>
      <c r="D64" s="259">
        <v>389</v>
      </c>
      <c r="E64" s="259">
        <v>29</v>
      </c>
      <c r="F64" s="259">
        <v>46</v>
      </c>
      <c r="G64" s="259">
        <v>59</v>
      </c>
      <c r="H64" s="259">
        <v>8</v>
      </c>
      <c r="I64" s="259">
        <v>1567</v>
      </c>
      <c r="J64" s="259">
        <v>152</v>
      </c>
    </row>
    <row r="65" spans="1:11" x14ac:dyDescent="0.25">
      <c r="B65" s="87" t="s">
        <v>97</v>
      </c>
      <c r="C65" s="259">
        <v>220</v>
      </c>
      <c r="D65" s="259">
        <v>902</v>
      </c>
      <c r="E65" s="259">
        <v>25</v>
      </c>
      <c r="F65" s="259">
        <v>162</v>
      </c>
      <c r="G65" s="259">
        <v>132</v>
      </c>
      <c r="H65" s="259">
        <v>38</v>
      </c>
      <c r="I65" s="259">
        <v>1555</v>
      </c>
      <c r="J65" s="259">
        <v>200</v>
      </c>
    </row>
    <row r="66" spans="1:11" x14ac:dyDescent="0.25">
      <c r="B66" s="87" t="s">
        <v>98</v>
      </c>
      <c r="C66" s="259">
        <v>273</v>
      </c>
      <c r="D66" s="259">
        <v>426</v>
      </c>
      <c r="E66" s="259">
        <v>69</v>
      </c>
      <c r="F66" s="259">
        <v>34</v>
      </c>
      <c r="G66" s="259">
        <v>176</v>
      </c>
      <c r="H66" s="259">
        <v>25</v>
      </c>
      <c r="I66" s="259">
        <v>1289</v>
      </c>
      <c r="J66" s="259">
        <v>138</v>
      </c>
    </row>
    <row r="67" spans="1:11" x14ac:dyDescent="0.25">
      <c r="B67" s="87" t="s">
        <v>99</v>
      </c>
      <c r="C67" s="259">
        <v>165</v>
      </c>
      <c r="D67" s="259">
        <v>461</v>
      </c>
      <c r="E67" s="259">
        <v>65</v>
      </c>
      <c r="F67" s="259">
        <v>47</v>
      </c>
      <c r="G67" s="259">
        <v>200</v>
      </c>
      <c r="H67" s="259">
        <v>12</v>
      </c>
      <c r="I67" s="259">
        <v>1525</v>
      </c>
      <c r="J67" s="259">
        <v>207</v>
      </c>
    </row>
    <row r="68" spans="1:11" x14ac:dyDescent="0.25">
      <c r="B68" s="87" t="s">
        <v>100</v>
      </c>
      <c r="C68" s="259">
        <v>202</v>
      </c>
      <c r="D68" s="259">
        <v>526</v>
      </c>
      <c r="E68" s="259">
        <v>19</v>
      </c>
      <c r="F68" s="259">
        <v>56</v>
      </c>
      <c r="G68" s="259">
        <v>86</v>
      </c>
      <c r="H68" s="259">
        <v>5</v>
      </c>
      <c r="I68" s="259">
        <v>1178</v>
      </c>
      <c r="J68" s="259">
        <v>131</v>
      </c>
    </row>
    <row r="69" spans="1:11" x14ac:dyDescent="0.25">
      <c r="B69" s="87" t="s">
        <v>101</v>
      </c>
      <c r="C69" s="259">
        <v>287</v>
      </c>
      <c r="D69" s="259">
        <v>947</v>
      </c>
      <c r="E69" s="259">
        <v>67</v>
      </c>
      <c r="F69" s="259">
        <v>121</v>
      </c>
      <c r="G69" s="259">
        <v>211</v>
      </c>
      <c r="H69" s="259">
        <v>27</v>
      </c>
      <c r="I69" s="259">
        <v>1407</v>
      </c>
      <c r="J69" s="259">
        <v>213</v>
      </c>
    </row>
    <row r="70" spans="1:11" x14ac:dyDescent="0.25">
      <c r="B70" s="87" t="s">
        <v>102</v>
      </c>
      <c r="C70" s="259">
        <v>126</v>
      </c>
      <c r="D70" s="259">
        <v>305</v>
      </c>
      <c r="E70" s="259">
        <v>44</v>
      </c>
      <c r="F70" s="259">
        <v>83</v>
      </c>
      <c r="G70" s="259">
        <v>241</v>
      </c>
      <c r="H70" s="259">
        <v>49</v>
      </c>
      <c r="I70" s="259">
        <v>1857</v>
      </c>
      <c r="J70" s="259">
        <v>167</v>
      </c>
    </row>
    <row r="71" spans="1:11" x14ac:dyDescent="0.25">
      <c r="C71" s="3">
        <f t="shared" ref="C71:J71" si="2">SUM(C52:C70)</f>
        <v>4563</v>
      </c>
      <c r="D71" s="3">
        <f t="shared" si="2"/>
        <v>11514</v>
      </c>
      <c r="E71" s="3">
        <f t="shared" si="2"/>
        <v>712</v>
      </c>
      <c r="F71" s="3">
        <f t="shared" si="2"/>
        <v>1456</v>
      </c>
      <c r="G71" s="3">
        <f t="shared" si="2"/>
        <v>3293</v>
      </c>
      <c r="H71" s="3">
        <f t="shared" si="2"/>
        <v>520</v>
      </c>
      <c r="I71" s="3">
        <f t="shared" si="2"/>
        <v>27369</v>
      </c>
      <c r="J71" s="3">
        <f t="shared" si="2"/>
        <v>3275</v>
      </c>
      <c r="K71" s="3"/>
    </row>
    <row r="72" spans="1:11" x14ac:dyDescent="0.25">
      <c r="B72" s="91">
        <v>5</v>
      </c>
      <c r="C72" s="93"/>
      <c r="D72" s="94"/>
      <c r="E72" s="93"/>
      <c r="F72" s="93"/>
      <c r="G72" s="93"/>
      <c r="H72" s="93"/>
      <c r="I72" s="93"/>
      <c r="J72" s="93"/>
    </row>
    <row r="73" spans="1:11" x14ac:dyDescent="0.25">
      <c r="A73" s="92" t="s">
        <v>219</v>
      </c>
      <c r="B73" s="92" t="s">
        <v>220</v>
      </c>
      <c r="C73" s="95" t="s">
        <v>78</v>
      </c>
      <c r="D73" s="96" t="s">
        <v>84</v>
      </c>
      <c r="E73" s="95" t="s">
        <v>77</v>
      </c>
      <c r="F73" s="95" t="s">
        <v>83</v>
      </c>
      <c r="G73" s="95" t="s">
        <v>80</v>
      </c>
      <c r="H73" s="95" t="s">
        <v>79</v>
      </c>
      <c r="I73" s="95" t="s">
        <v>82</v>
      </c>
      <c r="J73" s="95" t="s">
        <v>81</v>
      </c>
    </row>
    <row r="74" spans="1:11" x14ac:dyDescent="0.25">
      <c r="B74" s="87" t="s">
        <v>76</v>
      </c>
      <c r="C74" s="259">
        <v>356</v>
      </c>
      <c r="D74" s="259">
        <v>594</v>
      </c>
      <c r="E74" s="259">
        <v>12</v>
      </c>
      <c r="F74" s="259">
        <v>144</v>
      </c>
      <c r="G74" s="259">
        <v>157</v>
      </c>
      <c r="H74" s="259">
        <v>89</v>
      </c>
      <c r="I74" s="259">
        <v>1655</v>
      </c>
      <c r="J74" s="259">
        <v>141</v>
      </c>
    </row>
    <row r="75" spans="1:11" x14ac:dyDescent="0.25">
      <c r="B75" s="87" t="s">
        <v>85</v>
      </c>
      <c r="C75" s="259">
        <v>291</v>
      </c>
      <c r="D75" s="259">
        <v>321</v>
      </c>
      <c r="E75" s="259">
        <v>10</v>
      </c>
      <c r="F75" s="259">
        <v>109</v>
      </c>
      <c r="G75" s="259">
        <v>178</v>
      </c>
      <c r="H75" s="259">
        <v>21</v>
      </c>
      <c r="I75" s="259">
        <v>1564</v>
      </c>
      <c r="J75" s="259">
        <v>77</v>
      </c>
    </row>
    <row r="76" spans="1:11" x14ac:dyDescent="0.25">
      <c r="B76" s="87" t="s">
        <v>86</v>
      </c>
      <c r="C76" s="259">
        <v>239</v>
      </c>
      <c r="D76" s="259">
        <v>617</v>
      </c>
      <c r="E76" s="259">
        <v>15</v>
      </c>
      <c r="F76" s="259">
        <v>30</v>
      </c>
      <c r="G76" s="259">
        <v>223</v>
      </c>
      <c r="H76" s="259">
        <v>8</v>
      </c>
      <c r="I76" s="259">
        <v>1843</v>
      </c>
      <c r="J76" s="259">
        <v>245</v>
      </c>
    </row>
    <row r="77" spans="1:11" x14ac:dyDescent="0.25">
      <c r="B77" s="87" t="s">
        <v>87</v>
      </c>
      <c r="C77" s="259">
        <v>181</v>
      </c>
      <c r="D77" s="259">
        <v>651</v>
      </c>
      <c r="E77" s="259">
        <v>33</v>
      </c>
      <c r="F77" s="259">
        <v>78</v>
      </c>
      <c r="G77" s="259">
        <v>282</v>
      </c>
      <c r="H77" s="259">
        <v>19</v>
      </c>
      <c r="I77" s="259">
        <v>1096</v>
      </c>
      <c r="J77" s="259">
        <v>171</v>
      </c>
    </row>
    <row r="78" spans="1:11" x14ac:dyDescent="0.25">
      <c r="B78" s="87" t="s">
        <v>88</v>
      </c>
      <c r="C78" s="259">
        <v>214</v>
      </c>
      <c r="D78" s="259">
        <v>769</v>
      </c>
      <c r="E78" s="259">
        <v>25</v>
      </c>
      <c r="F78" s="259">
        <v>67</v>
      </c>
      <c r="G78" s="259">
        <v>178</v>
      </c>
      <c r="H78" s="259">
        <v>16</v>
      </c>
      <c r="I78" s="259">
        <v>1236</v>
      </c>
      <c r="J78" s="259">
        <v>220</v>
      </c>
    </row>
    <row r="79" spans="1:11" x14ac:dyDescent="0.25">
      <c r="B79" s="87" t="s">
        <v>89</v>
      </c>
      <c r="C79" s="259">
        <v>206</v>
      </c>
      <c r="D79" s="259">
        <v>748</v>
      </c>
      <c r="E79" s="259">
        <v>43</v>
      </c>
      <c r="F79" s="259">
        <v>129</v>
      </c>
      <c r="G79" s="259">
        <v>213</v>
      </c>
      <c r="H79" s="259">
        <v>49</v>
      </c>
      <c r="I79" s="259">
        <v>1258</v>
      </c>
      <c r="J79" s="259">
        <v>132</v>
      </c>
    </row>
    <row r="80" spans="1:11" x14ac:dyDescent="0.25">
      <c r="B80" s="87" t="s">
        <v>90</v>
      </c>
      <c r="C80" s="259">
        <v>214</v>
      </c>
      <c r="D80" s="259">
        <v>746</v>
      </c>
      <c r="E80" s="259">
        <v>43</v>
      </c>
      <c r="F80" s="259">
        <v>36</v>
      </c>
      <c r="G80" s="259">
        <v>116</v>
      </c>
      <c r="H80" s="259">
        <v>14</v>
      </c>
      <c r="I80" s="259">
        <v>1447</v>
      </c>
      <c r="J80" s="259">
        <v>206</v>
      </c>
    </row>
    <row r="81" spans="1:11" x14ac:dyDescent="0.25">
      <c r="B81" s="87" t="s">
        <v>91</v>
      </c>
      <c r="C81" s="259">
        <v>239</v>
      </c>
      <c r="D81" s="259">
        <v>620</v>
      </c>
      <c r="E81" s="259">
        <v>23</v>
      </c>
      <c r="F81" s="259">
        <v>61</v>
      </c>
      <c r="G81" s="259">
        <v>209</v>
      </c>
      <c r="H81" s="259">
        <v>40</v>
      </c>
      <c r="I81" s="259">
        <v>1431</v>
      </c>
      <c r="J81" s="259">
        <v>212</v>
      </c>
    </row>
    <row r="82" spans="1:11" x14ac:dyDescent="0.25">
      <c r="B82" s="87" t="s">
        <v>92</v>
      </c>
      <c r="C82" s="259">
        <v>262</v>
      </c>
      <c r="D82" s="259">
        <v>493</v>
      </c>
      <c r="E82" s="259">
        <v>63</v>
      </c>
      <c r="F82" s="259">
        <v>52</v>
      </c>
      <c r="G82" s="259">
        <v>180</v>
      </c>
      <c r="H82" s="259">
        <v>14</v>
      </c>
      <c r="I82" s="259">
        <v>1283</v>
      </c>
      <c r="J82" s="259">
        <v>189</v>
      </c>
    </row>
    <row r="83" spans="1:11" x14ac:dyDescent="0.25">
      <c r="B83" s="87" t="s">
        <v>93</v>
      </c>
      <c r="C83" s="259">
        <v>259</v>
      </c>
      <c r="D83" s="259">
        <v>830</v>
      </c>
      <c r="E83" s="259">
        <v>32</v>
      </c>
      <c r="F83" s="259">
        <v>50</v>
      </c>
      <c r="G83" s="259">
        <v>97</v>
      </c>
      <c r="H83" s="259">
        <v>45</v>
      </c>
      <c r="I83" s="259">
        <v>1553</v>
      </c>
      <c r="J83" s="259">
        <v>153</v>
      </c>
    </row>
    <row r="84" spans="1:11" x14ac:dyDescent="0.25">
      <c r="B84" s="87" t="s">
        <v>94</v>
      </c>
      <c r="C84" s="259">
        <v>242</v>
      </c>
      <c r="D84" s="259">
        <v>571</v>
      </c>
      <c r="E84" s="259">
        <v>22</v>
      </c>
      <c r="F84" s="259">
        <v>103</v>
      </c>
      <c r="G84" s="259">
        <v>212</v>
      </c>
      <c r="H84" s="259">
        <v>18</v>
      </c>
      <c r="I84" s="259">
        <v>1358</v>
      </c>
      <c r="J84" s="259">
        <v>181</v>
      </c>
    </row>
    <row r="85" spans="1:11" x14ac:dyDescent="0.25">
      <c r="B85" s="87" t="s">
        <v>95</v>
      </c>
      <c r="C85" s="259">
        <v>279</v>
      </c>
      <c r="D85" s="259">
        <v>593</v>
      </c>
      <c r="E85" s="259">
        <v>64</v>
      </c>
      <c r="F85" s="259">
        <v>46</v>
      </c>
      <c r="G85" s="259">
        <v>146</v>
      </c>
      <c r="H85" s="259">
        <v>20</v>
      </c>
      <c r="I85" s="259">
        <v>1274</v>
      </c>
      <c r="J85" s="259">
        <v>141</v>
      </c>
    </row>
    <row r="86" spans="1:11" x14ac:dyDescent="0.25">
      <c r="B86" s="87" t="s">
        <v>96</v>
      </c>
      <c r="C86" s="259">
        <v>280</v>
      </c>
      <c r="D86" s="259">
        <v>385</v>
      </c>
      <c r="E86" s="259">
        <v>27</v>
      </c>
      <c r="F86" s="259">
        <v>47</v>
      </c>
      <c r="G86" s="259">
        <v>59</v>
      </c>
      <c r="H86" s="259">
        <v>8</v>
      </c>
      <c r="I86" s="259">
        <v>1583</v>
      </c>
      <c r="J86" s="259">
        <v>151</v>
      </c>
    </row>
    <row r="87" spans="1:11" x14ac:dyDescent="0.25">
      <c r="B87" s="87" t="s">
        <v>97</v>
      </c>
      <c r="C87" s="259">
        <v>213</v>
      </c>
      <c r="D87" s="259">
        <v>901</v>
      </c>
      <c r="E87" s="259">
        <v>24</v>
      </c>
      <c r="F87" s="259">
        <v>160</v>
      </c>
      <c r="G87" s="259">
        <v>132</v>
      </c>
      <c r="H87" s="259">
        <v>38</v>
      </c>
      <c r="I87" s="259">
        <v>1562</v>
      </c>
      <c r="J87" s="259">
        <v>195</v>
      </c>
    </row>
    <row r="88" spans="1:11" x14ac:dyDescent="0.25">
      <c r="B88" s="87" t="s">
        <v>98</v>
      </c>
      <c r="C88" s="259">
        <v>271</v>
      </c>
      <c r="D88" s="259">
        <v>426</v>
      </c>
      <c r="E88" s="259">
        <v>69</v>
      </c>
      <c r="F88" s="259">
        <v>35</v>
      </c>
      <c r="G88" s="259">
        <v>173</v>
      </c>
      <c r="H88" s="259">
        <v>25</v>
      </c>
      <c r="I88" s="259">
        <v>1276</v>
      </c>
      <c r="J88" s="259">
        <v>136</v>
      </c>
    </row>
    <row r="89" spans="1:11" x14ac:dyDescent="0.25">
      <c r="B89" s="87" t="s">
        <v>99</v>
      </c>
      <c r="C89" s="259">
        <v>155</v>
      </c>
      <c r="D89" s="259">
        <v>460</v>
      </c>
      <c r="E89" s="259">
        <v>64</v>
      </c>
      <c r="F89" s="259">
        <v>49</v>
      </c>
      <c r="G89" s="259">
        <v>199</v>
      </c>
      <c r="H89" s="259">
        <v>11</v>
      </c>
      <c r="I89" s="259">
        <v>1524</v>
      </c>
      <c r="J89" s="259">
        <v>203</v>
      </c>
    </row>
    <row r="90" spans="1:11" x14ac:dyDescent="0.25">
      <c r="B90" s="87" t="s">
        <v>100</v>
      </c>
      <c r="C90" s="259">
        <v>198</v>
      </c>
      <c r="D90" s="259">
        <v>529</v>
      </c>
      <c r="E90" s="259">
        <v>19</v>
      </c>
      <c r="F90" s="259">
        <v>55</v>
      </c>
      <c r="G90" s="259">
        <v>86</v>
      </c>
      <c r="H90" s="259">
        <v>5</v>
      </c>
      <c r="I90" s="259">
        <v>1181</v>
      </c>
      <c r="J90" s="259">
        <v>130</v>
      </c>
    </row>
    <row r="91" spans="1:11" x14ac:dyDescent="0.25">
      <c r="B91" s="87" t="s">
        <v>101</v>
      </c>
      <c r="C91" s="259">
        <v>287</v>
      </c>
      <c r="D91" s="259">
        <v>949</v>
      </c>
      <c r="E91" s="259">
        <v>67</v>
      </c>
      <c r="F91" s="259">
        <v>122</v>
      </c>
      <c r="G91" s="259">
        <v>212</v>
      </c>
      <c r="H91" s="259">
        <v>27</v>
      </c>
      <c r="I91" s="259">
        <v>1400</v>
      </c>
      <c r="J91" s="259">
        <v>210</v>
      </c>
    </row>
    <row r="92" spans="1:11" x14ac:dyDescent="0.25">
      <c r="B92" s="87" t="s">
        <v>102</v>
      </c>
      <c r="C92" s="259">
        <v>122</v>
      </c>
      <c r="D92" s="259">
        <v>305</v>
      </c>
      <c r="E92" s="259">
        <v>43</v>
      </c>
      <c r="F92" s="259">
        <v>83</v>
      </c>
      <c r="G92" s="259">
        <v>241</v>
      </c>
      <c r="H92" s="259">
        <v>49</v>
      </c>
      <c r="I92" s="259">
        <v>1863</v>
      </c>
      <c r="J92" s="259">
        <v>166</v>
      </c>
    </row>
    <row r="93" spans="1:11" x14ac:dyDescent="0.25">
      <c r="C93" s="3">
        <f t="shared" ref="C93:J93" si="3">SUM(C74:C92)</f>
        <v>4508</v>
      </c>
      <c r="D93" s="3">
        <f t="shared" si="3"/>
        <v>11508</v>
      </c>
      <c r="E93" s="3">
        <f t="shared" si="3"/>
        <v>698</v>
      </c>
      <c r="F93" s="3">
        <f t="shared" si="3"/>
        <v>1456</v>
      </c>
      <c r="G93" s="3">
        <f t="shared" si="3"/>
        <v>3293</v>
      </c>
      <c r="H93" s="3">
        <f t="shared" si="3"/>
        <v>516</v>
      </c>
      <c r="I93" s="3">
        <f t="shared" si="3"/>
        <v>27387</v>
      </c>
      <c r="J93" s="3">
        <f t="shared" si="3"/>
        <v>3259</v>
      </c>
      <c r="K93" s="3"/>
    </row>
    <row r="94" spans="1:11" x14ac:dyDescent="0.25">
      <c r="B94" s="91">
        <v>6</v>
      </c>
      <c r="C94" s="93"/>
      <c r="D94" s="94"/>
      <c r="E94" s="93"/>
      <c r="F94" s="93"/>
      <c r="G94" s="93"/>
      <c r="H94" s="93"/>
      <c r="I94" s="93"/>
      <c r="J94" s="93"/>
    </row>
    <row r="95" spans="1:11" x14ac:dyDescent="0.25">
      <c r="A95" s="92" t="s">
        <v>220</v>
      </c>
      <c r="B95" s="92" t="s">
        <v>221</v>
      </c>
      <c r="C95" s="95" t="s">
        <v>78</v>
      </c>
      <c r="D95" s="96" t="s">
        <v>84</v>
      </c>
      <c r="E95" s="95" t="s">
        <v>77</v>
      </c>
      <c r="F95" s="95" t="s">
        <v>83</v>
      </c>
      <c r="G95" s="95" t="s">
        <v>80</v>
      </c>
      <c r="H95" s="95" t="s">
        <v>79</v>
      </c>
      <c r="I95" s="95" t="s">
        <v>82</v>
      </c>
      <c r="J95" s="95" t="s">
        <v>81</v>
      </c>
    </row>
    <row r="96" spans="1:11" x14ac:dyDescent="0.25">
      <c r="B96" s="87" t="s">
        <v>76</v>
      </c>
      <c r="C96" s="259">
        <v>344</v>
      </c>
      <c r="D96" s="259">
        <v>581</v>
      </c>
      <c r="E96" s="259">
        <v>12</v>
      </c>
      <c r="F96" s="259">
        <v>142</v>
      </c>
      <c r="G96" s="259">
        <v>156</v>
      </c>
      <c r="H96" s="259">
        <v>91</v>
      </c>
      <c r="I96" s="259">
        <v>1656</v>
      </c>
      <c r="J96" s="259">
        <v>135</v>
      </c>
    </row>
    <row r="97" spans="2:10" x14ac:dyDescent="0.25">
      <c r="B97" s="87" t="s">
        <v>85</v>
      </c>
      <c r="C97" s="259">
        <v>294</v>
      </c>
      <c r="D97" s="259">
        <v>324</v>
      </c>
      <c r="E97" s="259">
        <v>10</v>
      </c>
      <c r="F97" s="259">
        <v>106</v>
      </c>
      <c r="G97" s="259">
        <v>178</v>
      </c>
      <c r="H97" s="259">
        <v>22</v>
      </c>
      <c r="I97" s="259">
        <v>1572</v>
      </c>
      <c r="J97" s="259">
        <v>77</v>
      </c>
    </row>
    <row r="98" spans="2:10" x14ac:dyDescent="0.25">
      <c r="B98" s="87" t="s">
        <v>86</v>
      </c>
      <c r="C98" s="259">
        <v>238</v>
      </c>
      <c r="D98" s="259">
        <v>610</v>
      </c>
      <c r="E98" s="259">
        <v>15</v>
      </c>
      <c r="F98" s="259">
        <v>30</v>
      </c>
      <c r="G98" s="259">
        <v>216</v>
      </c>
      <c r="H98" s="259">
        <v>8</v>
      </c>
      <c r="I98" s="259">
        <v>1851</v>
      </c>
      <c r="J98" s="259">
        <v>237</v>
      </c>
    </row>
    <row r="99" spans="2:10" x14ac:dyDescent="0.25">
      <c r="B99" s="87" t="s">
        <v>87</v>
      </c>
      <c r="C99" s="259">
        <v>181</v>
      </c>
      <c r="D99" s="259">
        <v>646</v>
      </c>
      <c r="E99" s="259">
        <v>32</v>
      </c>
      <c r="F99" s="259">
        <v>77</v>
      </c>
      <c r="G99" s="259">
        <v>283</v>
      </c>
      <c r="H99" s="259">
        <v>19</v>
      </c>
      <c r="I99" s="259">
        <v>1089</v>
      </c>
      <c r="J99" s="259">
        <v>170</v>
      </c>
    </row>
    <row r="100" spans="2:10" x14ac:dyDescent="0.25">
      <c r="B100" s="87" t="s">
        <v>88</v>
      </c>
      <c r="C100" s="259">
        <v>211</v>
      </c>
      <c r="D100" s="259">
        <v>771</v>
      </c>
      <c r="E100" s="259">
        <v>25</v>
      </c>
      <c r="F100" s="259">
        <v>68</v>
      </c>
      <c r="G100" s="259">
        <v>179</v>
      </c>
      <c r="H100" s="259">
        <v>15</v>
      </c>
      <c r="I100" s="259">
        <v>1239</v>
      </c>
      <c r="J100" s="259">
        <v>217</v>
      </c>
    </row>
    <row r="101" spans="2:10" x14ac:dyDescent="0.25">
      <c r="B101" s="87" t="s">
        <v>89</v>
      </c>
      <c r="C101" s="259">
        <v>211</v>
      </c>
      <c r="D101" s="259">
        <v>757</v>
      </c>
      <c r="E101" s="259">
        <v>44</v>
      </c>
      <c r="F101" s="259">
        <v>129</v>
      </c>
      <c r="G101" s="259">
        <v>214</v>
      </c>
      <c r="H101" s="259">
        <v>49</v>
      </c>
      <c r="I101" s="259">
        <v>1249</v>
      </c>
      <c r="J101" s="259">
        <v>132</v>
      </c>
    </row>
    <row r="102" spans="2:10" x14ac:dyDescent="0.25">
      <c r="B102" s="87" t="s">
        <v>90</v>
      </c>
      <c r="C102" s="259">
        <v>210</v>
      </c>
      <c r="D102" s="259">
        <v>738</v>
      </c>
      <c r="E102" s="259">
        <v>42</v>
      </c>
      <c r="F102" s="259">
        <v>34</v>
      </c>
      <c r="G102" s="259">
        <v>115</v>
      </c>
      <c r="H102" s="259">
        <v>14</v>
      </c>
      <c r="I102" s="259">
        <v>1451</v>
      </c>
      <c r="J102" s="259">
        <v>202</v>
      </c>
    </row>
    <row r="103" spans="2:10" x14ac:dyDescent="0.25">
      <c r="B103" s="87" t="s">
        <v>91</v>
      </c>
      <c r="C103" s="259">
        <v>239</v>
      </c>
      <c r="D103" s="259">
        <v>615</v>
      </c>
      <c r="E103" s="259">
        <v>23</v>
      </c>
      <c r="F103" s="259">
        <v>61</v>
      </c>
      <c r="G103" s="259">
        <v>207</v>
      </c>
      <c r="H103" s="259">
        <v>41</v>
      </c>
      <c r="I103" s="259">
        <v>1422</v>
      </c>
      <c r="J103" s="259">
        <v>207</v>
      </c>
    </row>
    <row r="104" spans="2:10" x14ac:dyDescent="0.25">
      <c r="B104" s="87" t="s">
        <v>92</v>
      </c>
      <c r="C104" s="259">
        <v>260</v>
      </c>
      <c r="D104" s="259">
        <v>494</v>
      </c>
      <c r="E104" s="259">
        <v>64</v>
      </c>
      <c r="F104" s="259">
        <v>52</v>
      </c>
      <c r="G104" s="259">
        <v>180</v>
      </c>
      <c r="H104" s="259">
        <v>14</v>
      </c>
      <c r="I104" s="259">
        <v>1273</v>
      </c>
      <c r="J104" s="259">
        <v>189</v>
      </c>
    </row>
    <row r="105" spans="2:10" x14ac:dyDescent="0.25">
      <c r="B105" s="87" t="s">
        <v>93</v>
      </c>
      <c r="C105" s="259">
        <v>260</v>
      </c>
      <c r="D105" s="259">
        <v>818</v>
      </c>
      <c r="E105" s="259">
        <v>33</v>
      </c>
      <c r="F105" s="259">
        <v>50</v>
      </c>
      <c r="G105" s="259">
        <v>97</v>
      </c>
      <c r="H105" s="259">
        <v>43</v>
      </c>
      <c r="I105" s="259">
        <v>1550</v>
      </c>
      <c r="J105" s="259">
        <v>149</v>
      </c>
    </row>
    <row r="106" spans="2:10" x14ac:dyDescent="0.25">
      <c r="B106" s="87" t="s">
        <v>94</v>
      </c>
      <c r="C106" s="259">
        <v>235</v>
      </c>
      <c r="D106" s="259">
        <v>572</v>
      </c>
      <c r="E106" s="259">
        <v>21</v>
      </c>
      <c r="F106" s="259">
        <v>104</v>
      </c>
      <c r="G106" s="259">
        <v>215</v>
      </c>
      <c r="H106" s="259">
        <v>18</v>
      </c>
      <c r="I106" s="259">
        <v>1362</v>
      </c>
      <c r="J106" s="259">
        <v>180</v>
      </c>
    </row>
    <row r="107" spans="2:10" x14ac:dyDescent="0.25">
      <c r="B107" s="87" t="s">
        <v>95</v>
      </c>
      <c r="C107" s="259">
        <v>266</v>
      </c>
      <c r="D107" s="259">
        <v>600</v>
      </c>
      <c r="E107" s="259">
        <v>63</v>
      </c>
      <c r="F107" s="259">
        <v>46</v>
      </c>
      <c r="G107" s="259">
        <v>146</v>
      </c>
      <c r="H107" s="259">
        <v>20</v>
      </c>
      <c r="I107" s="259">
        <v>1265</v>
      </c>
      <c r="J107" s="259">
        <v>140</v>
      </c>
    </row>
    <row r="108" spans="2:10" x14ac:dyDescent="0.25">
      <c r="B108" s="87" t="s">
        <v>96</v>
      </c>
      <c r="C108" s="259">
        <v>247</v>
      </c>
      <c r="D108" s="259">
        <v>389</v>
      </c>
      <c r="E108" s="259">
        <v>28</v>
      </c>
      <c r="F108" s="259">
        <v>45</v>
      </c>
      <c r="G108" s="259">
        <v>59</v>
      </c>
      <c r="H108" s="259">
        <v>7</v>
      </c>
      <c r="I108" s="259">
        <v>1570</v>
      </c>
      <c r="J108" s="259">
        <v>149</v>
      </c>
    </row>
    <row r="109" spans="2:10" x14ac:dyDescent="0.25">
      <c r="B109" s="87" t="s">
        <v>97</v>
      </c>
      <c r="C109" s="259">
        <v>196</v>
      </c>
      <c r="D109" s="259">
        <v>888</v>
      </c>
      <c r="E109" s="259">
        <v>24</v>
      </c>
      <c r="F109" s="259">
        <v>159</v>
      </c>
      <c r="G109" s="259">
        <v>131</v>
      </c>
      <c r="H109" s="259">
        <v>37</v>
      </c>
      <c r="I109" s="259">
        <v>1575</v>
      </c>
      <c r="J109" s="259">
        <v>194</v>
      </c>
    </row>
    <row r="110" spans="2:10" x14ac:dyDescent="0.25">
      <c r="B110" s="87" t="s">
        <v>98</v>
      </c>
      <c r="C110" s="259">
        <v>281</v>
      </c>
      <c r="D110" s="259">
        <v>425</v>
      </c>
      <c r="E110" s="259">
        <v>68</v>
      </c>
      <c r="F110" s="259">
        <v>33</v>
      </c>
      <c r="G110" s="259">
        <v>174</v>
      </c>
      <c r="H110" s="259">
        <v>24</v>
      </c>
      <c r="I110" s="259">
        <v>1278</v>
      </c>
      <c r="J110" s="259">
        <v>137</v>
      </c>
    </row>
    <row r="111" spans="2:10" x14ac:dyDescent="0.25">
      <c r="B111" s="87" t="s">
        <v>99</v>
      </c>
      <c r="C111" s="259">
        <v>152</v>
      </c>
      <c r="D111" s="259">
        <v>458</v>
      </c>
      <c r="E111" s="259">
        <v>64</v>
      </c>
      <c r="F111" s="259">
        <v>49</v>
      </c>
      <c r="G111" s="259">
        <v>199</v>
      </c>
      <c r="H111" s="259">
        <v>11</v>
      </c>
      <c r="I111" s="259">
        <v>1534</v>
      </c>
      <c r="J111" s="259">
        <v>203</v>
      </c>
    </row>
    <row r="112" spans="2:10" x14ac:dyDescent="0.25">
      <c r="B112" s="87" t="s">
        <v>100</v>
      </c>
      <c r="C112" s="259">
        <v>192</v>
      </c>
      <c r="D112" s="259">
        <v>520</v>
      </c>
      <c r="E112" s="259">
        <v>19</v>
      </c>
      <c r="F112" s="259">
        <v>54</v>
      </c>
      <c r="G112" s="259">
        <v>87</v>
      </c>
      <c r="H112" s="259">
        <v>5</v>
      </c>
      <c r="I112" s="259">
        <v>1183</v>
      </c>
      <c r="J112" s="259">
        <v>129</v>
      </c>
    </row>
    <row r="113" spans="1:11" x14ac:dyDescent="0.25">
      <c r="B113" s="87" t="s">
        <v>101</v>
      </c>
      <c r="C113" s="259">
        <v>282</v>
      </c>
      <c r="D113" s="259">
        <v>945</v>
      </c>
      <c r="E113" s="259">
        <v>66</v>
      </c>
      <c r="F113" s="259">
        <v>121</v>
      </c>
      <c r="G113" s="259">
        <v>212</v>
      </c>
      <c r="H113" s="259">
        <v>27</v>
      </c>
      <c r="I113" s="259">
        <v>1404</v>
      </c>
      <c r="J113" s="259">
        <v>210</v>
      </c>
    </row>
    <row r="114" spans="1:11" x14ac:dyDescent="0.25">
      <c r="B114" s="87" t="s">
        <v>102</v>
      </c>
      <c r="C114" s="259">
        <v>117</v>
      </c>
      <c r="D114" s="259">
        <v>308</v>
      </c>
      <c r="E114" s="259">
        <v>43</v>
      </c>
      <c r="F114" s="259">
        <v>84</v>
      </c>
      <c r="G114" s="259">
        <v>238</v>
      </c>
      <c r="H114" s="259">
        <v>49</v>
      </c>
      <c r="I114" s="259">
        <v>1855</v>
      </c>
      <c r="J114" s="259">
        <v>164</v>
      </c>
    </row>
    <row r="115" spans="1:11" x14ac:dyDescent="0.25">
      <c r="C115" s="3">
        <f t="shared" ref="C115:J115" si="4">SUM(C96:C114)</f>
        <v>4416</v>
      </c>
      <c r="D115" s="3">
        <f t="shared" si="4"/>
        <v>11459</v>
      </c>
      <c r="E115" s="3">
        <f t="shared" si="4"/>
        <v>696</v>
      </c>
      <c r="F115" s="3">
        <f t="shared" si="4"/>
        <v>1444</v>
      </c>
      <c r="G115" s="3">
        <f t="shared" si="4"/>
        <v>3286</v>
      </c>
      <c r="H115" s="3">
        <f t="shared" si="4"/>
        <v>514</v>
      </c>
      <c r="I115" s="3">
        <f t="shared" si="4"/>
        <v>27378</v>
      </c>
      <c r="J115" s="3">
        <f t="shared" si="4"/>
        <v>3221</v>
      </c>
      <c r="K115" s="3"/>
    </row>
    <row r="116" spans="1:11" x14ac:dyDescent="0.25">
      <c r="B116" s="91">
        <v>7</v>
      </c>
      <c r="C116" s="93"/>
      <c r="D116" s="94"/>
      <c r="E116" s="93"/>
      <c r="F116" s="93"/>
      <c r="G116" s="93"/>
      <c r="H116" s="93"/>
      <c r="I116" s="93"/>
      <c r="J116" s="93"/>
    </row>
    <row r="117" spans="1:11" x14ac:dyDescent="0.25">
      <c r="A117" s="92" t="s">
        <v>221</v>
      </c>
      <c r="B117" s="92" t="s">
        <v>222</v>
      </c>
      <c r="C117" s="95" t="s">
        <v>78</v>
      </c>
      <c r="D117" s="96" t="s">
        <v>84</v>
      </c>
      <c r="E117" s="95" t="s">
        <v>77</v>
      </c>
      <c r="F117" s="95" t="s">
        <v>83</v>
      </c>
      <c r="G117" s="95" t="s">
        <v>80</v>
      </c>
      <c r="H117" s="95" t="s">
        <v>79</v>
      </c>
      <c r="I117" s="95" t="s">
        <v>82</v>
      </c>
      <c r="J117" s="95" t="s">
        <v>81</v>
      </c>
    </row>
    <row r="118" spans="1:11" x14ac:dyDescent="0.25">
      <c r="B118" s="87" t="s">
        <v>76</v>
      </c>
      <c r="C118" s="259">
        <v>321</v>
      </c>
      <c r="D118" s="259">
        <v>551</v>
      </c>
      <c r="E118" s="259">
        <v>14</v>
      </c>
      <c r="F118" s="259">
        <v>136</v>
      </c>
      <c r="G118" s="259">
        <v>154</v>
      </c>
      <c r="H118" s="259">
        <v>91</v>
      </c>
      <c r="I118" s="259">
        <v>1658</v>
      </c>
      <c r="J118" s="259">
        <v>136</v>
      </c>
    </row>
    <row r="119" spans="1:11" x14ac:dyDescent="0.25">
      <c r="B119" s="87" t="s">
        <v>85</v>
      </c>
      <c r="C119" s="259">
        <v>306</v>
      </c>
      <c r="D119" s="259">
        <v>286</v>
      </c>
      <c r="E119" s="259">
        <v>10</v>
      </c>
      <c r="F119" s="259">
        <v>99</v>
      </c>
      <c r="G119" s="259">
        <v>166</v>
      </c>
      <c r="H119" s="259">
        <v>24</v>
      </c>
      <c r="I119" s="259">
        <v>1534</v>
      </c>
      <c r="J119" s="259">
        <v>77</v>
      </c>
    </row>
    <row r="120" spans="1:11" x14ac:dyDescent="0.25">
      <c r="B120" s="87" t="s">
        <v>86</v>
      </c>
      <c r="C120" s="259">
        <v>217</v>
      </c>
      <c r="D120" s="259">
        <v>561</v>
      </c>
      <c r="E120" s="259">
        <v>17</v>
      </c>
      <c r="F120" s="259">
        <v>32</v>
      </c>
      <c r="G120" s="259">
        <v>212</v>
      </c>
      <c r="H120" s="259">
        <v>8</v>
      </c>
      <c r="I120" s="259">
        <v>1787</v>
      </c>
      <c r="J120" s="259">
        <v>229</v>
      </c>
    </row>
    <row r="121" spans="1:11" x14ac:dyDescent="0.25">
      <c r="B121" s="87" t="s">
        <v>87</v>
      </c>
      <c r="C121" s="259">
        <v>175</v>
      </c>
      <c r="D121" s="259">
        <v>603</v>
      </c>
      <c r="E121" s="259">
        <v>29</v>
      </c>
      <c r="F121" s="259">
        <v>69</v>
      </c>
      <c r="G121" s="259">
        <v>276</v>
      </c>
      <c r="H121" s="259">
        <v>20</v>
      </c>
      <c r="I121" s="259">
        <v>1079</v>
      </c>
      <c r="J121" s="259">
        <v>173</v>
      </c>
    </row>
    <row r="122" spans="1:11" x14ac:dyDescent="0.25">
      <c r="B122" s="87" t="s">
        <v>88</v>
      </c>
      <c r="C122" s="259">
        <v>201</v>
      </c>
      <c r="D122" s="259">
        <v>734</v>
      </c>
      <c r="E122" s="259">
        <v>24</v>
      </c>
      <c r="F122" s="259">
        <v>64</v>
      </c>
      <c r="G122" s="259">
        <v>165</v>
      </c>
      <c r="H122" s="259">
        <v>16</v>
      </c>
      <c r="I122" s="259">
        <v>1224</v>
      </c>
      <c r="J122" s="259">
        <v>216</v>
      </c>
    </row>
    <row r="123" spans="1:11" x14ac:dyDescent="0.25">
      <c r="B123" s="87" t="s">
        <v>89</v>
      </c>
      <c r="C123" s="259">
        <v>189</v>
      </c>
      <c r="D123" s="259">
        <v>701</v>
      </c>
      <c r="E123" s="259">
        <v>43</v>
      </c>
      <c r="F123" s="259">
        <v>124</v>
      </c>
      <c r="G123" s="259">
        <v>217</v>
      </c>
      <c r="H123" s="259">
        <v>51</v>
      </c>
      <c r="I123" s="259">
        <v>1235</v>
      </c>
      <c r="J123" s="259">
        <v>126</v>
      </c>
    </row>
    <row r="124" spans="1:11" x14ac:dyDescent="0.25">
      <c r="B124" s="87" t="s">
        <v>90</v>
      </c>
      <c r="C124" s="259">
        <v>208</v>
      </c>
      <c r="D124" s="259">
        <v>711</v>
      </c>
      <c r="E124" s="259">
        <v>43</v>
      </c>
      <c r="F124" s="259">
        <v>34</v>
      </c>
      <c r="G124" s="259">
        <v>112</v>
      </c>
      <c r="H124" s="259">
        <v>15</v>
      </c>
      <c r="I124" s="259">
        <v>1425</v>
      </c>
      <c r="J124" s="259">
        <v>204</v>
      </c>
    </row>
    <row r="125" spans="1:11" x14ac:dyDescent="0.25">
      <c r="B125" s="87" t="s">
        <v>91</v>
      </c>
      <c r="C125" s="259">
        <v>230</v>
      </c>
      <c r="D125" s="259">
        <v>609</v>
      </c>
      <c r="E125" s="259">
        <v>22</v>
      </c>
      <c r="F125" s="259">
        <v>58</v>
      </c>
      <c r="G125" s="259">
        <v>203</v>
      </c>
      <c r="H125" s="259">
        <v>38</v>
      </c>
      <c r="I125" s="259">
        <v>1427</v>
      </c>
      <c r="J125" s="259">
        <v>199</v>
      </c>
    </row>
    <row r="126" spans="1:11" x14ac:dyDescent="0.25">
      <c r="B126" s="87" t="s">
        <v>92</v>
      </c>
      <c r="C126" s="259">
        <v>250</v>
      </c>
      <c r="D126" s="259">
        <v>471</v>
      </c>
      <c r="E126" s="259">
        <v>64</v>
      </c>
      <c r="F126" s="259">
        <v>51</v>
      </c>
      <c r="G126" s="259">
        <v>178</v>
      </c>
      <c r="H126" s="259">
        <v>14</v>
      </c>
      <c r="I126" s="259">
        <v>1263</v>
      </c>
      <c r="J126" s="259">
        <v>187</v>
      </c>
    </row>
    <row r="127" spans="1:11" x14ac:dyDescent="0.25">
      <c r="B127" s="87" t="s">
        <v>93</v>
      </c>
      <c r="C127" s="259">
        <v>249</v>
      </c>
      <c r="D127" s="259">
        <v>793</v>
      </c>
      <c r="E127" s="259">
        <v>35</v>
      </c>
      <c r="F127" s="259">
        <v>49</v>
      </c>
      <c r="G127" s="259">
        <v>93</v>
      </c>
      <c r="H127" s="259">
        <v>43</v>
      </c>
      <c r="I127" s="259">
        <v>1569</v>
      </c>
      <c r="J127" s="259">
        <v>160</v>
      </c>
    </row>
    <row r="128" spans="1:11" x14ac:dyDescent="0.25">
      <c r="B128" s="87" t="s">
        <v>94</v>
      </c>
      <c r="C128" s="259">
        <v>232</v>
      </c>
      <c r="D128" s="259">
        <v>568</v>
      </c>
      <c r="E128" s="259">
        <v>20</v>
      </c>
      <c r="F128" s="259">
        <v>101</v>
      </c>
      <c r="G128" s="259">
        <v>204</v>
      </c>
      <c r="H128" s="259">
        <v>20</v>
      </c>
      <c r="I128" s="259">
        <v>1349</v>
      </c>
      <c r="J128" s="259">
        <v>181</v>
      </c>
    </row>
    <row r="129" spans="2:11" x14ac:dyDescent="0.25">
      <c r="B129" s="87" t="s">
        <v>95</v>
      </c>
      <c r="C129" s="259">
        <v>248</v>
      </c>
      <c r="D129" s="259">
        <v>565</v>
      </c>
      <c r="E129" s="259">
        <v>61</v>
      </c>
      <c r="F129" s="259">
        <v>46</v>
      </c>
      <c r="G129" s="259">
        <v>148</v>
      </c>
      <c r="H129" s="259">
        <v>24</v>
      </c>
      <c r="I129" s="259">
        <v>1261</v>
      </c>
      <c r="J129" s="259">
        <v>148</v>
      </c>
    </row>
    <row r="130" spans="2:11" x14ac:dyDescent="0.25">
      <c r="B130" s="87" t="s">
        <v>96</v>
      </c>
      <c r="C130" s="259">
        <v>245</v>
      </c>
      <c r="D130" s="259">
        <v>350</v>
      </c>
      <c r="E130" s="259">
        <v>27</v>
      </c>
      <c r="F130" s="259">
        <v>40</v>
      </c>
      <c r="G130" s="259">
        <v>58</v>
      </c>
      <c r="H130" s="259">
        <v>8</v>
      </c>
      <c r="I130" s="259">
        <v>1546</v>
      </c>
      <c r="J130" s="259">
        <v>148</v>
      </c>
    </row>
    <row r="131" spans="2:11" x14ac:dyDescent="0.25">
      <c r="B131" s="87" t="s">
        <v>97</v>
      </c>
      <c r="C131" s="259">
        <v>189</v>
      </c>
      <c r="D131" s="259">
        <v>858</v>
      </c>
      <c r="E131" s="259">
        <v>23</v>
      </c>
      <c r="F131" s="259">
        <v>151</v>
      </c>
      <c r="G131" s="259">
        <v>135</v>
      </c>
      <c r="H131" s="259">
        <v>38</v>
      </c>
      <c r="I131" s="259">
        <v>1545</v>
      </c>
      <c r="J131" s="259">
        <v>201</v>
      </c>
    </row>
    <row r="132" spans="2:11" x14ac:dyDescent="0.25">
      <c r="B132" s="87" t="s">
        <v>98</v>
      </c>
      <c r="C132" s="259">
        <v>263</v>
      </c>
      <c r="D132" s="259">
        <v>401</v>
      </c>
      <c r="E132" s="259">
        <v>65</v>
      </c>
      <c r="F132" s="259">
        <v>35</v>
      </c>
      <c r="G132" s="259">
        <v>178</v>
      </c>
      <c r="H132" s="259">
        <v>24</v>
      </c>
      <c r="I132" s="259">
        <v>1261</v>
      </c>
      <c r="J132" s="259">
        <v>128</v>
      </c>
    </row>
    <row r="133" spans="2:11" x14ac:dyDescent="0.25">
      <c r="B133" s="87" t="s">
        <v>99</v>
      </c>
      <c r="C133" s="259">
        <v>146</v>
      </c>
      <c r="D133" s="259">
        <v>439</v>
      </c>
      <c r="E133" s="259">
        <v>65</v>
      </c>
      <c r="F133" s="259">
        <v>46</v>
      </c>
      <c r="G133" s="259">
        <v>194</v>
      </c>
      <c r="H133" s="259">
        <v>11</v>
      </c>
      <c r="I133" s="259">
        <v>1478</v>
      </c>
      <c r="J133" s="259">
        <v>206</v>
      </c>
    </row>
    <row r="134" spans="2:11" x14ac:dyDescent="0.25">
      <c r="B134" s="87" t="s">
        <v>100</v>
      </c>
      <c r="C134" s="259">
        <v>182</v>
      </c>
      <c r="D134" s="259">
        <v>507</v>
      </c>
      <c r="E134" s="259">
        <v>22</v>
      </c>
      <c r="F134" s="259">
        <v>53</v>
      </c>
      <c r="G134" s="259">
        <v>91</v>
      </c>
      <c r="H134" s="259">
        <v>6</v>
      </c>
      <c r="I134" s="259">
        <v>1108</v>
      </c>
      <c r="J134" s="259">
        <v>133</v>
      </c>
    </row>
    <row r="135" spans="2:11" x14ac:dyDescent="0.25">
      <c r="B135" s="87" t="s">
        <v>101</v>
      </c>
      <c r="C135" s="259">
        <v>264</v>
      </c>
      <c r="D135" s="259">
        <v>937</v>
      </c>
      <c r="E135" s="259">
        <v>66</v>
      </c>
      <c r="F135" s="259">
        <v>104</v>
      </c>
      <c r="G135" s="259">
        <v>215</v>
      </c>
      <c r="H135" s="259">
        <v>25</v>
      </c>
      <c r="I135" s="259">
        <v>1393</v>
      </c>
      <c r="J135" s="259">
        <v>215</v>
      </c>
    </row>
    <row r="136" spans="2:11" x14ac:dyDescent="0.25">
      <c r="B136" s="87" t="s">
        <v>102</v>
      </c>
      <c r="C136" s="259">
        <v>123</v>
      </c>
      <c r="D136" s="259">
        <v>301</v>
      </c>
      <c r="E136" s="259">
        <v>40</v>
      </c>
      <c r="F136" s="259">
        <v>81</v>
      </c>
      <c r="G136" s="259">
        <v>232</v>
      </c>
      <c r="H136" s="259">
        <v>51</v>
      </c>
      <c r="I136" s="259">
        <v>1846</v>
      </c>
      <c r="J136" s="259">
        <v>164</v>
      </c>
    </row>
    <row r="137" spans="2:11" x14ac:dyDescent="0.25">
      <c r="C137" s="3">
        <f>SUM(C118:C136)</f>
        <v>4238</v>
      </c>
      <c r="D137" s="3">
        <f t="shared" ref="D137:J137" si="5">SUM(D118:D136)</f>
        <v>10946</v>
      </c>
      <c r="E137" s="3">
        <f t="shared" si="5"/>
        <v>690</v>
      </c>
      <c r="F137" s="3">
        <f t="shared" si="5"/>
        <v>1373</v>
      </c>
      <c r="G137" s="3">
        <f t="shared" si="5"/>
        <v>3231</v>
      </c>
      <c r="H137" s="3">
        <f t="shared" si="5"/>
        <v>527</v>
      </c>
      <c r="I137" s="3">
        <f t="shared" si="5"/>
        <v>26988</v>
      </c>
      <c r="J137" s="3">
        <f t="shared" si="5"/>
        <v>3231</v>
      </c>
      <c r="K137" s="3"/>
    </row>
    <row r="138" spans="2:11" x14ac:dyDescent="0.25">
      <c r="B138" s="87"/>
      <c r="C138" s="3"/>
      <c r="D138" s="3"/>
      <c r="E138" s="3"/>
      <c r="F138" s="3"/>
      <c r="G138" s="3"/>
      <c r="H138" s="3"/>
      <c r="I138" s="3"/>
      <c r="J138" s="3"/>
    </row>
    <row r="139" spans="2:11" x14ac:dyDescent="0.25">
      <c r="B139" s="87"/>
      <c r="C139" s="3"/>
      <c r="D139" s="3"/>
      <c r="E139" s="3"/>
      <c r="F139" s="3"/>
      <c r="G139" s="3"/>
      <c r="H139" s="3"/>
      <c r="I139" s="3"/>
      <c r="J139" s="3"/>
    </row>
    <row r="140" spans="2:11" x14ac:dyDescent="0.25">
      <c r="B140" s="87"/>
      <c r="C140" s="3"/>
      <c r="D140" s="3"/>
      <c r="E140" s="3"/>
      <c r="F140" s="3"/>
      <c r="G140" s="3"/>
      <c r="H140" s="3"/>
      <c r="I140" s="3"/>
      <c r="J140" s="3"/>
    </row>
    <row r="141" spans="2:11" x14ac:dyDescent="0.25">
      <c r="B141" s="87"/>
      <c r="C141" s="3"/>
      <c r="D141" s="3"/>
      <c r="E141" s="3"/>
      <c r="F141" s="3"/>
      <c r="G141" s="3"/>
      <c r="H141" s="3"/>
      <c r="I141" s="3"/>
      <c r="J141" s="3"/>
    </row>
    <row r="142" spans="2:11" x14ac:dyDescent="0.25">
      <c r="B142" s="87"/>
      <c r="C142" s="3"/>
      <c r="D142" s="3"/>
      <c r="E142" s="3"/>
      <c r="F142" s="3"/>
      <c r="G142" s="3"/>
      <c r="H142" s="3"/>
      <c r="I142" s="3"/>
      <c r="J142" s="3"/>
    </row>
    <row r="143" spans="2:11" x14ac:dyDescent="0.25">
      <c r="B143" s="87"/>
      <c r="C143" s="3"/>
      <c r="D143" s="3"/>
      <c r="E143" s="3"/>
      <c r="F143" s="3"/>
      <c r="G143" s="3"/>
      <c r="H143" s="3"/>
      <c r="I143" s="3"/>
      <c r="J143" s="3"/>
    </row>
    <row r="144" spans="2:11" x14ac:dyDescent="0.25">
      <c r="B144" s="87"/>
      <c r="C144" s="3"/>
      <c r="D144" s="3"/>
      <c r="E144" s="3"/>
      <c r="F144" s="3"/>
      <c r="G144" s="3"/>
      <c r="H144" s="3"/>
      <c r="I144" s="3"/>
      <c r="J144" s="3"/>
    </row>
    <row r="145" spans="2:10" x14ac:dyDescent="0.25">
      <c r="B145" s="87"/>
      <c r="C145" s="3"/>
      <c r="D145" s="3"/>
      <c r="E145" s="3"/>
      <c r="F145" s="3"/>
      <c r="G145" s="3"/>
      <c r="H145" s="3"/>
      <c r="I145" s="3"/>
      <c r="J145" s="3"/>
    </row>
    <row r="146" spans="2:10" x14ac:dyDescent="0.25">
      <c r="B146" s="87"/>
      <c r="C146" s="3"/>
      <c r="D146" s="3"/>
      <c r="E146" s="3"/>
      <c r="F146" s="3"/>
      <c r="G146" s="3"/>
      <c r="H146" s="3"/>
      <c r="I146" s="3"/>
      <c r="J146" s="3"/>
    </row>
    <row r="147" spans="2:10" x14ac:dyDescent="0.25">
      <c r="B147" s="87"/>
      <c r="C147" s="3"/>
      <c r="D147" s="3"/>
      <c r="E147" s="3"/>
      <c r="F147" s="3"/>
      <c r="G147" s="3"/>
      <c r="H147" s="3"/>
      <c r="I147" s="3"/>
      <c r="J147" s="3"/>
    </row>
    <row r="148" spans="2:10" x14ac:dyDescent="0.25">
      <c r="B148" s="87"/>
      <c r="C148" s="3"/>
      <c r="D148" s="3"/>
      <c r="E148" s="3"/>
      <c r="F148" s="3"/>
      <c r="G148" s="3"/>
      <c r="H148" s="3"/>
      <c r="I148" s="3"/>
      <c r="J148" s="3"/>
    </row>
    <row r="149" spans="2:10" x14ac:dyDescent="0.25">
      <c r="B149" s="87"/>
      <c r="C149" s="3"/>
      <c r="D149" s="3"/>
      <c r="E149" s="3"/>
      <c r="F149" s="3"/>
      <c r="G149" s="3"/>
      <c r="H149" s="3"/>
      <c r="I149" s="3"/>
      <c r="J149" s="3"/>
    </row>
    <row r="150" spans="2:10" x14ac:dyDescent="0.25">
      <c r="B150" s="87"/>
      <c r="C150" s="3"/>
      <c r="D150" s="3"/>
      <c r="E150" s="3"/>
      <c r="F150" s="3"/>
      <c r="G150" s="3"/>
      <c r="H150" s="3"/>
      <c r="I150" s="3"/>
      <c r="J150" s="3"/>
    </row>
  </sheetData>
  <mergeCells count="6">
    <mergeCell ref="C5:F5"/>
    <mergeCell ref="G5:H5"/>
    <mergeCell ref="I5:J5"/>
    <mergeCell ref="B1:J1"/>
    <mergeCell ref="B2:J2"/>
    <mergeCell ref="B3:J3"/>
  </mergeCells>
  <pageMargins left="0.2" right="0.2" top="0.5" bottom="0.5" header="0.3" footer="0.3"/>
  <pageSetup scale="65" orientation="landscape" horizontalDpi="72" verticalDpi="72" r:id="rId1"/>
  <rowBreaks count="2" manualBreakCount="2">
    <brk id="49" max="14" man="1"/>
    <brk id="93" max="1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74"/>
  <sheetViews>
    <sheetView zoomScale="75" zoomScaleNormal="75" workbookViewId="0">
      <selection activeCell="I1" sqref="I1:U1048576"/>
    </sheetView>
  </sheetViews>
  <sheetFormatPr defaultRowHeight="15" x14ac:dyDescent="0.25"/>
  <cols>
    <col min="1" max="2" width="9.140625" style="193"/>
    <col min="4" max="4" width="15.28515625" style="193" customWidth="1"/>
    <col min="5" max="5" width="4.85546875" customWidth="1"/>
    <col min="6" max="6" width="18.42578125" style="193" customWidth="1"/>
  </cols>
  <sheetData>
    <row r="1" spans="1:6" x14ac:dyDescent="0.25">
      <c r="A1" s="195" t="s">
        <v>163</v>
      </c>
    </row>
    <row r="2" spans="1:6" x14ac:dyDescent="0.25">
      <c r="A2" s="196" t="s">
        <v>164</v>
      </c>
    </row>
    <row r="3" spans="1:6" ht="45.75" customHeight="1" x14ac:dyDescent="0.25">
      <c r="D3" s="197" t="s">
        <v>165</v>
      </c>
      <c r="E3" s="198"/>
      <c r="F3" s="197" t="s">
        <v>166</v>
      </c>
    </row>
    <row r="4" spans="1:6" x14ac:dyDescent="0.25">
      <c r="D4" s="199" t="s">
        <v>167</v>
      </c>
      <c r="F4" s="194" t="s">
        <v>21</v>
      </c>
    </row>
    <row r="5" spans="1:6" ht="62.25" customHeight="1" x14ac:dyDescent="0.25">
      <c r="D5" s="200" t="s">
        <v>60</v>
      </c>
      <c r="F5" s="125" t="s">
        <v>42</v>
      </c>
    </row>
    <row r="6" spans="1:6" x14ac:dyDescent="0.25">
      <c r="A6" s="193" t="s">
        <v>36</v>
      </c>
      <c r="B6" s="193" t="s">
        <v>168</v>
      </c>
      <c r="C6" t="s">
        <v>169</v>
      </c>
      <c r="D6" s="193" t="s">
        <v>105</v>
      </c>
      <c r="E6" s="45"/>
      <c r="F6" s="193" t="s">
        <v>105</v>
      </c>
    </row>
    <row r="7" spans="1:6" ht="6" customHeight="1" x14ac:dyDescent="0.25">
      <c r="E7" s="45"/>
    </row>
    <row r="8" spans="1:6" x14ac:dyDescent="0.25">
      <c r="A8" s="193">
        <v>1</v>
      </c>
      <c r="B8" s="193">
        <v>1</v>
      </c>
      <c r="C8" s="193" t="str">
        <f>A8&amp;B8</f>
        <v>11</v>
      </c>
      <c r="D8" s="201">
        <v>33.842401433691748</v>
      </c>
      <c r="F8" s="201">
        <v>27.773387096774194</v>
      </c>
    </row>
    <row r="9" spans="1:6" x14ac:dyDescent="0.25">
      <c r="A9" s="193">
        <v>1</v>
      </c>
      <c r="B9" s="193">
        <v>2</v>
      </c>
      <c r="C9" s="203" t="str">
        <f t="shared" ref="C9:C38" si="0">A9&amp;B9</f>
        <v>12</v>
      </c>
      <c r="D9" s="201">
        <v>23.563172043010745</v>
      </c>
      <c r="F9" s="201">
        <v>20.284462365591402</v>
      </c>
    </row>
    <row r="10" spans="1:6" x14ac:dyDescent="0.25">
      <c r="A10" s="193">
        <v>1</v>
      </c>
      <c r="B10" s="193">
        <v>3</v>
      </c>
      <c r="C10" s="203" t="str">
        <f t="shared" si="0"/>
        <v>13</v>
      </c>
      <c r="D10" s="201">
        <v>21.201881720430098</v>
      </c>
      <c r="F10" s="201">
        <v>23.068602150537636</v>
      </c>
    </row>
    <row r="11" spans="1:6" x14ac:dyDescent="0.25">
      <c r="A11" s="193">
        <v>1</v>
      </c>
      <c r="B11" s="193">
        <v>4</v>
      </c>
      <c r="C11" s="203" t="str">
        <f t="shared" si="0"/>
        <v>14</v>
      </c>
      <c r="D11" s="201">
        <v>37.535376344086018</v>
      </c>
      <c r="F11" s="201">
        <v>34.53623655913978</v>
      </c>
    </row>
    <row r="12" spans="1:6" x14ac:dyDescent="0.25">
      <c r="A12" s="193">
        <v>1</v>
      </c>
      <c r="B12" s="193">
        <v>5</v>
      </c>
      <c r="C12" s="203" t="str">
        <f t="shared" si="0"/>
        <v>15</v>
      </c>
      <c r="D12" s="201">
        <v>30.768136200716835</v>
      </c>
      <c r="F12" s="201">
        <v>30.130483870967748</v>
      </c>
    </row>
    <row r="13" spans="1:6" x14ac:dyDescent="0.25">
      <c r="A13" s="193">
        <v>1</v>
      </c>
      <c r="B13" s="193">
        <v>6</v>
      </c>
      <c r="C13" s="203" t="str">
        <f t="shared" si="0"/>
        <v>16</v>
      </c>
      <c r="D13" s="201">
        <v>27.088584229390676</v>
      </c>
      <c r="F13" s="201">
        <v>30.823225806451614</v>
      </c>
    </row>
    <row r="14" spans="1:6" x14ac:dyDescent="0.25">
      <c r="A14" s="193">
        <v>1</v>
      </c>
      <c r="B14" s="193">
        <v>7</v>
      </c>
      <c r="C14" s="203" t="str">
        <f t="shared" si="0"/>
        <v>17</v>
      </c>
      <c r="D14" s="201">
        <v>28.297043010752681</v>
      </c>
      <c r="F14" s="201">
        <v>29.225000000000005</v>
      </c>
    </row>
    <row r="15" spans="1:6" x14ac:dyDescent="0.25">
      <c r="A15" s="193">
        <v>1</v>
      </c>
      <c r="B15" s="193">
        <v>8</v>
      </c>
      <c r="C15" s="203" t="str">
        <f t="shared" si="0"/>
        <v>18</v>
      </c>
      <c r="D15" s="201">
        <v>32.992311827956982</v>
      </c>
      <c r="F15" s="201">
        <v>28.452043010752689</v>
      </c>
    </row>
    <row r="16" spans="1:6" x14ac:dyDescent="0.25">
      <c r="A16" s="193">
        <v>1</v>
      </c>
      <c r="B16" s="193">
        <v>9</v>
      </c>
      <c r="C16" s="203" t="str">
        <f t="shared" si="0"/>
        <v>19</v>
      </c>
      <c r="D16" s="201">
        <v>34.810842293906802</v>
      </c>
      <c r="F16" s="201">
        <v>18.45956989247312</v>
      </c>
    </row>
    <row r="17" spans="1:6" x14ac:dyDescent="0.25">
      <c r="A17" s="193">
        <v>1</v>
      </c>
      <c r="B17" s="193">
        <v>10</v>
      </c>
      <c r="C17" s="203" t="str">
        <f t="shared" si="0"/>
        <v>110</v>
      </c>
      <c r="D17" s="201">
        <v>15.503064516129026</v>
      </c>
      <c r="F17" s="201">
        <v>5.5470967741935526</v>
      </c>
    </row>
    <row r="18" spans="1:6" x14ac:dyDescent="0.25">
      <c r="A18" s="193">
        <v>1</v>
      </c>
      <c r="B18" s="193">
        <v>11</v>
      </c>
      <c r="C18" s="203" t="str">
        <f t="shared" si="0"/>
        <v>111</v>
      </c>
      <c r="D18" s="201">
        <v>42.183512544802859</v>
      </c>
      <c r="F18" s="201">
        <v>16.200913978494626</v>
      </c>
    </row>
    <row r="19" spans="1:6" x14ac:dyDescent="0.25">
      <c r="A19" s="193">
        <v>1</v>
      </c>
      <c r="B19" s="193">
        <v>12</v>
      </c>
      <c r="C19" s="203" t="str">
        <f t="shared" si="0"/>
        <v>112</v>
      </c>
      <c r="D19" s="201">
        <v>51.393243727598566</v>
      </c>
      <c r="F19" s="201">
        <v>38.913440860215054</v>
      </c>
    </row>
    <row r="20" spans="1:6" x14ac:dyDescent="0.25">
      <c r="A20" s="193">
        <v>1</v>
      </c>
      <c r="B20" s="193">
        <v>13</v>
      </c>
      <c r="C20" s="203" t="str">
        <f t="shared" si="0"/>
        <v>113</v>
      </c>
      <c r="D20" s="201">
        <v>44.340537634408598</v>
      </c>
      <c r="F20" s="201">
        <v>26.018279569892471</v>
      </c>
    </row>
    <row r="21" spans="1:6" x14ac:dyDescent="0.25">
      <c r="A21" s="193">
        <v>1</v>
      </c>
      <c r="B21" s="193">
        <v>14</v>
      </c>
      <c r="C21" s="203" t="str">
        <f t="shared" si="0"/>
        <v>114</v>
      </c>
      <c r="D21" s="201">
        <v>29.395394265232973</v>
      </c>
      <c r="F21" s="201">
        <v>26.843870967741932</v>
      </c>
    </row>
    <row r="22" spans="1:6" x14ac:dyDescent="0.25">
      <c r="A22" s="193">
        <v>1</v>
      </c>
      <c r="B22" s="193">
        <v>15</v>
      </c>
      <c r="C22" s="203" t="str">
        <f t="shared" si="0"/>
        <v>115</v>
      </c>
      <c r="D22" s="201">
        <v>25.43605734767025</v>
      </c>
      <c r="F22" s="201">
        <v>11.688548387096777</v>
      </c>
    </row>
    <row r="23" spans="1:6" x14ac:dyDescent="0.25">
      <c r="A23" s="193">
        <v>1</v>
      </c>
      <c r="B23" s="193">
        <v>16</v>
      </c>
      <c r="C23" s="203" t="str">
        <f t="shared" si="0"/>
        <v>116</v>
      </c>
      <c r="D23" s="201">
        <v>48.045860215053757</v>
      </c>
      <c r="F23" s="201">
        <v>31.395268817204293</v>
      </c>
    </row>
    <row r="24" spans="1:6" x14ac:dyDescent="0.25">
      <c r="A24" s="193">
        <v>1</v>
      </c>
      <c r="B24" s="193">
        <v>17</v>
      </c>
      <c r="C24" s="203" t="str">
        <f t="shared" si="0"/>
        <v>117</v>
      </c>
      <c r="D24" s="201">
        <v>57.487974910394264</v>
      </c>
      <c r="F24" s="201">
        <v>40.360698924731182</v>
      </c>
    </row>
    <row r="25" spans="1:6" x14ac:dyDescent="0.25">
      <c r="A25" s="193">
        <v>1</v>
      </c>
      <c r="B25" s="193">
        <v>18</v>
      </c>
      <c r="C25" s="203" t="str">
        <f t="shared" si="0"/>
        <v>118</v>
      </c>
      <c r="D25" s="201">
        <v>43.232365591397851</v>
      </c>
      <c r="F25" s="201">
        <v>21.907741935483877</v>
      </c>
    </row>
    <row r="26" spans="1:6" x14ac:dyDescent="0.25">
      <c r="A26" s="193">
        <v>1</v>
      </c>
      <c r="B26" s="193">
        <v>19</v>
      </c>
      <c r="C26" s="203" t="str">
        <f t="shared" si="0"/>
        <v>119</v>
      </c>
      <c r="D26" s="201">
        <v>53.204211469534037</v>
      </c>
      <c r="F26" s="201">
        <v>46.065430107526893</v>
      </c>
    </row>
    <row r="27" spans="1:6" x14ac:dyDescent="0.25">
      <c r="A27" s="193">
        <v>1</v>
      </c>
      <c r="B27" s="193">
        <v>20</v>
      </c>
      <c r="C27" s="203" t="str">
        <f t="shared" si="0"/>
        <v>120</v>
      </c>
      <c r="D27" s="201">
        <v>65.822706093189979</v>
      </c>
      <c r="F27" s="201">
        <v>55.906344086021498</v>
      </c>
    </row>
    <row r="28" spans="1:6" x14ac:dyDescent="0.25">
      <c r="A28" s="193">
        <v>1</v>
      </c>
      <c r="B28" s="193">
        <v>21</v>
      </c>
      <c r="C28" s="203" t="str">
        <f t="shared" si="0"/>
        <v>121</v>
      </c>
      <c r="D28" s="201">
        <v>60.72220430107528</v>
      </c>
      <c r="F28" s="201">
        <v>49.522903225806452</v>
      </c>
    </row>
    <row r="29" spans="1:6" x14ac:dyDescent="0.25">
      <c r="A29" s="193">
        <v>1</v>
      </c>
      <c r="B29" s="193">
        <v>22</v>
      </c>
      <c r="C29" s="203" t="str">
        <f t="shared" si="0"/>
        <v>122</v>
      </c>
      <c r="D29" s="201">
        <v>55.163817204301068</v>
      </c>
      <c r="F29" s="201">
        <v>43.95225806451613</v>
      </c>
    </row>
    <row r="30" spans="1:6" x14ac:dyDescent="0.25">
      <c r="A30" s="193">
        <v>1</v>
      </c>
      <c r="B30" s="193">
        <v>23</v>
      </c>
      <c r="C30" s="203" t="str">
        <f t="shared" si="0"/>
        <v>123</v>
      </c>
      <c r="D30" s="201">
        <v>36.481272401433678</v>
      </c>
      <c r="F30" s="201">
        <v>36.378172043010757</v>
      </c>
    </row>
    <row r="31" spans="1:6" x14ac:dyDescent="0.25">
      <c r="A31" s="193">
        <v>1</v>
      </c>
      <c r="B31" s="193">
        <v>24</v>
      </c>
      <c r="C31" s="203" t="str">
        <f t="shared" si="0"/>
        <v>124</v>
      </c>
      <c r="D31" s="201">
        <v>32.111827956989238</v>
      </c>
      <c r="F31" s="201">
        <v>32.192580645161293</v>
      </c>
    </row>
    <row r="32" spans="1:6" x14ac:dyDescent="0.25">
      <c r="A32" s="193">
        <v>1</v>
      </c>
      <c r="B32" s="193">
        <v>25</v>
      </c>
      <c r="C32" s="203" t="str">
        <f t="shared" si="0"/>
        <v>125</v>
      </c>
      <c r="D32" s="201">
        <v>35.555268817204293</v>
      </c>
      <c r="F32" s="201">
        <v>35.329139784946236</v>
      </c>
    </row>
    <row r="33" spans="1:6" x14ac:dyDescent="0.25">
      <c r="A33" s="193">
        <v>1</v>
      </c>
      <c r="B33" s="193">
        <v>26</v>
      </c>
      <c r="C33" s="203" t="str">
        <f t="shared" si="0"/>
        <v>126</v>
      </c>
      <c r="D33" s="201">
        <v>45.240573476702501</v>
      </c>
      <c r="F33" s="201">
        <v>24.154731182795697</v>
      </c>
    </row>
    <row r="34" spans="1:6" x14ac:dyDescent="0.25">
      <c r="A34" s="193">
        <v>1</v>
      </c>
      <c r="B34" s="193">
        <v>27</v>
      </c>
      <c r="C34" s="203" t="str">
        <f t="shared" si="0"/>
        <v>127</v>
      </c>
      <c r="D34" s="201">
        <v>40.864462365591393</v>
      </c>
      <c r="F34" s="201">
        <v>33.682956989247309</v>
      </c>
    </row>
    <row r="35" spans="1:6" x14ac:dyDescent="0.25">
      <c r="A35" s="193">
        <v>1</v>
      </c>
      <c r="B35" s="193">
        <v>28</v>
      </c>
      <c r="C35" s="203" t="str">
        <f t="shared" si="0"/>
        <v>128</v>
      </c>
      <c r="D35" s="201">
        <v>38.514211469534047</v>
      </c>
      <c r="F35" s="201">
        <v>42.089086021505381</v>
      </c>
    </row>
    <row r="36" spans="1:6" x14ac:dyDescent="0.25">
      <c r="A36" s="193">
        <v>1</v>
      </c>
      <c r="B36" s="193">
        <v>29</v>
      </c>
      <c r="C36" s="203" t="str">
        <f t="shared" si="0"/>
        <v>129</v>
      </c>
      <c r="D36" s="201">
        <v>46.415931899641571</v>
      </c>
      <c r="F36" s="201">
        <v>37.539139784946244</v>
      </c>
    </row>
    <row r="37" spans="1:6" x14ac:dyDescent="0.25">
      <c r="A37" s="193">
        <v>1</v>
      </c>
      <c r="B37" s="193">
        <v>30</v>
      </c>
      <c r="C37" s="203" t="str">
        <f t="shared" si="0"/>
        <v>130</v>
      </c>
      <c r="D37" s="201">
        <v>49.684964157706091</v>
      </c>
      <c r="F37" s="201">
        <v>32.989086021505372</v>
      </c>
    </row>
    <row r="38" spans="1:6" x14ac:dyDescent="0.25">
      <c r="A38" s="193">
        <v>1</v>
      </c>
      <c r="B38" s="193">
        <v>31</v>
      </c>
      <c r="C38" s="203" t="str">
        <f t="shared" si="0"/>
        <v>131</v>
      </c>
      <c r="D38" s="201">
        <v>39.602455197132606</v>
      </c>
      <c r="F38" s="201">
        <v>25.056505376344091</v>
      </c>
    </row>
    <row r="39" spans="1:6" x14ac:dyDescent="0.25">
      <c r="A39" s="193">
        <v>2</v>
      </c>
      <c r="B39" s="193">
        <v>1</v>
      </c>
      <c r="C39" s="193" t="str">
        <f t="shared" ref="C39:C72" si="1">A39&amp;B39</f>
        <v>21</v>
      </c>
      <c r="D39" s="201">
        <v>63.242389162561587</v>
      </c>
      <c r="F39" s="201">
        <v>26.524975369458119</v>
      </c>
    </row>
    <row r="40" spans="1:6" x14ac:dyDescent="0.25">
      <c r="A40" s="193">
        <v>2</v>
      </c>
      <c r="B40" s="193">
        <v>2</v>
      </c>
      <c r="C40" s="193" t="str">
        <f t="shared" si="1"/>
        <v>22</v>
      </c>
      <c r="D40" s="201">
        <v>37.866009852216749</v>
      </c>
      <c r="F40" s="201">
        <v>19.748862889983577</v>
      </c>
    </row>
    <row r="41" spans="1:6" x14ac:dyDescent="0.25">
      <c r="A41" s="193">
        <v>2</v>
      </c>
      <c r="B41" s="193">
        <v>3</v>
      </c>
      <c r="C41" s="193" t="str">
        <f t="shared" si="1"/>
        <v>23</v>
      </c>
      <c r="D41" s="201">
        <v>17.022586206896555</v>
      </c>
      <c r="F41" s="201">
        <v>11.233452380952381</v>
      </c>
    </row>
    <row r="42" spans="1:6" x14ac:dyDescent="0.25">
      <c r="A42" s="193">
        <v>2</v>
      </c>
      <c r="B42" s="193">
        <v>4</v>
      </c>
      <c r="C42" s="193" t="str">
        <f t="shared" si="1"/>
        <v>24</v>
      </c>
      <c r="D42" s="201">
        <v>11.245615763546798</v>
      </c>
      <c r="F42" s="201">
        <v>15.033230706075534</v>
      </c>
    </row>
    <row r="43" spans="1:6" x14ac:dyDescent="0.25">
      <c r="A43" s="193">
        <v>2</v>
      </c>
      <c r="B43" s="193">
        <v>5</v>
      </c>
      <c r="C43" s="193" t="str">
        <f t="shared" si="1"/>
        <v>25</v>
      </c>
      <c r="D43" s="201">
        <v>19.816995073891629</v>
      </c>
      <c r="F43" s="201">
        <v>30.040365353037767</v>
      </c>
    </row>
    <row r="44" spans="1:6" x14ac:dyDescent="0.25">
      <c r="A44" s="193">
        <v>2</v>
      </c>
      <c r="B44" s="193">
        <v>6</v>
      </c>
      <c r="C44" s="193" t="str">
        <f t="shared" si="1"/>
        <v>26</v>
      </c>
      <c r="D44" s="201">
        <v>40.177586206896557</v>
      </c>
      <c r="F44" s="201">
        <v>39.27231116584565</v>
      </c>
    </row>
    <row r="45" spans="1:6" x14ac:dyDescent="0.25">
      <c r="A45" s="193">
        <v>2</v>
      </c>
      <c r="B45" s="193">
        <v>7</v>
      </c>
      <c r="C45" s="193" t="str">
        <f t="shared" si="1"/>
        <v>27</v>
      </c>
      <c r="D45" s="201">
        <v>33.162060755336611</v>
      </c>
      <c r="F45" s="201">
        <v>35.55954844006569</v>
      </c>
    </row>
    <row r="46" spans="1:6" x14ac:dyDescent="0.25">
      <c r="A46" s="193">
        <v>2</v>
      </c>
      <c r="B46" s="193">
        <v>8</v>
      </c>
      <c r="C46" s="193" t="str">
        <f t="shared" si="1"/>
        <v>28</v>
      </c>
      <c r="D46" s="201">
        <v>50.76514778325123</v>
      </c>
      <c r="F46" s="201">
        <v>28.941728243021352</v>
      </c>
    </row>
    <row r="47" spans="1:6" x14ac:dyDescent="0.25">
      <c r="A47" s="193">
        <v>2</v>
      </c>
      <c r="B47" s="193">
        <v>9</v>
      </c>
      <c r="C47" s="193" t="str">
        <f t="shared" si="1"/>
        <v>29</v>
      </c>
      <c r="D47" s="201">
        <v>57.00799671592776</v>
      </c>
      <c r="F47" s="201">
        <v>21.911502463054187</v>
      </c>
    </row>
    <row r="48" spans="1:6" x14ac:dyDescent="0.25">
      <c r="A48" s="193">
        <v>2</v>
      </c>
      <c r="B48" s="193">
        <v>10</v>
      </c>
      <c r="C48" s="193" t="str">
        <f t="shared" si="1"/>
        <v>210</v>
      </c>
      <c r="D48" s="201">
        <v>46.878288177339911</v>
      </c>
      <c r="F48" s="201">
        <v>24.909798850574706</v>
      </c>
    </row>
    <row r="49" spans="1:6" x14ac:dyDescent="0.25">
      <c r="A49" s="193">
        <v>2</v>
      </c>
      <c r="B49" s="193">
        <v>11</v>
      </c>
      <c r="C49" s="193" t="str">
        <f t="shared" si="1"/>
        <v>211</v>
      </c>
      <c r="D49" s="201">
        <v>28.929610016420369</v>
      </c>
      <c r="F49" s="201">
        <v>25.736999178981936</v>
      </c>
    </row>
    <row r="50" spans="1:6" x14ac:dyDescent="0.25">
      <c r="A50" s="193">
        <v>2</v>
      </c>
      <c r="B50" s="193">
        <v>12</v>
      </c>
      <c r="C50" s="193" t="str">
        <f t="shared" si="1"/>
        <v>212</v>
      </c>
      <c r="D50" s="201">
        <v>27.744831691297215</v>
      </c>
      <c r="F50" s="201">
        <v>34.314749589490972</v>
      </c>
    </row>
    <row r="51" spans="1:6" x14ac:dyDescent="0.25">
      <c r="A51" s="193">
        <v>2</v>
      </c>
      <c r="B51" s="193">
        <v>13</v>
      </c>
      <c r="C51" s="193" t="str">
        <f t="shared" si="1"/>
        <v>213</v>
      </c>
      <c r="D51" s="201">
        <v>36.764934318555007</v>
      </c>
      <c r="F51" s="201">
        <v>44.926752873563217</v>
      </c>
    </row>
    <row r="52" spans="1:6" x14ac:dyDescent="0.25">
      <c r="A52" s="193">
        <v>2</v>
      </c>
      <c r="B52" s="193">
        <v>14</v>
      </c>
      <c r="C52" s="193" t="str">
        <f t="shared" si="1"/>
        <v>214</v>
      </c>
      <c r="D52" s="201">
        <v>31.237635467980297</v>
      </c>
      <c r="F52" s="201">
        <v>52.966867816091948</v>
      </c>
    </row>
    <row r="53" spans="1:6" x14ac:dyDescent="0.25">
      <c r="A53" s="193">
        <v>2</v>
      </c>
      <c r="B53" s="193">
        <v>15</v>
      </c>
      <c r="C53" s="193" t="str">
        <f t="shared" si="1"/>
        <v>215</v>
      </c>
      <c r="D53" s="201">
        <v>24.963612479474556</v>
      </c>
      <c r="F53" s="201">
        <v>31.14612068965517</v>
      </c>
    </row>
    <row r="54" spans="1:6" x14ac:dyDescent="0.25">
      <c r="A54" s="193">
        <v>2</v>
      </c>
      <c r="B54" s="193">
        <v>16</v>
      </c>
      <c r="C54" s="193" t="str">
        <f t="shared" si="1"/>
        <v>216</v>
      </c>
      <c r="D54" s="201">
        <v>53.574663382594416</v>
      </c>
      <c r="F54" s="201">
        <v>27.222405582922821</v>
      </c>
    </row>
    <row r="55" spans="1:6" x14ac:dyDescent="0.25">
      <c r="A55" s="193">
        <v>2</v>
      </c>
      <c r="B55" s="193">
        <v>17</v>
      </c>
      <c r="C55" s="193" t="str">
        <f t="shared" si="1"/>
        <v>217</v>
      </c>
      <c r="D55" s="201">
        <v>41.50905172413794</v>
      </c>
      <c r="F55" s="201">
        <v>13.371297208538586</v>
      </c>
    </row>
    <row r="56" spans="1:6" x14ac:dyDescent="0.25">
      <c r="A56" s="193">
        <v>2</v>
      </c>
      <c r="B56" s="193">
        <v>18</v>
      </c>
      <c r="C56" s="193" t="str">
        <f t="shared" si="1"/>
        <v>218</v>
      </c>
      <c r="D56" s="201">
        <v>34.460303776683091</v>
      </c>
      <c r="F56" s="201">
        <v>23.977027914614116</v>
      </c>
    </row>
    <row r="57" spans="1:6" x14ac:dyDescent="0.25">
      <c r="A57" s="193">
        <v>2</v>
      </c>
      <c r="B57" s="193">
        <v>19</v>
      </c>
      <c r="C57" s="193" t="str">
        <f t="shared" si="1"/>
        <v>219</v>
      </c>
      <c r="D57" s="201">
        <v>39.049371921182257</v>
      </c>
      <c r="F57" s="201">
        <v>32.158132183908045</v>
      </c>
    </row>
    <row r="58" spans="1:6" x14ac:dyDescent="0.25">
      <c r="A58" s="193">
        <v>2</v>
      </c>
      <c r="B58" s="193">
        <v>20</v>
      </c>
      <c r="C58" s="193" t="str">
        <f t="shared" si="1"/>
        <v>220</v>
      </c>
      <c r="D58" s="201">
        <v>35.623895730706067</v>
      </c>
      <c r="F58" s="201">
        <v>41.328608374384231</v>
      </c>
    </row>
    <row r="59" spans="1:6" x14ac:dyDescent="0.25">
      <c r="A59" s="193">
        <v>2</v>
      </c>
      <c r="B59" s="193">
        <v>21</v>
      </c>
      <c r="C59" s="193" t="str">
        <f t="shared" si="1"/>
        <v>221</v>
      </c>
      <c r="D59" s="201">
        <v>30.321371100164207</v>
      </c>
      <c r="F59" s="201">
        <v>37.460541871921187</v>
      </c>
    </row>
    <row r="60" spans="1:6" x14ac:dyDescent="0.25">
      <c r="A60" s="193">
        <v>2</v>
      </c>
      <c r="B60" s="193">
        <v>22</v>
      </c>
      <c r="C60" s="193" t="str">
        <f t="shared" si="1"/>
        <v>222</v>
      </c>
      <c r="D60" s="201">
        <v>26.327175697865357</v>
      </c>
      <c r="F60" s="201">
        <v>18.436087848932676</v>
      </c>
    </row>
    <row r="61" spans="1:6" x14ac:dyDescent="0.25">
      <c r="A61" s="193">
        <v>2</v>
      </c>
      <c r="B61" s="193">
        <v>23</v>
      </c>
      <c r="C61" s="193" t="str">
        <f t="shared" si="1"/>
        <v>223</v>
      </c>
      <c r="D61" s="201">
        <v>23.466264367816102</v>
      </c>
      <c r="F61" s="201">
        <v>6.2272495894909676</v>
      </c>
    </row>
    <row r="62" spans="1:6" x14ac:dyDescent="0.25">
      <c r="A62" s="193">
        <v>2</v>
      </c>
      <c r="B62" s="193">
        <v>24</v>
      </c>
      <c r="C62" s="193" t="str">
        <f t="shared" si="1"/>
        <v>224</v>
      </c>
      <c r="D62" s="201">
        <v>22.007783251231526</v>
      </c>
      <c r="F62" s="201">
        <v>16.720726600985223</v>
      </c>
    </row>
    <row r="63" spans="1:6" x14ac:dyDescent="0.25">
      <c r="A63" s="193">
        <v>2</v>
      </c>
      <c r="B63" s="193">
        <v>25</v>
      </c>
      <c r="C63" s="193" t="str">
        <f t="shared" si="1"/>
        <v>225</v>
      </c>
      <c r="D63" s="201">
        <v>44.8792446633826</v>
      </c>
      <c r="F63" s="201">
        <v>20.936034482758618</v>
      </c>
    </row>
    <row r="64" spans="1:6" x14ac:dyDescent="0.25">
      <c r="A64" s="193">
        <v>2</v>
      </c>
      <c r="B64" s="193">
        <v>26</v>
      </c>
      <c r="C64" s="193" t="str">
        <f t="shared" si="1"/>
        <v>226</v>
      </c>
      <c r="D64" s="201">
        <v>42.894445812807881</v>
      </c>
      <c r="F64" s="201">
        <v>33.104922003284074</v>
      </c>
    </row>
    <row r="65" spans="1:6" x14ac:dyDescent="0.25">
      <c r="A65" s="193">
        <v>2</v>
      </c>
      <c r="B65" s="193">
        <v>27</v>
      </c>
      <c r="C65" s="193" t="str">
        <f t="shared" si="1"/>
        <v>227</v>
      </c>
      <c r="D65" s="201">
        <v>32.132516420361256</v>
      </c>
      <c r="F65" s="201">
        <v>28.081613300492609</v>
      </c>
    </row>
    <row r="66" spans="1:6" x14ac:dyDescent="0.25">
      <c r="A66" s="193">
        <v>2</v>
      </c>
      <c r="B66" s="193">
        <v>28</v>
      </c>
      <c r="C66" s="193" t="str">
        <f t="shared" si="1"/>
        <v>228</v>
      </c>
      <c r="D66" s="201">
        <v>48.819934318555013</v>
      </c>
      <c r="F66" s="201">
        <v>23.007339901477835</v>
      </c>
    </row>
    <row r="67" spans="1:6" x14ac:dyDescent="0.25">
      <c r="A67" s="193">
        <v>3</v>
      </c>
      <c r="B67" s="193">
        <v>1</v>
      </c>
      <c r="C67" s="193" t="str">
        <f t="shared" si="1"/>
        <v>31</v>
      </c>
      <c r="D67" s="201">
        <v>37.790615498702252</v>
      </c>
      <c r="F67" s="201">
        <v>21.700322580645157</v>
      </c>
    </row>
    <row r="68" spans="1:6" x14ac:dyDescent="0.25">
      <c r="A68" s="193">
        <v>3</v>
      </c>
      <c r="B68" s="193">
        <v>2</v>
      </c>
      <c r="C68" s="193" t="str">
        <f t="shared" si="1"/>
        <v>32</v>
      </c>
      <c r="D68" s="201">
        <v>32.487580645161287</v>
      </c>
      <c r="F68" s="201">
        <v>7.6667921146953404</v>
      </c>
    </row>
    <row r="69" spans="1:6" x14ac:dyDescent="0.25">
      <c r="A69" s="193">
        <v>3</v>
      </c>
      <c r="B69" s="193">
        <v>3</v>
      </c>
      <c r="C69" s="193" t="str">
        <f t="shared" si="1"/>
        <v>33</v>
      </c>
      <c r="D69" s="201">
        <v>36.396559139784941</v>
      </c>
      <c r="F69" s="201">
        <v>16.338512544802871</v>
      </c>
    </row>
    <row r="70" spans="1:6" x14ac:dyDescent="0.25">
      <c r="A70" s="193">
        <v>3</v>
      </c>
      <c r="B70" s="193">
        <v>4</v>
      </c>
      <c r="C70" s="193" t="str">
        <f t="shared" si="1"/>
        <v>34</v>
      </c>
      <c r="D70" s="201">
        <v>51.628887652947725</v>
      </c>
      <c r="F70" s="201">
        <v>25.234408602150541</v>
      </c>
    </row>
    <row r="71" spans="1:6" x14ac:dyDescent="0.25">
      <c r="A71" s="193">
        <v>3</v>
      </c>
      <c r="B71" s="193">
        <v>5</v>
      </c>
      <c r="C71" s="193" t="str">
        <f t="shared" si="1"/>
        <v>35</v>
      </c>
      <c r="D71" s="201">
        <v>43.434677419354827</v>
      </c>
      <c r="F71" s="201">
        <v>19.980913978494627</v>
      </c>
    </row>
    <row r="72" spans="1:6" x14ac:dyDescent="0.25">
      <c r="A72" s="193">
        <v>3</v>
      </c>
      <c r="B72" s="193">
        <v>6</v>
      </c>
      <c r="C72" s="193" t="str">
        <f t="shared" si="1"/>
        <v>36</v>
      </c>
      <c r="D72" s="201">
        <v>40.113602150537631</v>
      </c>
      <c r="F72" s="201">
        <v>30.830268817204303</v>
      </c>
    </row>
    <row r="73" spans="1:6" x14ac:dyDescent="0.25">
      <c r="A73" s="193">
        <v>3</v>
      </c>
      <c r="B73" s="193">
        <v>7</v>
      </c>
      <c r="C73" s="193" t="str">
        <f t="shared" ref="C73:C136" si="2">A73&amp;B73</f>
        <v>37</v>
      </c>
      <c r="D73" s="201">
        <v>34.914068100358421</v>
      </c>
      <c r="F73" s="201">
        <v>41.300053763440864</v>
      </c>
    </row>
    <row r="74" spans="1:6" x14ac:dyDescent="0.25">
      <c r="A74" s="193">
        <v>3</v>
      </c>
      <c r="B74" s="193">
        <v>8</v>
      </c>
      <c r="C74" s="193" t="str">
        <f t="shared" si="2"/>
        <v>38</v>
      </c>
      <c r="D74" s="201">
        <v>33.644802867383511</v>
      </c>
      <c r="F74" s="201">
        <v>23.475107526881722</v>
      </c>
    </row>
    <row r="75" spans="1:6" x14ac:dyDescent="0.25">
      <c r="A75" s="193">
        <v>3</v>
      </c>
      <c r="B75" s="193">
        <v>9</v>
      </c>
      <c r="C75" s="193" t="str">
        <f t="shared" si="2"/>
        <v>39</v>
      </c>
      <c r="D75" s="201">
        <v>31.421935483870971</v>
      </c>
      <c r="F75" s="201">
        <v>9.1446774193548404</v>
      </c>
    </row>
    <row r="76" spans="1:6" x14ac:dyDescent="0.25">
      <c r="A76" s="193">
        <v>3</v>
      </c>
      <c r="B76" s="193">
        <v>10</v>
      </c>
      <c r="C76" s="193" t="str">
        <f t="shared" si="2"/>
        <v>310</v>
      </c>
      <c r="D76" s="201">
        <v>25.620566679026073</v>
      </c>
      <c r="F76" s="201">
        <v>17.206129032258065</v>
      </c>
    </row>
    <row r="77" spans="1:6" x14ac:dyDescent="0.25">
      <c r="A77" s="193">
        <v>3</v>
      </c>
      <c r="B77" s="193">
        <v>11</v>
      </c>
      <c r="C77" s="193" t="str">
        <f t="shared" si="2"/>
        <v>311</v>
      </c>
      <c r="D77" s="201">
        <v>29.412365591397851</v>
      </c>
      <c r="F77" s="201">
        <v>18.949354838709674</v>
      </c>
    </row>
    <row r="78" spans="1:6" x14ac:dyDescent="0.25">
      <c r="A78" s="193">
        <v>3</v>
      </c>
      <c r="B78" s="193">
        <v>12</v>
      </c>
      <c r="C78" s="193" t="str">
        <f t="shared" si="2"/>
        <v>312</v>
      </c>
      <c r="D78" s="201">
        <v>27.318673835125448</v>
      </c>
      <c r="F78" s="201">
        <v>12.111397849462369</v>
      </c>
    </row>
    <row r="79" spans="1:6" x14ac:dyDescent="0.25">
      <c r="A79" s="193">
        <v>3</v>
      </c>
      <c r="B79" s="193">
        <v>13</v>
      </c>
      <c r="C79" s="193" t="str">
        <f t="shared" si="2"/>
        <v>313</v>
      </c>
      <c r="D79" s="201">
        <v>21.718351254480282</v>
      </c>
      <c r="F79" s="201">
        <v>20.803225806451611</v>
      </c>
    </row>
    <row r="80" spans="1:6" x14ac:dyDescent="0.25">
      <c r="A80" s="193">
        <v>3</v>
      </c>
      <c r="B80" s="193">
        <v>14</v>
      </c>
      <c r="C80" s="193" t="str">
        <f t="shared" si="2"/>
        <v>314</v>
      </c>
      <c r="D80" s="201">
        <v>3.2097311827956996</v>
      </c>
      <c r="F80" s="201">
        <v>26.280483870967746</v>
      </c>
    </row>
    <row r="81" spans="1:6" x14ac:dyDescent="0.25">
      <c r="A81" s="193">
        <v>3</v>
      </c>
      <c r="B81" s="193">
        <v>15</v>
      </c>
      <c r="C81" s="193" t="str">
        <f t="shared" si="2"/>
        <v>315</v>
      </c>
      <c r="D81" s="201">
        <v>16.436630824372756</v>
      </c>
      <c r="F81" s="201">
        <v>33.680896057347667</v>
      </c>
    </row>
    <row r="82" spans="1:6" x14ac:dyDescent="0.25">
      <c r="A82" s="193">
        <v>3</v>
      </c>
      <c r="B82" s="193">
        <v>16</v>
      </c>
      <c r="C82" s="193" t="str">
        <f t="shared" si="2"/>
        <v>316</v>
      </c>
      <c r="D82" s="201">
        <v>28.303655913978496</v>
      </c>
      <c r="F82" s="201">
        <v>29.574623655913978</v>
      </c>
    </row>
    <row r="83" spans="1:6" x14ac:dyDescent="0.25">
      <c r="A83" s="193">
        <v>3</v>
      </c>
      <c r="B83" s="193">
        <v>17</v>
      </c>
      <c r="C83" s="193" t="str">
        <f t="shared" si="2"/>
        <v>317</v>
      </c>
      <c r="D83" s="201">
        <v>23.623835125448029</v>
      </c>
      <c r="F83" s="201">
        <v>18.037992831541221</v>
      </c>
    </row>
    <row r="84" spans="1:6" x14ac:dyDescent="0.25">
      <c r="A84" s="193">
        <v>3</v>
      </c>
      <c r="B84" s="193">
        <v>18</v>
      </c>
      <c r="C84" s="193" t="str">
        <f t="shared" si="2"/>
        <v>318</v>
      </c>
      <c r="D84" s="201">
        <v>26.526612903225807</v>
      </c>
      <c r="F84" s="201">
        <v>15.398709677419358</v>
      </c>
    </row>
    <row r="85" spans="1:6" x14ac:dyDescent="0.25">
      <c r="A85" s="193">
        <v>3</v>
      </c>
      <c r="B85" s="193">
        <v>19</v>
      </c>
      <c r="C85" s="193" t="str">
        <f t="shared" si="2"/>
        <v>319</v>
      </c>
      <c r="D85" s="201">
        <v>24.763602150537633</v>
      </c>
      <c r="F85" s="201">
        <v>4.5172222222222222</v>
      </c>
    </row>
    <row r="86" spans="1:6" x14ac:dyDescent="0.25">
      <c r="A86" s="193">
        <v>3</v>
      </c>
      <c r="B86" s="193">
        <v>20</v>
      </c>
      <c r="C86" s="193" t="str">
        <f t="shared" si="2"/>
        <v>320</v>
      </c>
      <c r="D86" s="201">
        <v>22.574892473118279</v>
      </c>
      <c r="F86" s="201">
        <v>10.051541218637992</v>
      </c>
    </row>
    <row r="87" spans="1:6" x14ac:dyDescent="0.25">
      <c r="A87" s="193">
        <v>3</v>
      </c>
      <c r="B87" s="193">
        <v>21</v>
      </c>
      <c r="C87" s="193" t="str">
        <f t="shared" si="2"/>
        <v>321</v>
      </c>
      <c r="D87" s="201">
        <v>15.104068100358422</v>
      </c>
      <c r="F87" s="201">
        <v>27.336792114695346</v>
      </c>
    </row>
    <row r="88" spans="1:6" x14ac:dyDescent="0.25">
      <c r="A88" s="193">
        <v>3</v>
      </c>
      <c r="B88" s="193">
        <v>22</v>
      </c>
      <c r="C88" s="193" t="str">
        <f t="shared" si="2"/>
        <v>322</v>
      </c>
      <c r="D88" s="201">
        <v>17.770818193054012</v>
      </c>
      <c r="F88" s="201">
        <v>28.532204301075272</v>
      </c>
    </row>
    <row r="89" spans="1:6" x14ac:dyDescent="0.25">
      <c r="A89" s="193">
        <v>3</v>
      </c>
      <c r="B89" s="193">
        <v>23</v>
      </c>
      <c r="C89" s="193" t="str">
        <f t="shared" si="2"/>
        <v>323</v>
      </c>
      <c r="D89" s="201">
        <v>11.253028673835129</v>
      </c>
      <c r="F89" s="201">
        <v>22.539229390681008</v>
      </c>
    </row>
    <row r="90" spans="1:6" x14ac:dyDescent="0.25">
      <c r="A90" s="193">
        <v>3</v>
      </c>
      <c r="B90" s="193">
        <v>24</v>
      </c>
      <c r="C90" s="193" t="str">
        <f t="shared" si="2"/>
        <v>324</v>
      </c>
      <c r="D90" s="201">
        <v>13.46325608701026</v>
      </c>
      <c r="F90" s="201">
        <v>24.273189964157705</v>
      </c>
    </row>
    <row r="91" spans="1:6" x14ac:dyDescent="0.25">
      <c r="A91" s="193">
        <v>3</v>
      </c>
      <c r="B91" s="193">
        <v>25</v>
      </c>
      <c r="C91" s="193" t="str">
        <f t="shared" si="2"/>
        <v>325</v>
      </c>
      <c r="D91" s="201">
        <v>9.0216308243727621</v>
      </c>
      <c r="F91" s="201">
        <v>14.338225806451614</v>
      </c>
    </row>
    <row r="92" spans="1:6" x14ac:dyDescent="0.25">
      <c r="A92" s="193">
        <v>3</v>
      </c>
      <c r="B92" s="193">
        <v>26</v>
      </c>
      <c r="C92" s="193" t="str">
        <f t="shared" si="2"/>
        <v>326</v>
      </c>
      <c r="D92" s="201">
        <v>20.845430107526884</v>
      </c>
      <c r="F92" s="201">
        <v>2.3716129032258055</v>
      </c>
    </row>
    <row r="93" spans="1:6" x14ac:dyDescent="0.25">
      <c r="A93" s="193">
        <v>3</v>
      </c>
      <c r="B93" s="193">
        <v>27</v>
      </c>
      <c r="C93" s="193" t="str">
        <f t="shared" si="2"/>
        <v>327</v>
      </c>
      <c r="D93" s="201">
        <v>19.96516129032258</v>
      </c>
      <c r="F93" s="201">
        <v>0.20666666666666628</v>
      </c>
    </row>
    <row r="94" spans="1:6" x14ac:dyDescent="0.25">
      <c r="A94" s="193">
        <v>3</v>
      </c>
      <c r="B94" s="193">
        <v>28</v>
      </c>
      <c r="C94" s="193" t="str">
        <f t="shared" si="2"/>
        <v>328</v>
      </c>
      <c r="D94" s="201">
        <v>6.3462544802867393</v>
      </c>
      <c r="F94" s="201">
        <v>0</v>
      </c>
    </row>
    <row r="95" spans="1:6" x14ac:dyDescent="0.25">
      <c r="A95" s="193">
        <v>3</v>
      </c>
      <c r="B95" s="193">
        <v>29</v>
      </c>
      <c r="C95" s="193" t="str">
        <f t="shared" si="2"/>
        <v>329</v>
      </c>
      <c r="D95" s="201">
        <v>0.40121863799283164</v>
      </c>
      <c r="F95" s="201">
        <v>6.2902150537634389</v>
      </c>
    </row>
    <row r="96" spans="1:6" x14ac:dyDescent="0.25">
      <c r="A96" s="193">
        <v>3</v>
      </c>
      <c r="B96" s="193">
        <v>30</v>
      </c>
      <c r="C96" s="193" t="str">
        <f t="shared" si="2"/>
        <v>330</v>
      </c>
      <c r="D96" s="201">
        <v>18.934336917562728</v>
      </c>
      <c r="F96" s="201">
        <v>11.183046594982082</v>
      </c>
    </row>
    <row r="97" spans="1:6" x14ac:dyDescent="0.25">
      <c r="A97" s="193">
        <v>3</v>
      </c>
      <c r="B97" s="193">
        <v>31</v>
      </c>
      <c r="C97" s="193" t="str">
        <f t="shared" si="2"/>
        <v>331</v>
      </c>
      <c r="D97" s="201">
        <v>30.452204301075266</v>
      </c>
      <c r="F97" s="201">
        <v>13.205000000000007</v>
      </c>
    </row>
    <row r="98" spans="1:6" x14ac:dyDescent="0.25">
      <c r="A98" s="193">
        <v>4</v>
      </c>
      <c r="B98" s="193">
        <v>1</v>
      </c>
      <c r="C98" s="193" t="str">
        <f t="shared" si="2"/>
        <v>41</v>
      </c>
      <c r="D98" s="201">
        <v>33.206111111111106</v>
      </c>
      <c r="F98" s="201">
        <v>10.356481481481483</v>
      </c>
    </row>
    <row r="99" spans="1:6" x14ac:dyDescent="0.25">
      <c r="A99" s="193">
        <v>4</v>
      </c>
      <c r="B99" s="193">
        <v>2</v>
      </c>
      <c r="C99" s="193" t="str">
        <f t="shared" si="2"/>
        <v>42</v>
      </c>
      <c r="D99" s="201">
        <v>24.935830346475502</v>
      </c>
      <c r="F99" s="201">
        <v>8.6816666666666684</v>
      </c>
    </row>
    <row r="100" spans="1:6" x14ac:dyDescent="0.25">
      <c r="A100" s="193">
        <v>4</v>
      </c>
      <c r="B100" s="193">
        <v>3</v>
      </c>
      <c r="C100" s="193" t="str">
        <f t="shared" si="2"/>
        <v>43</v>
      </c>
      <c r="D100" s="201">
        <v>22.445579450418155</v>
      </c>
      <c r="F100" s="201">
        <v>0</v>
      </c>
    </row>
    <row r="101" spans="1:6" x14ac:dyDescent="0.25">
      <c r="A101" s="193">
        <v>4</v>
      </c>
      <c r="B101" s="193">
        <v>4</v>
      </c>
      <c r="C101" s="193" t="str">
        <f t="shared" si="2"/>
        <v>44</v>
      </c>
      <c r="D101" s="201">
        <v>20.053518518518512</v>
      </c>
      <c r="F101" s="201">
        <v>14.495555555555557</v>
      </c>
    </row>
    <row r="102" spans="1:6" x14ac:dyDescent="0.25">
      <c r="A102" s="193">
        <v>4</v>
      </c>
      <c r="B102" s="193">
        <v>5</v>
      </c>
      <c r="C102" s="193" t="str">
        <f t="shared" si="2"/>
        <v>45</v>
      </c>
      <c r="D102" s="201">
        <v>19.188333333333329</v>
      </c>
      <c r="F102" s="201">
        <v>7.8372222222222225</v>
      </c>
    </row>
    <row r="103" spans="1:6" x14ac:dyDescent="0.25">
      <c r="A103" s="193">
        <v>4</v>
      </c>
      <c r="B103" s="193">
        <v>6</v>
      </c>
      <c r="C103" s="193" t="str">
        <f t="shared" si="2"/>
        <v>46</v>
      </c>
      <c r="D103" s="201">
        <v>12.333333333333334</v>
      </c>
      <c r="F103" s="201">
        <v>0</v>
      </c>
    </row>
    <row r="104" spans="1:6" x14ac:dyDescent="0.25">
      <c r="A104" s="193">
        <v>4</v>
      </c>
      <c r="B104" s="193">
        <v>7</v>
      </c>
      <c r="C104" s="193" t="str">
        <f t="shared" si="2"/>
        <v>47</v>
      </c>
      <c r="D104" s="201">
        <v>7.5681481481481452</v>
      </c>
      <c r="F104" s="201">
        <v>0</v>
      </c>
    </row>
    <row r="105" spans="1:6" x14ac:dyDescent="0.25">
      <c r="A105" s="193">
        <v>4</v>
      </c>
      <c r="B105" s="193">
        <v>8</v>
      </c>
      <c r="C105" s="193" t="str">
        <f t="shared" si="2"/>
        <v>48</v>
      </c>
      <c r="D105" s="201">
        <v>2.7270370370370371</v>
      </c>
      <c r="F105" s="201">
        <v>0</v>
      </c>
    </row>
    <row r="106" spans="1:6" x14ac:dyDescent="0.25">
      <c r="A106" s="193">
        <v>4</v>
      </c>
      <c r="B106" s="193">
        <v>9</v>
      </c>
      <c r="C106" s="193" t="str">
        <f t="shared" si="2"/>
        <v>49</v>
      </c>
      <c r="D106" s="201">
        <v>1.0690740740740743</v>
      </c>
      <c r="F106" s="201">
        <v>7.1274074074074081</v>
      </c>
    </row>
    <row r="107" spans="1:6" x14ac:dyDescent="0.25">
      <c r="A107" s="193">
        <v>4</v>
      </c>
      <c r="B107" s="193">
        <v>10</v>
      </c>
      <c r="C107" s="193" t="str">
        <f t="shared" si="2"/>
        <v>410</v>
      </c>
      <c r="D107" s="201">
        <v>6.3938888888888892</v>
      </c>
      <c r="F107" s="201">
        <v>18.302407407407408</v>
      </c>
    </row>
    <row r="108" spans="1:6" x14ac:dyDescent="0.25">
      <c r="A108" s="193">
        <v>4</v>
      </c>
      <c r="B108" s="193">
        <v>11</v>
      </c>
      <c r="C108" s="193" t="str">
        <f t="shared" si="2"/>
        <v>411</v>
      </c>
      <c r="D108" s="201">
        <v>8.7196296296296278</v>
      </c>
      <c r="F108" s="201">
        <v>12.688333333333333</v>
      </c>
    </row>
    <row r="109" spans="1:6" x14ac:dyDescent="0.25">
      <c r="A109" s="193">
        <v>4</v>
      </c>
      <c r="B109" s="193">
        <v>12</v>
      </c>
      <c r="C109" s="193" t="str">
        <f t="shared" si="2"/>
        <v>412</v>
      </c>
      <c r="D109" s="201">
        <v>17.985507765830349</v>
      </c>
      <c r="F109" s="201">
        <v>3.5242592592592588</v>
      </c>
    </row>
    <row r="110" spans="1:6" x14ac:dyDescent="0.25">
      <c r="A110" s="193">
        <v>4</v>
      </c>
      <c r="B110" s="193">
        <v>13</v>
      </c>
      <c r="C110" s="193" t="str">
        <f t="shared" si="2"/>
        <v>413</v>
      </c>
      <c r="D110" s="201">
        <v>29.198333333333334</v>
      </c>
      <c r="F110" s="201">
        <v>15.515925925925925</v>
      </c>
    </row>
    <row r="111" spans="1:6" x14ac:dyDescent="0.25">
      <c r="A111" s="193">
        <v>4</v>
      </c>
      <c r="B111" s="193">
        <v>14</v>
      </c>
      <c r="C111" s="193" t="str">
        <f t="shared" si="2"/>
        <v>414</v>
      </c>
      <c r="D111" s="201">
        <v>23.522592592592591</v>
      </c>
      <c r="F111" s="201">
        <v>26.646851851851856</v>
      </c>
    </row>
    <row r="112" spans="1:6" x14ac:dyDescent="0.25">
      <c r="A112" s="193">
        <v>4</v>
      </c>
      <c r="B112" s="193">
        <v>15</v>
      </c>
      <c r="C112" s="193" t="str">
        <f t="shared" si="2"/>
        <v>415</v>
      </c>
      <c r="D112" s="201">
        <v>26.74902031063322</v>
      </c>
      <c r="F112" s="201">
        <v>19.818888888888885</v>
      </c>
    </row>
    <row r="113" spans="1:6" x14ac:dyDescent="0.25">
      <c r="A113" s="193">
        <v>4</v>
      </c>
      <c r="B113" s="193">
        <v>16</v>
      </c>
      <c r="C113" s="193" t="str">
        <f t="shared" si="2"/>
        <v>416</v>
      </c>
      <c r="D113" s="201">
        <v>11.424444444444445</v>
      </c>
      <c r="F113" s="201">
        <v>16.889444444444443</v>
      </c>
    </row>
    <row r="114" spans="1:6" x14ac:dyDescent="0.25">
      <c r="A114" s="193">
        <v>4</v>
      </c>
      <c r="B114" s="193">
        <v>17</v>
      </c>
      <c r="C114" s="193" t="str">
        <f t="shared" si="2"/>
        <v>417</v>
      </c>
      <c r="D114" s="201">
        <v>0</v>
      </c>
      <c r="F114" s="201">
        <v>13.653703703703705</v>
      </c>
    </row>
    <row r="115" spans="1:6" x14ac:dyDescent="0.25">
      <c r="A115" s="193">
        <v>4</v>
      </c>
      <c r="B115" s="193">
        <v>18</v>
      </c>
      <c r="C115" s="193" t="str">
        <f t="shared" si="2"/>
        <v>418</v>
      </c>
      <c r="D115" s="201">
        <v>5.4016666666666673</v>
      </c>
      <c r="F115" s="201">
        <v>22.43</v>
      </c>
    </row>
    <row r="116" spans="1:6" x14ac:dyDescent="0.25">
      <c r="A116" s="193">
        <v>4</v>
      </c>
      <c r="B116" s="193">
        <v>19</v>
      </c>
      <c r="C116" s="193" t="str">
        <f t="shared" si="2"/>
        <v>419</v>
      </c>
      <c r="D116" s="201">
        <v>17.138888888888893</v>
      </c>
      <c r="F116" s="201">
        <v>9.5764814814814816</v>
      </c>
    </row>
    <row r="117" spans="1:6" x14ac:dyDescent="0.25">
      <c r="A117" s="193">
        <v>4</v>
      </c>
      <c r="B117" s="193">
        <v>20</v>
      </c>
      <c r="C117" s="193" t="str">
        <f t="shared" si="2"/>
        <v>420</v>
      </c>
      <c r="D117" s="201">
        <v>16.281535244922338</v>
      </c>
      <c r="F117" s="201">
        <v>5.458333333333333</v>
      </c>
    </row>
    <row r="118" spans="1:6" x14ac:dyDescent="0.25">
      <c r="A118" s="193">
        <v>4</v>
      </c>
      <c r="B118" s="193">
        <v>21</v>
      </c>
      <c r="C118" s="193" t="str">
        <f t="shared" si="2"/>
        <v>421</v>
      </c>
      <c r="D118" s="201">
        <v>14.683518518518516</v>
      </c>
      <c r="F118" s="201">
        <v>2.7599999999999993</v>
      </c>
    </row>
    <row r="119" spans="1:6" x14ac:dyDescent="0.25">
      <c r="A119" s="193">
        <v>4</v>
      </c>
      <c r="B119" s="193">
        <v>22</v>
      </c>
      <c r="C119" s="193" t="str">
        <f t="shared" si="2"/>
        <v>422</v>
      </c>
      <c r="D119" s="201">
        <v>0</v>
      </c>
      <c r="F119" s="201">
        <v>11.841666666666667</v>
      </c>
    </row>
    <row r="120" spans="1:6" x14ac:dyDescent="0.25">
      <c r="A120" s="193">
        <v>4</v>
      </c>
      <c r="B120" s="193">
        <v>23</v>
      </c>
      <c r="C120" s="193" t="str">
        <f t="shared" si="2"/>
        <v>423</v>
      </c>
      <c r="D120" s="201">
        <v>9.4444444444443821E-3</v>
      </c>
      <c r="F120" s="201">
        <v>4.4479629629629622</v>
      </c>
    </row>
    <row r="121" spans="1:6" x14ac:dyDescent="0.25">
      <c r="A121" s="193">
        <v>4</v>
      </c>
      <c r="B121" s="193">
        <v>24</v>
      </c>
      <c r="C121" s="193" t="str">
        <f t="shared" si="2"/>
        <v>424</v>
      </c>
      <c r="D121" s="201">
        <v>15.445925925925923</v>
      </c>
      <c r="F121" s="201">
        <v>1.6033333333333339</v>
      </c>
    </row>
    <row r="122" spans="1:6" x14ac:dyDescent="0.25">
      <c r="A122" s="193">
        <v>4</v>
      </c>
      <c r="B122" s="193">
        <v>25</v>
      </c>
      <c r="C122" s="193" t="str">
        <f t="shared" si="2"/>
        <v>425</v>
      </c>
      <c r="D122" s="201">
        <v>10.569814814814814</v>
      </c>
      <c r="F122" s="201">
        <v>0.70833333333333359</v>
      </c>
    </row>
    <row r="123" spans="1:6" x14ac:dyDescent="0.25">
      <c r="A123" s="193">
        <v>4</v>
      </c>
      <c r="B123" s="193">
        <v>26</v>
      </c>
      <c r="C123" s="193" t="str">
        <f t="shared" si="2"/>
        <v>426</v>
      </c>
      <c r="D123" s="201">
        <v>4.2124074074074072</v>
      </c>
      <c r="F123" s="201">
        <v>6.3129629629629624</v>
      </c>
    </row>
    <row r="124" spans="1:6" x14ac:dyDescent="0.25">
      <c r="A124" s="193">
        <v>4</v>
      </c>
      <c r="B124" s="193">
        <v>27</v>
      </c>
      <c r="C124" s="193" t="str">
        <f t="shared" si="2"/>
        <v>427</v>
      </c>
      <c r="D124" s="201">
        <v>9.6188888888888879</v>
      </c>
      <c r="F124" s="201">
        <v>11.198888888888888</v>
      </c>
    </row>
    <row r="125" spans="1:6" x14ac:dyDescent="0.25">
      <c r="A125" s="193">
        <v>4</v>
      </c>
      <c r="B125" s="193">
        <v>28</v>
      </c>
      <c r="C125" s="193" t="str">
        <f t="shared" si="2"/>
        <v>428</v>
      </c>
      <c r="D125" s="201">
        <v>13.768148148148148</v>
      </c>
      <c r="F125" s="201">
        <v>0</v>
      </c>
    </row>
    <row r="126" spans="1:6" x14ac:dyDescent="0.25">
      <c r="A126" s="193">
        <v>4</v>
      </c>
      <c r="B126" s="193">
        <v>29</v>
      </c>
      <c r="C126" s="193" t="str">
        <f t="shared" si="2"/>
        <v>429</v>
      </c>
      <c r="D126" s="201">
        <v>21.317777777777781</v>
      </c>
      <c r="F126" s="201">
        <v>0</v>
      </c>
    </row>
    <row r="127" spans="1:6" x14ac:dyDescent="0.25">
      <c r="A127" s="193">
        <v>4</v>
      </c>
      <c r="B127" s="193">
        <v>30</v>
      </c>
      <c r="C127" s="193" t="str">
        <f t="shared" si="2"/>
        <v>430</v>
      </c>
      <c r="D127" s="201">
        <v>13.166111111111112</v>
      </c>
      <c r="F127" s="201">
        <v>3.166666666666676E-2</v>
      </c>
    </row>
    <row r="128" spans="1:6" x14ac:dyDescent="0.25">
      <c r="A128" s="193">
        <v>5</v>
      </c>
      <c r="B128" s="193">
        <v>1</v>
      </c>
      <c r="C128" s="193" t="str">
        <f t="shared" si="2"/>
        <v>51</v>
      </c>
      <c r="D128" s="201">
        <v>9.1459677419354843</v>
      </c>
      <c r="F128" s="201">
        <v>2.792150537634408</v>
      </c>
    </row>
    <row r="129" spans="1:6" x14ac:dyDescent="0.25">
      <c r="A129" s="193">
        <v>5</v>
      </c>
      <c r="B129" s="193">
        <v>2</v>
      </c>
      <c r="C129" s="193" t="str">
        <f t="shared" si="2"/>
        <v>52</v>
      </c>
      <c r="D129" s="201">
        <v>5.264462365591398</v>
      </c>
      <c r="F129" s="201">
        <v>0</v>
      </c>
    </row>
    <row r="130" spans="1:6" x14ac:dyDescent="0.25">
      <c r="A130" s="193">
        <v>5</v>
      </c>
      <c r="B130" s="193">
        <v>3</v>
      </c>
      <c r="C130" s="193" t="str">
        <f t="shared" si="2"/>
        <v>53</v>
      </c>
      <c r="D130" s="201">
        <v>6.7132795698924737</v>
      </c>
      <c r="F130" s="201">
        <v>0</v>
      </c>
    </row>
    <row r="131" spans="1:6" x14ac:dyDescent="0.25">
      <c r="A131" s="193">
        <v>5</v>
      </c>
      <c r="B131" s="193">
        <v>4</v>
      </c>
      <c r="C131" s="193" t="str">
        <f t="shared" si="2"/>
        <v>54</v>
      </c>
      <c r="D131" s="201">
        <v>13.707939068100355</v>
      </c>
      <c r="F131" s="201">
        <v>1.221612903225809</v>
      </c>
    </row>
    <row r="132" spans="1:6" x14ac:dyDescent="0.25">
      <c r="A132" s="193">
        <v>5</v>
      </c>
      <c r="B132" s="193">
        <v>5</v>
      </c>
      <c r="C132" s="193" t="str">
        <f t="shared" si="2"/>
        <v>55</v>
      </c>
      <c r="D132" s="201">
        <v>6.065878136200717</v>
      </c>
      <c r="F132" s="201">
        <v>0.4753405017921139</v>
      </c>
    </row>
    <row r="133" spans="1:6" x14ac:dyDescent="0.25">
      <c r="A133" s="193">
        <v>5</v>
      </c>
      <c r="B133" s="193">
        <v>6</v>
      </c>
      <c r="C133" s="193" t="str">
        <f t="shared" si="2"/>
        <v>56</v>
      </c>
      <c r="D133" s="201">
        <v>2.4845698924731172</v>
      </c>
      <c r="F133" s="201">
        <v>6.4521863799283157</v>
      </c>
    </row>
    <row r="134" spans="1:6" x14ac:dyDescent="0.25">
      <c r="A134" s="193">
        <v>5</v>
      </c>
      <c r="B134" s="193">
        <v>7</v>
      </c>
      <c r="C134" s="193" t="str">
        <f t="shared" si="2"/>
        <v>57</v>
      </c>
      <c r="D134" s="201">
        <v>0</v>
      </c>
      <c r="F134" s="201">
        <v>5.3442114695340477</v>
      </c>
    </row>
    <row r="135" spans="1:6" x14ac:dyDescent="0.25">
      <c r="A135" s="193">
        <v>5</v>
      </c>
      <c r="B135" s="193">
        <v>8</v>
      </c>
      <c r="C135" s="193" t="str">
        <f t="shared" si="2"/>
        <v>58</v>
      </c>
      <c r="D135" s="201">
        <v>7.4299999999999979</v>
      </c>
      <c r="F135" s="201">
        <v>7.5023118279569854</v>
      </c>
    </row>
    <row r="136" spans="1:6" x14ac:dyDescent="0.25">
      <c r="A136" s="193">
        <v>5</v>
      </c>
      <c r="B136" s="193">
        <v>9</v>
      </c>
      <c r="C136" s="193" t="str">
        <f t="shared" si="2"/>
        <v>59</v>
      </c>
      <c r="D136" s="201">
        <v>3.908870967741934</v>
      </c>
      <c r="F136" s="201">
        <v>14.161756272401432</v>
      </c>
    </row>
    <row r="137" spans="1:6" x14ac:dyDescent="0.25">
      <c r="A137" s="193">
        <v>5</v>
      </c>
      <c r="B137" s="193">
        <v>10</v>
      </c>
      <c r="C137" s="193" t="str">
        <f t="shared" ref="C137:C200" si="3">A137&amp;B137</f>
        <v>510</v>
      </c>
      <c r="D137" s="201">
        <v>21.201254480286739</v>
      </c>
      <c r="F137" s="201">
        <v>4.3445878136200689</v>
      </c>
    </row>
    <row r="138" spans="1:6" x14ac:dyDescent="0.25">
      <c r="A138" s="193">
        <v>5</v>
      </c>
      <c r="B138" s="193">
        <v>11</v>
      </c>
      <c r="C138" s="193" t="str">
        <f t="shared" si="3"/>
        <v>511</v>
      </c>
      <c r="D138" s="201">
        <v>11.01689964157706</v>
      </c>
      <c r="F138" s="201">
        <v>8.9752508960573412</v>
      </c>
    </row>
    <row r="139" spans="1:6" x14ac:dyDescent="0.25">
      <c r="A139" s="193">
        <v>5</v>
      </c>
      <c r="B139" s="193">
        <v>12</v>
      </c>
      <c r="C139" s="193" t="str">
        <f t="shared" si="3"/>
        <v>512</v>
      </c>
      <c r="D139" s="201">
        <v>15.368243727598569</v>
      </c>
      <c r="F139" s="201">
        <v>10.776702508960573</v>
      </c>
    </row>
    <row r="140" spans="1:6" x14ac:dyDescent="0.25">
      <c r="A140" s="193">
        <v>5</v>
      </c>
      <c r="B140" s="193">
        <v>13</v>
      </c>
      <c r="C140" s="193" t="str">
        <f t="shared" si="3"/>
        <v>513</v>
      </c>
      <c r="D140" s="201">
        <v>17.361827956989249</v>
      </c>
      <c r="F140" s="201">
        <v>3.6909318996415759</v>
      </c>
    </row>
    <row r="141" spans="1:6" x14ac:dyDescent="0.25">
      <c r="A141" s="193">
        <v>5</v>
      </c>
      <c r="B141" s="193">
        <v>14</v>
      </c>
      <c r="C141" s="193" t="str">
        <f t="shared" si="3"/>
        <v>514</v>
      </c>
      <c r="D141" s="201">
        <v>8.2015412186379937</v>
      </c>
      <c r="F141" s="201">
        <v>0</v>
      </c>
    </row>
    <row r="142" spans="1:6" x14ac:dyDescent="0.25">
      <c r="A142" s="193">
        <v>5</v>
      </c>
      <c r="B142" s="193">
        <v>15</v>
      </c>
      <c r="C142" s="193" t="str">
        <f t="shared" si="3"/>
        <v>515</v>
      </c>
      <c r="D142" s="201">
        <v>3.1718279569892456</v>
      </c>
      <c r="F142" s="201">
        <v>0</v>
      </c>
    </row>
    <row r="143" spans="1:6" x14ac:dyDescent="0.25">
      <c r="A143" s="193">
        <v>5</v>
      </c>
      <c r="B143" s="193">
        <v>16</v>
      </c>
      <c r="C143" s="193" t="str">
        <f t="shared" si="3"/>
        <v>516</v>
      </c>
      <c r="D143" s="201">
        <v>0.92596774193548137</v>
      </c>
      <c r="F143" s="201">
        <v>0</v>
      </c>
    </row>
    <row r="144" spans="1:6" x14ac:dyDescent="0.25">
      <c r="A144" s="193">
        <v>5</v>
      </c>
      <c r="B144" s="193">
        <v>17</v>
      </c>
      <c r="C144" s="193" t="str">
        <f t="shared" si="3"/>
        <v>517</v>
      </c>
      <c r="D144" s="201">
        <v>0</v>
      </c>
      <c r="F144" s="201">
        <v>0</v>
      </c>
    </row>
    <row r="145" spans="1:6" x14ac:dyDescent="0.25">
      <c r="A145" s="193">
        <v>5</v>
      </c>
      <c r="B145" s="193">
        <v>18</v>
      </c>
      <c r="C145" s="193" t="str">
        <f t="shared" si="3"/>
        <v>518</v>
      </c>
      <c r="D145" s="201">
        <v>0</v>
      </c>
      <c r="F145" s="201">
        <v>2.012078853046595</v>
      </c>
    </row>
    <row r="146" spans="1:6" x14ac:dyDescent="0.25">
      <c r="A146" s="193">
        <v>5</v>
      </c>
      <c r="B146" s="193">
        <v>19</v>
      </c>
      <c r="C146" s="193" t="str">
        <f t="shared" si="3"/>
        <v>519</v>
      </c>
      <c r="D146" s="201">
        <v>0</v>
      </c>
      <c r="F146" s="201">
        <v>2.1899641577060435E-2</v>
      </c>
    </row>
    <row r="147" spans="1:6" x14ac:dyDescent="0.25">
      <c r="A147" s="193">
        <v>5</v>
      </c>
      <c r="B147" s="193">
        <v>20</v>
      </c>
      <c r="C147" s="193" t="str">
        <f t="shared" si="3"/>
        <v>520</v>
      </c>
      <c r="D147" s="201">
        <v>4.6554838709677409</v>
      </c>
      <c r="F147" s="201">
        <v>0</v>
      </c>
    </row>
    <row r="148" spans="1:6" x14ac:dyDescent="0.25">
      <c r="A148" s="193">
        <v>5</v>
      </c>
      <c r="B148" s="193">
        <v>21</v>
      </c>
      <c r="C148" s="193" t="str">
        <f t="shared" si="3"/>
        <v>521</v>
      </c>
      <c r="D148" s="201">
        <v>12.2791935483871</v>
      </c>
      <c r="F148" s="201">
        <v>0</v>
      </c>
    </row>
    <row r="149" spans="1:6" x14ac:dyDescent="0.25">
      <c r="A149" s="193">
        <v>5</v>
      </c>
      <c r="B149" s="193">
        <v>22</v>
      </c>
      <c r="C149" s="193" t="str">
        <f t="shared" si="3"/>
        <v>522</v>
      </c>
      <c r="D149" s="201">
        <v>10.027741935483872</v>
      </c>
      <c r="F149" s="201">
        <v>0</v>
      </c>
    </row>
    <row r="150" spans="1:6" x14ac:dyDescent="0.25">
      <c r="A150" s="193">
        <v>5</v>
      </c>
      <c r="B150" s="193">
        <v>23</v>
      </c>
      <c r="C150" s="193" t="str">
        <f t="shared" si="3"/>
        <v>523</v>
      </c>
      <c r="D150" s="201">
        <v>8.833333333333257E-2</v>
      </c>
      <c r="F150" s="201">
        <v>0</v>
      </c>
    </row>
    <row r="151" spans="1:6" x14ac:dyDescent="0.25">
      <c r="A151" s="193">
        <v>5</v>
      </c>
      <c r="B151" s="193">
        <v>24</v>
      </c>
      <c r="C151" s="193" t="str">
        <f t="shared" si="3"/>
        <v>524</v>
      </c>
      <c r="D151" s="201">
        <v>0</v>
      </c>
      <c r="F151" s="201">
        <v>0</v>
      </c>
    </row>
    <row r="152" spans="1:6" x14ac:dyDescent="0.25">
      <c r="A152" s="193">
        <v>5</v>
      </c>
      <c r="B152" s="193">
        <v>25</v>
      </c>
      <c r="C152" s="193" t="str">
        <f t="shared" si="3"/>
        <v>525</v>
      </c>
      <c r="D152" s="201">
        <v>0</v>
      </c>
      <c r="F152" s="201">
        <v>0</v>
      </c>
    </row>
    <row r="153" spans="1:6" x14ac:dyDescent="0.25">
      <c r="A153" s="193">
        <v>5</v>
      </c>
      <c r="B153" s="193">
        <v>26</v>
      </c>
      <c r="C153" s="193" t="str">
        <f t="shared" si="3"/>
        <v>526</v>
      </c>
      <c r="D153" s="201">
        <v>0</v>
      </c>
      <c r="F153" s="201">
        <v>0</v>
      </c>
    </row>
    <row r="154" spans="1:6" x14ac:dyDescent="0.25">
      <c r="A154" s="193">
        <v>5</v>
      </c>
      <c r="B154" s="193">
        <v>27</v>
      </c>
      <c r="C154" s="193" t="str">
        <f t="shared" si="3"/>
        <v>527</v>
      </c>
      <c r="D154" s="201">
        <v>0</v>
      </c>
      <c r="F154" s="201">
        <v>0</v>
      </c>
    </row>
    <row r="155" spans="1:6" x14ac:dyDescent="0.25">
      <c r="A155" s="193">
        <v>5</v>
      </c>
      <c r="B155" s="193">
        <v>28</v>
      </c>
      <c r="C155" s="193" t="str">
        <f t="shared" si="3"/>
        <v>528</v>
      </c>
      <c r="D155" s="201">
        <v>0</v>
      </c>
      <c r="F155" s="201">
        <v>0</v>
      </c>
    </row>
    <row r="156" spans="1:6" x14ac:dyDescent="0.25">
      <c r="A156" s="193">
        <v>5</v>
      </c>
      <c r="B156" s="193">
        <v>29</v>
      </c>
      <c r="C156" s="193" t="str">
        <f t="shared" si="3"/>
        <v>529</v>
      </c>
      <c r="D156" s="201">
        <v>0</v>
      </c>
      <c r="F156" s="201">
        <v>0</v>
      </c>
    </row>
    <row r="157" spans="1:6" x14ac:dyDescent="0.25">
      <c r="A157" s="193">
        <v>5</v>
      </c>
      <c r="B157" s="193">
        <v>30</v>
      </c>
      <c r="C157" s="193" t="str">
        <f t="shared" si="3"/>
        <v>530</v>
      </c>
      <c r="D157" s="201">
        <v>0</v>
      </c>
      <c r="F157" s="201">
        <v>0</v>
      </c>
    </row>
    <row r="158" spans="1:6" x14ac:dyDescent="0.25">
      <c r="A158" s="193">
        <v>5</v>
      </c>
      <c r="B158" s="193">
        <v>31</v>
      </c>
      <c r="C158" s="193" t="str">
        <f t="shared" si="3"/>
        <v>531</v>
      </c>
      <c r="D158" s="201">
        <v>1.7857347670250883</v>
      </c>
      <c r="F158" s="201">
        <v>0</v>
      </c>
    </row>
    <row r="159" spans="1:6" x14ac:dyDescent="0.25">
      <c r="A159" s="193">
        <v>6</v>
      </c>
      <c r="B159" s="193">
        <v>1</v>
      </c>
      <c r="C159" s="193" t="str">
        <f t="shared" si="3"/>
        <v>61</v>
      </c>
      <c r="D159" s="201">
        <v>0</v>
      </c>
      <c r="F159" s="201">
        <v>8.0000000000000196E-2</v>
      </c>
    </row>
    <row r="160" spans="1:6" x14ac:dyDescent="0.25">
      <c r="A160" s="193">
        <v>6</v>
      </c>
      <c r="B160" s="193">
        <v>2</v>
      </c>
      <c r="C160" s="193" t="str">
        <f t="shared" si="3"/>
        <v>62</v>
      </c>
      <c r="D160" s="201">
        <v>0</v>
      </c>
      <c r="F160" s="201">
        <v>0</v>
      </c>
    </row>
    <row r="161" spans="1:6" x14ac:dyDescent="0.25">
      <c r="A161" s="193">
        <v>6</v>
      </c>
      <c r="B161" s="193">
        <v>3</v>
      </c>
      <c r="C161" s="193" t="str">
        <f t="shared" si="3"/>
        <v>63</v>
      </c>
      <c r="D161" s="201">
        <v>0.56722222222222174</v>
      </c>
      <c r="F161" s="201">
        <v>0</v>
      </c>
    </row>
    <row r="162" spans="1:6" x14ac:dyDescent="0.25">
      <c r="A162" s="193">
        <v>6</v>
      </c>
      <c r="B162" s="193">
        <v>4</v>
      </c>
      <c r="C162" s="193" t="str">
        <f t="shared" si="3"/>
        <v>64</v>
      </c>
      <c r="D162" s="201">
        <v>0</v>
      </c>
      <c r="F162" s="201">
        <v>0</v>
      </c>
    </row>
    <row r="163" spans="1:6" x14ac:dyDescent="0.25">
      <c r="A163" s="193">
        <v>6</v>
      </c>
      <c r="B163" s="193">
        <v>5</v>
      </c>
      <c r="C163" s="193" t="str">
        <f t="shared" si="3"/>
        <v>65</v>
      </c>
      <c r="D163" s="201">
        <v>0</v>
      </c>
      <c r="F163" s="201">
        <v>0</v>
      </c>
    </row>
    <row r="164" spans="1:6" x14ac:dyDescent="0.25">
      <c r="A164" s="193">
        <v>6</v>
      </c>
      <c r="B164" s="193">
        <v>6</v>
      </c>
      <c r="C164" s="193" t="str">
        <f t="shared" si="3"/>
        <v>66</v>
      </c>
      <c r="D164" s="201">
        <v>0</v>
      </c>
      <c r="F164" s="201">
        <v>0</v>
      </c>
    </row>
    <row r="165" spans="1:6" x14ac:dyDescent="0.25">
      <c r="A165" s="193">
        <v>6</v>
      </c>
      <c r="B165" s="193">
        <v>7</v>
      </c>
      <c r="C165" s="193" t="str">
        <f t="shared" si="3"/>
        <v>67</v>
      </c>
      <c r="D165" s="201">
        <v>0</v>
      </c>
      <c r="F165" s="201">
        <v>0</v>
      </c>
    </row>
    <row r="166" spans="1:6" x14ac:dyDescent="0.25">
      <c r="A166" s="193">
        <v>6</v>
      </c>
      <c r="B166" s="193">
        <v>8</v>
      </c>
      <c r="C166" s="193" t="str">
        <f t="shared" si="3"/>
        <v>68</v>
      </c>
      <c r="D166" s="201">
        <v>0</v>
      </c>
      <c r="F166" s="201">
        <v>0</v>
      </c>
    </row>
    <row r="167" spans="1:6" x14ac:dyDescent="0.25">
      <c r="A167" s="193">
        <v>6</v>
      </c>
      <c r="B167" s="193">
        <v>9</v>
      </c>
      <c r="C167" s="193" t="str">
        <f t="shared" si="3"/>
        <v>69</v>
      </c>
      <c r="D167" s="201">
        <v>0</v>
      </c>
      <c r="F167" s="201">
        <v>0</v>
      </c>
    </row>
    <row r="168" spans="1:6" x14ac:dyDescent="0.25">
      <c r="A168" s="193">
        <v>6</v>
      </c>
      <c r="B168" s="193">
        <v>10</v>
      </c>
      <c r="C168" s="193" t="str">
        <f t="shared" si="3"/>
        <v>610</v>
      </c>
      <c r="D168" s="201">
        <v>0</v>
      </c>
      <c r="F168" s="201">
        <v>0</v>
      </c>
    </row>
    <row r="169" spans="1:6" x14ac:dyDescent="0.25">
      <c r="A169" s="193">
        <v>6</v>
      </c>
      <c r="B169" s="193">
        <v>11</v>
      </c>
      <c r="C169" s="193" t="str">
        <f t="shared" si="3"/>
        <v>611</v>
      </c>
      <c r="D169" s="201">
        <v>0</v>
      </c>
      <c r="F169" s="201">
        <v>0</v>
      </c>
    </row>
    <row r="170" spans="1:6" x14ac:dyDescent="0.25">
      <c r="A170" s="193">
        <v>6</v>
      </c>
      <c r="B170" s="193">
        <v>12</v>
      </c>
      <c r="C170" s="193" t="str">
        <f t="shared" si="3"/>
        <v>612</v>
      </c>
      <c r="D170" s="201">
        <v>0</v>
      </c>
      <c r="F170" s="201">
        <v>0</v>
      </c>
    </row>
    <row r="171" spans="1:6" x14ac:dyDescent="0.25">
      <c r="A171" s="193">
        <v>6</v>
      </c>
      <c r="B171" s="193">
        <v>13</v>
      </c>
      <c r="C171" s="193" t="str">
        <f t="shared" si="3"/>
        <v>613</v>
      </c>
      <c r="D171" s="201">
        <v>8.9318637992831516</v>
      </c>
      <c r="F171" s="201">
        <v>0</v>
      </c>
    </row>
    <row r="172" spans="1:6" x14ac:dyDescent="0.25">
      <c r="A172" s="193">
        <v>6</v>
      </c>
      <c r="B172" s="193">
        <v>14</v>
      </c>
      <c r="C172" s="193" t="str">
        <f t="shared" si="3"/>
        <v>614</v>
      </c>
      <c r="D172" s="201">
        <v>4.877347670250896</v>
      </c>
      <c r="F172" s="201">
        <v>0</v>
      </c>
    </row>
    <row r="173" spans="1:6" x14ac:dyDescent="0.25">
      <c r="A173" s="193">
        <v>6</v>
      </c>
      <c r="B173" s="193">
        <v>15</v>
      </c>
      <c r="C173" s="193" t="str">
        <f t="shared" si="3"/>
        <v>615</v>
      </c>
      <c r="D173" s="201">
        <v>1.612222222222222</v>
      </c>
      <c r="F173" s="201">
        <v>0</v>
      </c>
    </row>
    <row r="174" spans="1:6" x14ac:dyDescent="0.25">
      <c r="A174" s="193">
        <v>6</v>
      </c>
      <c r="B174" s="193">
        <v>16</v>
      </c>
      <c r="C174" s="193" t="str">
        <f t="shared" si="3"/>
        <v>616</v>
      </c>
      <c r="D174" s="201">
        <v>0</v>
      </c>
      <c r="F174" s="201">
        <v>3.4888888888888894</v>
      </c>
    </row>
    <row r="175" spans="1:6" x14ac:dyDescent="0.25">
      <c r="A175" s="193">
        <v>6</v>
      </c>
      <c r="B175" s="193">
        <v>17</v>
      </c>
      <c r="C175" s="193" t="str">
        <f t="shared" si="3"/>
        <v>617</v>
      </c>
      <c r="D175" s="201">
        <v>0</v>
      </c>
      <c r="F175" s="201">
        <v>0</v>
      </c>
    </row>
    <row r="176" spans="1:6" x14ac:dyDescent="0.25">
      <c r="A176" s="193">
        <v>6</v>
      </c>
      <c r="B176" s="193">
        <v>18</v>
      </c>
      <c r="C176" s="193" t="str">
        <f t="shared" si="3"/>
        <v>618</v>
      </c>
      <c r="D176" s="201">
        <v>0</v>
      </c>
      <c r="F176" s="201">
        <v>0</v>
      </c>
    </row>
    <row r="177" spans="1:6" x14ac:dyDescent="0.25">
      <c r="A177" s="193">
        <v>6</v>
      </c>
      <c r="B177" s="193">
        <v>19</v>
      </c>
      <c r="C177" s="193" t="str">
        <f t="shared" si="3"/>
        <v>619</v>
      </c>
      <c r="D177" s="201">
        <v>0</v>
      </c>
      <c r="F177" s="201">
        <v>0</v>
      </c>
    </row>
    <row r="178" spans="1:6" x14ac:dyDescent="0.25">
      <c r="A178" s="193">
        <v>6</v>
      </c>
      <c r="B178" s="193">
        <v>20</v>
      </c>
      <c r="C178" s="193" t="str">
        <f t="shared" si="3"/>
        <v>620</v>
      </c>
      <c r="D178" s="201">
        <v>2.8872222222222224</v>
      </c>
      <c r="F178" s="201">
        <v>0</v>
      </c>
    </row>
    <row r="179" spans="1:6" x14ac:dyDescent="0.25">
      <c r="A179" s="193">
        <v>6</v>
      </c>
      <c r="B179" s="193">
        <v>21</v>
      </c>
      <c r="C179" s="193" t="str">
        <f t="shared" si="3"/>
        <v>621</v>
      </c>
      <c r="D179" s="201">
        <v>0</v>
      </c>
      <c r="F179" s="201">
        <v>0</v>
      </c>
    </row>
    <row r="180" spans="1:6" x14ac:dyDescent="0.25">
      <c r="A180" s="193">
        <v>6</v>
      </c>
      <c r="B180" s="193">
        <v>22</v>
      </c>
      <c r="C180" s="193" t="str">
        <f t="shared" si="3"/>
        <v>622</v>
      </c>
      <c r="D180" s="201">
        <v>0</v>
      </c>
      <c r="F180" s="201">
        <v>0</v>
      </c>
    </row>
    <row r="181" spans="1:6" x14ac:dyDescent="0.25">
      <c r="A181" s="193">
        <v>6</v>
      </c>
      <c r="B181" s="193">
        <v>23</v>
      </c>
      <c r="C181" s="193" t="str">
        <f t="shared" si="3"/>
        <v>623</v>
      </c>
      <c r="D181" s="201">
        <v>0</v>
      </c>
      <c r="F181" s="201">
        <v>0</v>
      </c>
    </row>
    <row r="182" spans="1:6" x14ac:dyDescent="0.25">
      <c r="A182" s="193">
        <v>6</v>
      </c>
      <c r="B182" s="193">
        <v>24</v>
      </c>
      <c r="C182" s="193" t="str">
        <f t="shared" si="3"/>
        <v>624</v>
      </c>
      <c r="D182" s="201">
        <v>0</v>
      </c>
      <c r="F182" s="201">
        <v>0</v>
      </c>
    </row>
    <row r="183" spans="1:6" x14ac:dyDescent="0.25">
      <c r="A183" s="193">
        <v>6</v>
      </c>
      <c r="B183" s="193">
        <v>25</v>
      </c>
      <c r="C183" s="193" t="str">
        <f t="shared" si="3"/>
        <v>625</v>
      </c>
      <c r="D183" s="201">
        <v>0</v>
      </c>
      <c r="F183" s="201">
        <v>0</v>
      </c>
    </row>
    <row r="184" spans="1:6" x14ac:dyDescent="0.25">
      <c r="A184" s="193">
        <v>6</v>
      </c>
      <c r="B184" s="193">
        <v>26</v>
      </c>
      <c r="C184" s="193" t="str">
        <f t="shared" si="3"/>
        <v>626</v>
      </c>
      <c r="D184" s="201">
        <v>0</v>
      </c>
      <c r="F184" s="201">
        <v>0</v>
      </c>
    </row>
    <row r="185" spans="1:6" x14ac:dyDescent="0.25">
      <c r="A185" s="193">
        <v>6</v>
      </c>
      <c r="B185" s="193">
        <v>27</v>
      </c>
      <c r="C185" s="193" t="str">
        <f t="shared" si="3"/>
        <v>627</v>
      </c>
      <c r="D185" s="201">
        <v>0</v>
      </c>
      <c r="F185" s="201">
        <v>0</v>
      </c>
    </row>
    <row r="186" spans="1:6" x14ac:dyDescent="0.25">
      <c r="A186" s="193">
        <v>6</v>
      </c>
      <c r="B186" s="193">
        <v>28</v>
      </c>
      <c r="C186" s="193" t="str">
        <f t="shared" si="3"/>
        <v>628</v>
      </c>
      <c r="D186" s="201">
        <v>0</v>
      </c>
      <c r="F186" s="201">
        <v>0</v>
      </c>
    </row>
    <row r="187" spans="1:6" x14ac:dyDescent="0.25">
      <c r="A187" s="193">
        <v>6</v>
      </c>
      <c r="B187" s="193">
        <v>29</v>
      </c>
      <c r="C187" s="193" t="str">
        <f t="shared" si="3"/>
        <v>629</v>
      </c>
      <c r="D187" s="201">
        <v>0</v>
      </c>
      <c r="F187" s="201">
        <v>0</v>
      </c>
    </row>
    <row r="188" spans="1:6" x14ac:dyDescent="0.25">
      <c r="A188" s="193">
        <v>6</v>
      </c>
      <c r="B188" s="193">
        <v>30</v>
      </c>
      <c r="C188" s="193" t="str">
        <f t="shared" si="3"/>
        <v>630</v>
      </c>
      <c r="D188" s="201">
        <v>0</v>
      </c>
      <c r="F188" s="201">
        <v>0</v>
      </c>
    </row>
    <row r="189" spans="1:6" x14ac:dyDescent="0.25">
      <c r="A189" s="193">
        <v>7</v>
      </c>
      <c r="B189" s="193">
        <v>1</v>
      </c>
      <c r="C189" s="193" t="str">
        <f t="shared" si="3"/>
        <v>71</v>
      </c>
      <c r="D189" s="201">
        <v>0</v>
      </c>
      <c r="F189" s="201">
        <v>9.3333333333333712E-2</v>
      </c>
    </row>
    <row r="190" spans="1:6" x14ac:dyDescent="0.25">
      <c r="A190" s="193">
        <v>7</v>
      </c>
      <c r="B190" s="193">
        <v>2</v>
      </c>
      <c r="C190" s="193" t="str">
        <f t="shared" si="3"/>
        <v>72</v>
      </c>
      <c r="D190" s="201">
        <v>0</v>
      </c>
      <c r="F190" s="201">
        <v>0</v>
      </c>
    </row>
    <row r="191" spans="1:6" x14ac:dyDescent="0.25">
      <c r="A191" s="193">
        <v>7</v>
      </c>
      <c r="B191" s="193">
        <v>3</v>
      </c>
      <c r="C191" s="193" t="str">
        <f t="shared" si="3"/>
        <v>73</v>
      </c>
      <c r="D191" s="201">
        <v>0</v>
      </c>
      <c r="F191" s="201">
        <v>0</v>
      </c>
    </row>
    <row r="192" spans="1:6" x14ac:dyDescent="0.25">
      <c r="A192" s="193">
        <v>7</v>
      </c>
      <c r="B192" s="193">
        <v>4</v>
      </c>
      <c r="C192" s="193" t="str">
        <f t="shared" si="3"/>
        <v>74</v>
      </c>
      <c r="D192" s="201">
        <v>0</v>
      </c>
      <c r="F192" s="201">
        <v>0</v>
      </c>
    </row>
    <row r="193" spans="1:6" x14ac:dyDescent="0.25">
      <c r="A193" s="193">
        <v>7</v>
      </c>
      <c r="B193" s="193">
        <v>5</v>
      </c>
      <c r="C193" s="193" t="str">
        <f t="shared" si="3"/>
        <v>75</v>
      </c>
      <c r="D193" s="201">
        <v>0</v>
      </c>
      <c r="F193" s="201">
        <v>0</v>
      </c>
    </row>
    <row r="194" spans="1:6" x14ac:dyDescent="0.25">
      <c r="A194" s="193">
        <v>7</v>
      </c>
      <c r="B194" s="193">
        <v>6</v>
      </c>
      <c r="C194" s="193" t="str">
        <f t="shared" si="3"/>
        <v>76</v>
      </c>
      <c r="D194" s="201">
        <v>0</v>
      </c>
      <c r="F194" s="201">
        <v>0</v>
      </c>
    </row>
    <row r="195" spans="1:6" x14ac:dyDescent="0.25">
      <c r="A195" s="193">
        <v>7</v>
      </c>
      <c r="B195" s="193">
        <v>7</v>
      </c>
      <c r="C195" s="193" t="str">
        <f t="shared" si="3"/>
        <v>77</v>
      </c>
      <c r="D195" s="201">
        <v>0</v>
      </c>
      <c r="F195" s="201">
        <v>0</v>
      </c>
    </row>
    <row r="196" spans="1:6" x14ac:dyDescent="0.25">
      <c r="A196" s="193">
        <v>7</v>
      </c>
      <c r="B196" s="193">
        <v>8</v>
      </c>
      <c r="C196" s="193" t="str">
        <f t="shared" si="3"/>
        <v>78</v>
      </c>
      <c r="D196" s="201">
        <v>0</v>
      </c>
      <c r="F196" s="201">
        <v>0</v>
      </c>
    </row>
    <row r="197" spans="1:6" x14ac:dyDescent="0.25">
      <c r="A197" s="193">
        <v>7</v>
      </c>
      <c r="B197" s="193">
        <v>9</v>
      </c>
      <c r="C197" s="193" t="str">
        <f t="shared" si="3"/>
        <v>79</v>
      </c>
      <c r="D197" s="201">
        <v>0</v>
      </c>
      <c r="F197" s="201">
        <v>0</v>
      </c>
    </row>
    <row r="198" spans="1:6" x14ac:dyDescent="0.25">
      <c r="A198" s="193">
        <v>7</v>
      </c>
      <c r="B198" s="193">
        <v>10</v>
      </c>
      <c r="C198" s="193" t="str">
        <f t="shared" si="3"/>
        <v>710</v>
      </c>
      <c r="D198" s="201">
        <v>0</v>
      </c>
      <c r="F198" s="201">
        <v>0</v>
      </c>
    </row>
    <row r="199" spans="1:6" x14ac:dyDescent="0.25">
      <c r="A199" s="193">
        <v>7</v>
      </c>
      <c r="B199" s="193">
        <v>11</v>
      </c>
      <c r="C199" s="193" t="str">
        <f t="shared" si="3"/>
        <v>711</v>
      </c>
      <c r="D199" s="201">
        <v>0</v>
      </c>
      <c r="F199" s="201">
        <v>0</v>
      </c>
    </row>
    <row r="200" spans="1:6" x14ac:dyDescent="0.25">
      <c r="A200" s="193">
        <v>7</v>
      </c>
      <c r="B200" s="193">
        <v>12</v>
      </c>
      <c r="C200" s="193" t="str">
        <f t="shared" si="3"/>
        <v>712</v>
      </c>
      <c r="D200" s="201">
        <v>0</v>
      </c>
      <c r="F200" s="201">
        <v>0</v>
      </c>
    </row>
    <row r="201" spans="1:6" x14ac:dyDescent="0.25">
      <c r="A201" s="193">
        <v>7</v>
      </c>
      <c r="B201" s="193">
        <v>13</v>
      </c>
      <c r="C201" s="193" t="str">
        <f t="shared" ref="C201:C264" si="4">A201&amp;B201</f>
        <v>713</v>
      </c>
      <c r="D201" s="201">
        <v>0</v>
      </c>
      <c r="F201" s="201">
        <v>0</v>
      </c>
    </row>
    <row r="202" spans="1:6" x14ac:dyDescent="0.25">
      <c r="A202" s="193">
        <v>7</v>
      </c>
      <c r="B202" s="193">
        <v>14</v>
      </c>
      <c r="C202" s="193" t="str">
        <f t="shared" si="4"/>
        <v>714</v>
      </c>
      <c r="D202" s="201">
        <v>0</v>
      </c>
      <c r="F202" s="201">
        <v>0</v>
      </c>
    </row>
    <row r="203" spans="1:6" x14ac:dyDescent="0.25">
      <c r="A203" s="193">
        <v>7</v>
      </c>
      <c r="B203" s="193">
        <v>15</v>
      </c>
      <c r="C203" s="193" t="str">
        <f t="shared" si="4"/>
        <v>715</v>
      </c>
      <c r="D203" s="201">
        <v>0</v>
      </c>
      <c r="F203" s="201">
        <v>0</v>
      </c>
    </row>
    <row r="204" spans="1:6" x14ac:dyDescent="0.25">
      <c r="A204" s="193">
        <v>7</v>
      </c>
      <c r="B204" s="193">
        <v>16</v>
      </c>
      <c r="C204" s="193" t="str">
        <f t="shared" si="4"/>
        <v>716</v>
      </c>
      <c r="D204" s="201">
        <v>0</v>
      </c>
      <c r="F204" s="201">
        <v>0</v>
      </c>
    </row>
    <row r="205" spans="1:6" x14ac:dyDescent="0.25">
      <c r="A205" s="193">
        <v>7</v>
      </c>
      <c r="B205" s="193">
        <v>17</v>
      </c>
      <c r="C205" s="193" t="str">
        <f t="shared" si="4"/>
        <v>717</v>
      </c>
      <c r="D205" s="201">
        <v>0</v>
      </c>
      <c r="F205" s="201">
        <v>0</v>
      </c>
    </row>
    <row r="206" spans="1:6" x14ac:dyDescent="0.25">
      <c r="A206" s="193">
        <v>7</v>
      </c>
      <c r="B206" s="193">
        <v>18</v>
      </c>
      <c r="C206" s="193" t="str">
        <f t="shared" si="4"/>
        <v>718</v>
      </c>
      <c r="D206" s="201">
        <v>0</v>
      </c>
      <c r="F206" s="201">
        <v>0</v>
      </c>
    </row>
    <row r="207" spans="1:6" x14ac:dyDescent="0.25">
      <c r="A207" s="193">
        <v>7</v>
      </c>
      <c r="B207" s="193">
        <v>19</v>
      </c>
      <c r="C207" s="193" t="str">
        <f t="shared" si="4"/>
        <v>719</v>
      </c>
      <c r="D207" s="201">
        <v>0</v>
      </c>
      <c r="F207" s="201">
        <v>0</v>
      </c>
    </row>
    <row r="208" spans="1:6" x14ac:dyDescent="0.25">
      <c r="A208" s="193">
        <v>7</v>
      </c>
      <c r="B208" s="193">
        <v>20</v>
      </c>
      <c r="C208" s="193" t="str">
        <f t="shared" si="4"/>
        <v>720</v>
      </c>
      <c r="D208" s="201">
        <v>0</v>
      </c>
      <c r="F208" s="201">
        <v>0</v>
      </c>
    </row>
    <row r="209" spans="1:6" x14ac:dyDescent="0.25">
      <c r="A209" s="193">
        <v>7</v>
      </c>
      <c r="B209" s="193">
        <v>21</v>
      </c>
      <c r="C209" s="193" t="str">
        <f t="shared" si="4"/>
        <v>721</v>
      </c>
      <c r="D209" s="201">
        <v>0</v>
      </c>
      <c r="F209" s="201">
        <v>0</v>
      </c>
    </row>
    <row r="210" spans="1:6" x14ac:dyDescent="0.25">
      <c r="A210" s="193">
        <v>7</v>
      </c>
      <c r="B210" s="193">
        <v>22</v>
      </c>
      <c r="C210" s="193" t="str">
        <f t="shared" si="4"/>
        <v>722</v>
      </c>
      <c r="D210" s="201">
        <v>0</v>
      </c>
      <c r="F210" s="201">
        <v>0</v>
      </c>
    </row>
    <row r="211" spans="1:6" x14ac:dyDescent="0.25">
      <c r="A211" s="193">
        <v>7</v>
      </c>
      <c r="B211" s="193">
        <v>23</v>
      </c>
      <c r="C211" s="193" t="str">
        <f t="shared" si="4"/>
        <v>723</v>
      </c>
      <c r="D211" s="201">
        <v>1.9386200716845867</v>
      </c>
      <c r="F211" s="201">
        <v>0</v>
      </c>
    </row>
    <row r="212" spans="1:6" x14ac:dyDescent="0.25">
      <c r="A212" s="193">
        <v>7</v>
      </c>
      <c r="B212" s="193">
        <v>24</v>
      </c>
      <c r="C212" s="193" t="str">
        <f t="shared" si="4"/>
        <v>724</v>
      </c>
      <c r="D212" s="201">
        <v>0</v>
      </c>
      <c r="F212" s="201">
        <v>0</v>
      </c>
    </row>
    <row r="213" spans="1:6" x14ac:dyDescent="0.25">
      <c r="A213" s="193">
        <v>7</v>
      </c>
      <c r="B213" s="193">
        <v>25</v>
      </c>
      <c r="C213" s="193" t="str">
        <f t="shared" si="4"/>
        <v>725</v>
      </c>
      <c r="D213" s="201">
        <v>0</v>
      </c>
      <c r="F213" s="201">
        <v>0</v>
      </c>
    </row>
    <row r="214" spans="1:6" x14ac:dyDescent="0.25">
      <c r="A214" s="193">
        <v>7</v>
      </c>
      <c r="B214" s="193">
        <v>26</v>
      </c>
      <c r="C214" s="193" t="str">
        <f t="shared" si="4"/>
        <v>726</v>
      </c>
      <c r="D214" s="201">
        <v>0</v>
      </c>
      <c r="F214" s="201">
        <v>0</v>
      </c>
    </row>
    <row r="215" spans="1:6" x14ac:dyDescent="0.25">
      <c r="A215" s="193">
        <v>7</v>
      </c>
      <c r="B215" s="193">
        <v>27</v>
      </c>
      <c r="C215" s="193" t="str">
        <f t="shared" si="4"/>
        <v>727</v>
      </c>
      <c r="D215" s="201">
        <v>0</v>
      </c>
      <c r="F215" s="201">
        <v>0</v>
      </c>
    </row>
    <row r="216" spans="1:6" x14ac:dyDescent="0.25">
      <c r="A216" s="193">
        <v>7</v>
      </c>
      <c r="B216" s="193">
        <v>28</v>
      </c>
      <c r="C216" s="193" t="str">
        <f t="shared" si="4"/>
        <v>728</v>
      </c>
      <c r="D216" s="201">
        <v>0</v>
      </c>
      <c r="F216" s="201">
        <v>0</v>
      </c>
    </row>
    <row r="217" spans="1:6" x14ac:dyDescent="0.25">
      <c r="A217" s="193">
        <v>7</v>
      </c>
      <c r="B217" s="193">
        <v>29</v>
      </c>
      <c r="C217" s="193" t="str">
        <f t="shared" si="4"/>
        <v>729</v>
      </c>
      <c r="D217" s="201">
        <v>0</v>
      </c>
      <c r="F217" s="201">
        <v>0</v>
      </c>
    </row>
    <row r="218" spans="1:6" x14ac:dyDescent="0.25">
      <c r="A218" s="193">
        <v>7</v>
      </c>
      <c r="B218" s="193">
        <v>30</v>
      </c>
      <c r="C218" s="193" t="str">
        <f t="shared" si="4"/>
        <v>730</v>
      </c>
      <c r="D218" s="201">
        <v>0</v>
      </c>
      <c r="F218" s="201">
        <v>0</v>
      </c>
    </row>
    <row r="219" spans="1:6" x14ac:dyDescent="0.25">
      <c r="A219" s="193">
        <v>7</v>
      </c>
      <c r="B219" s="193">
        <v>31</v>
      </c>
      <c r="C219" s="193" t="str">
        <f t="shared" si="4"/>
        <v>731</v>
      </c>
      <c r="D219" s="201">
        <v>0</v>
      </c>
      <c r="F219" s="201">
        <v>0</v>
      </c>
    </row>
    <row r="220" spans="1:6" x14ac:dyDescent="0.25">
      <c r="A220" s="193">
        <v>8</v>
      </c>
      <c r="B220" s="193">
        <v>1</v>
      </c>
      <c r="C220" s="193" t="str">
        <f t="shared" si="4"/>
        <v>81</v>
      </c>
      <c r="D220" s="201">
        <v>0</v>
      </c>
      <c r="F220" s="201">
        <v>0</v>
      </c>
    </row>
    <row r="221" spans="1:6" x14ac:dyDescent="0.25">
      <c r="A221" s="193">
        <v>8</v>
      </c>
      <c r="B221" s="193">
        <v>2</v>
      </c>
      <c r="C221" s="193" t="str">
        <f t="shared" si="4"/>
        <v>82</v>
      </c>
      <c r="D221" s="201">
        <v>0</v>
      </c>
      <c r="F221" s="201">
        <v>0</v>
      </c>
    </row>
    <row r="222" spans="1:6" x14ac:dyDescent="0.25">
      <c r="A222" s="193">
        <v>8</v>
      </c>
      <c r="B222" s="193">
        <v>3</v>
      </c>
      <c r="C222" s="193" t="str">
        <f t="shared" si="4"/>
        <v>83</v>
      </c>
      <c r="D222" s="201">
        <v>0</v>
      </c>
      <c r="F222" s="201">
        <v>0</v>
      </c>
    </row>
    <row r="223" spans="1:6" x14ac:dyDescent="0.25">
      <c r="A223" s="193">
        <v>8</v>
      </c>
      <c r="B223" s="193">
        <v>4</v>
      </c>
      <c r="C223" s="193" t="str">
        <f t="shared" si="4"/>
        <v>84</v>
      </c>
      <c r="D223" s="201">
        <v>0</v>
      </c>
      <c r="F223" s="201">
        <v>0</v>
      </c>
    </row>
    <row r="224" spans="1:6" x14ac:dyDescent="0.25">
      <c r="A224" s="193">
        <v>8</v>
      </c>
      <c r="B224" s="193">
        <v>5</v>
      </c>
      <c r="C224" s="193" t="str">
        <f t="shared" si="4"/>
        <v>85</v>
      </c>
      <c r="D224" s="201">
        <v>0</v>
      </c>
      <c r="F224" s="201">
        <v>0</v>
      </c>
    </row>
    <row r="225" spans="1:6" x14ac:dyDescent="0.25">
      <c r="A225" s="193">
        <v>8</v>
      </c>
      <c r="B225" s="193">
        <v>6</v>
      </c>
      <c r="C225" s="193" t="str">
        <f t="shared" si="4"/>
        <v>86</v>
      </c>
      <c r="D225" s="201">
        <v>0</v>
      </c>
      <c r="F225" s="201">
        <v>0</v>
      </c>
    </row>
    <row r="226" spans="1:6" x14ac:dyDescent="0.25">
      <c r="A226" s="193">
        <v>8</v>
      </c>
      <c r="B226" s="193">
        <v>7</v>
      </c>
      <c r="C226" s="193" t="str">
        <f t="shared" si="4"/>
        <v>87</v>
      </c>
      <c r="D226" s="201">
        <v>0</v>
      </c>
      <c r="F226" s="201">
        <v>0</v>
      </c>
    </row>
    <row r="227" spans="1:6" x14ac:dyDescent="0.25">
      <c r="A227" s="193">
        <v>8</v>
      </c>
      <c r="B227" s="193">
        <v>8</v>
      </c>
      <c r="C227" s="193" t="str">
        <f t="shared" si="4"/>
        <v>88</v>
      </c>
      <c r="D227" s="201">
        <v>0</v>
      </c>
      <c r="F227" s="201">
        <v>0</v>
      </c>
    </row>
    <row r="228" spans="1:6" x14ac:dyDescent="0.25">
      <c r="A228" s="193">
        <v>8</v>
      </c>
      <c r="B228" s="193">
        <v>9</v>
      </c>
      <c r="C228" s="193" t="str">
        <f t="shared" si="4"/>
        <v>89</v>
      </c>
      <c r="D228" s="201">
        <v>0</v>
      </c>
      <c r="F228" s="201">
        <v>0</v>
      </c>
    </row>
    <row r="229" spans="1:6" x14ac:dyDescent="0.25">
      <c r="A229" s="193">
        <v>8</v>
      </c>
      <c r="B229" s="193">
        <v>10</v>
      </c>
      <c r="C229" s="193" t="str">
        <f t="shared" si="4"/>
        <v>810</v>
      </c>
      <c r="D229" s="201">
        <v>0</v>
      </c>
      <c r="F229" s="201">
        <v>0</v>
      </c>
    </row>
    <row r="230" spans="1:6" x14ac:dyDescent="0.25">
      <c r="A230" s="193">
        <v>8</v>
      </c>
      <c r="B230" s="193">
        <v>11</v>
      </c>
      <c r="C230" s="193" t="str">
        <f t="shared" si="4"/>
        <v>811</v>
      </c>
      <c r="D230" s="201">
        <v>0</v>
      </c>
      <c r="F230" s="201">
        <v>0</v>
      </c>
    </row>
    <row r="231" spans="1:6" x14ac:dyDescent="0.25">
      <c r="A231" s="193">
        <v>8</v>
      </c>
      <c r="B231" s="193">
        <v>12</v>
      </c>
      <c r="C231" s="193" t="str">
        <f t="shared" si="4"/>
        <v>812</v>
      </c>
      <c r="D231" s="201">
        <v>0</v>
      </c>
      <c r="F231" s="201">
        <v>0</v>
      </c>
    </row>
    <row r="232" spans="1:6" x14ac:dyDescent="0.25">
      <c r="A232" s="193">
        <v>8</v>
      </c>
      <c r="B232" s="193">
        <v>13</v>
      </c>
      <c r="C232" s="193" t="str">
        <f t="shared" si="4"/>
        <v>813</v>
      </c>
      <c r="D232" s="201">
        <v>0</v>
      </c>
      <c r="F232" s="201">
        <v>0</v>
      </c>
    </row>
    <row r="233" spans="1:6" x14ac:dyDescent="0.25">
      <c r="A233" s="193">
        <v>8</v>
      </c>
      <c r="B233" s="193">
        <v>14</v>
      </c>
      <c r="C233" s="193" t="str">
        <f t="shared" si="4"/>
        <v>814</v>
      </c>
      <c r="D233" s="201">
        <v>0</v>
      </c>
      <c r="F233" s="201">
        <v>0</v>
      </c>
    </row>
    <row r="234" spans="1:6" x14ac:dyDescent="0.25">
      <c r="A234" s="193">
        <v>8</v>
      </c>
      <c r="B234" s="193">
        <v>15</v>
      </c>
      <c r="C234" s="193" t="str">
        <f t="shared" si="4"/>
        <v>815</v>
      </c>
      <c r="D234" s="201">
        <v>0</v>
      </c>
      <c r="F234" s="201">
        <v>0</v>
      </c>
    </row>
    <row r="235" spans="1:6" x14ac:dyDescent="0.25">
      <c r="A235" s="193">
        <v>8</v>
      </c>
      <c r="B235" s="193">
        <v>16</v>
      </c>
      <c r="C235" s="193" t="str">
        <f t="shared" si="4"/>
        <v>816</v>
      </c>
      <c r="D235" s="201">
        <v>0</v>
      </c>
      <c r="F235" s="201">
        <v>0</v>
      </c>
    </row>
    <row r="236" spans="1:6" x14ac:dyDescent="0.25">
      <c r="A236" s="193">
        <v>8</v>
      </c>
      <c r="B236" s="193">
        <v>17</v>
      </c>
      <c r="C236" s="193" t="str">
        <f t="shared" si="4"/>
        <v>817</v>
      </c>
      <c r="D236" s="201">
        <v>0</v>
      </c>
      <c r="F236" s="201">
        <v>0</v>
      </c>
    </row>
    <row r="237" spans="1:6" x14ac:dyDescent="0.25">
      <c r="A237" s="193">
        <v>8</v>
      </c>
      <c r="B237" s="193">
        <v>18</v>
      </c>
      <c r="C237" s="193" t="str">
        <f t="shared" si="4"/>
        <v>818</v>
      </c>
      <c r="D237" s="201">
        <v>0</v>
      </c>
      <c r="F237" s="201">
        <v>0</v>
      </c>
    </row>
    <row r="238" spans="1:6" x14ac:dyDescent="0.25">
      <c r="A238" s="193">
        <v>8</v>
      </c>
      <c r="B238" s="193">
        <v>19</v>
      </c>
      <c r="C238" s="193" t="str">
        <f t="shared" si="4"/>
        <v>819</v>
      </c>
      <c r="D238" s="201">
        <v>0</v>
      </c>
      <c r="F238" s="201">
        <v>0</v>
      </c>
    </row>
    <row r="239" spans="1:6" x14ac:dyDescent="0.25">
      <c r="A239" s="193">
        <v>8</v>
      </c>
      <c r="B239" s="193">
        <v>20</v>
      </c>
      <c r="C239" s="193" t="str">
        <f t="shared" si="4"/>
        <v>820</v>
      </c>
      <c r="D239" s="201">
        <v>0</v>
      </c>
      <c r="F239" s="201">
        <v>0</v>
      </c>
    </row>
    <row r="240" spans="1:6" x14ac:dyDescent="0.25">
      <c r="A240" s="193">
        <v>8</v>
      </c>
      <c r="B240" s="193">
        <v>21</v>
      </c>
      <c r="C240" s="193" t="str">
        <f t="shared" si="4"/>
        <v>821</v>
      </c>
      <c r="D240" s="201">
        <v>0</v>
      </c>
      <c r="F240" s="201">
        <v>0</v>
      </c>
    </row>
    <row r="241" spans="1:6" x14ac:dyDescent="0.25">
      <c r="A241" s="193">
        <v>8</v>
      </c>
      <c r="B241" s="193">
        <v>22</v>
      </c>
      <c r="C241" s="193" t="str">
        <f t="shared" si="4"/>
        <v>822</v>
      </c>
      <c r="D241" s="201">
        <v>0</v>
      </c>
      <c r="F241" s="201">
        <v>0</v>
      </c>
    </row>
    <row r="242" spans="1:6" x14ac:dyDescent="0.25">
      <c r="A242" s="193">
        <v>8</v>
      </c>
      <c r="B242" s="193">
        <v>23</v>
      </c>
      <c r="C242" s="193" t="str">
        <f t="shared" si="4"/>
        <v>823</v>
      </c>
      <c r="D242" s="201">
        <v>0</v>
      </c>
      <c r="F242" s="201">
        <v>0</v>
      </c>
    </row>
    <row r="243" spans="1:6" x14ac:dyDescent="0.25">
      <c r="A243" s="193">
        <v>8</v>
      </c>
      <c r="B243" s="193">
        <v>24</v>
      </c>
      <c r="C243" s="193" t="str">
        <f t="shared" si="4"/>
        <v>824</v>
      </c>
      <c r="D243" s="201">
        <v>0</v>
      </c>
      <c r="F243" s="201">
        <v>0</v>
      </c>
    </row>
    <row r="244" spans="1:6" x14ac:dyDescent="0.25">
      <c r="A244" s="193">
        <v>8</v>
      </c>
      <c r="B244" s="193">
        <v>25</v>
      </c>
      <c r="C244" s="193" t="str">
        <f t="shared" si="4"/>
        <v>825</v>
      </c>
      <c r="D244" s="201">
        <v>4.2473118279569157E-2</v>
      </c>
      <c r="F244" s="201">
        <v>0</v>
      </c>
    </row>
    <row r="245" spans="1:6" x14ac:dyDescent="0.25">
      <c r="A245" s="193">
        <v>8</v>
      </c>
      <c r="B245" s="193">
        <v>26</v>
      </c>
      <c r="C245" s="193" t="str">
        <f t="shared" si="4"/>
        <v>826</v>
      </c>
      <c r="D245" s="201">
        <v>1.5306989247311804</v>
      </c>
      <c r="F245" s="201">
        <v>0</v>
      </c>
    </row>
    <row r="246" spans="1:6" x14ac:dyDescent="0.25">
      <c r="A246" s="193">
        <v>8</v>
      </c>
      <c r="B246" s="193">
        <v>27</v>
      </c>
      <c r="C246" s="193" t="str">
        <f t="shared" si="4"/>
        <v>827</v>
      </c>
      <c r="D246" s="201">
        <v>0</v>
      </c>
      <c r="F246" s="201">
        <v>0</v>
      </c>
    </row>
    <row r="247" spans="1:6" x14ac:dyDescent="0.25">
      <c r="A247" s="193">
        <v>8</v>
      </c>
      <c r="B247" s="193">
        <v>28</v>
      </c>
      <c r="C247" s="193" t="str">
        <f t="shared" si="4"/>
        <v>828</v>
      </c>
      <c r="D247" s="201">
        <v>0</v>
      </c>
      <c r="F247" s="201">
        <v>0</v>
      </c>
    </row>
    <row r="248" spans="1:6" x14ac:dyDescent="0.25">
      <c r="A248" s="193">
        <v>8</v>
      </c>
      <c r="B248" s="193">
        <v>29</v>
      </c>
      <c r="C248" s="193" t="str">
        <f t="shared" si="4"/>
        <v>829</v>
      </c>
      <c r="D248" s="201">
        <v>0</v>
      </c>
      <c r="F248" s="201">
        <v>0.85489247311827943</v>
      </c>
    </row>
    <row r="249" spans="1:6" x14ac:dyDescent="0.25">
      <c r="A249" s="193">
        <v>8</v>
      </c>
      <c r="B249" s="193">
        <v>30</v>
      </c>
      <c r="C249" s="193" t="str">
        <f t="shared" si="4"/>
        <v>830</v>
      </c>
      <c r="D249" s="201">
        <v>0</v>
      </c>
      <c r="F249" s="201">
        <v>0</v>
      </c>
    </row>
    <row r="250" spans="1:6" x14ac:dyDescent="0.25">
      <c r="A250" s="193">
        <v>8</v>
      </c>
      <c r="B250" s="193">
        <v>31</v>
      </c>
      <c r="C250" s="193" t="str">
        <f t="shared" si="4"/>
        <v>831</v>
      </c>
      <c r="D250" s="201">
        <v>4.868709677419349</v>
      </c>
      <c r="F250" s="201">
        <v>0</v>
      </c>
    </row>
    <row r="251" spans="1:6" x14ac:dyDescent="0.25">
      <c r="A251" s="193">
        <v>9</v>
      </c>
      <c r="B251" s="193">
        <v>1</v>
      </c>
      <c r="C251" s="193" t="str">
        <f t="shared" si="4"/>
        <v>91</v>
      </c>
      <c r="D251" s="201">
        <v>13.436296296296296</v>
      </c>
      <c r="F251" s="201">
        <v>0</v>
      </c>
    </row>
    <row r="252" spans="1:6" x14ac:dyDescent="0.25">
      <c r="A252" s="193">
        <v>9</v>
      </c>
      <c r="B252" s="193">
        <v>2</v>
      </c>
      <c r="C252" s="193" t="str">
        <f t="shared" si="4"/>
        <v>92</v>
      </c>
      <c r="D252" s="201">
        <v>4.532222222222221</v>
      </c>
      <c r="F252" s="201">
        <v>0</v>
      </c>
    </row>
    <row r="253" spans="1:6" x14ac:dyDescent="0.25">
      <c r="A253" s="193">
        <v>9</v>
      </c>
      <c r="B253" s="193">
        <v>3</v>
      </c>
      <c r="C253" s="193" t="str">
        <f t="shared" si="4"/>
        <v>93</v>
      </c>
      <c r="D253" s="201">
        <v>0</v>
      </c>
      <c r="F253" s="201">
        <v>0</v>
      </c>
    </row>
    <row r="254" spans="1:6" x14ac:dyDescent="0.25">
      <c r="A254" s="193">
        <v>9</v>
      </c>
      <c r="B254" s="193">
        <v>4</v>
      </c>
      <c r="C254" s="193" t="str">
        <f t="shared" si="4"/>
        <v>94</v>
      </c>
      <c r="D254" s="201">
        <v>0</v>
      </c>
      <c r="F254" s="201">
        <v>0</v>
      </c>
    </row>
    <row r="255" spans="1:6" x14ac:dyDescent="0.25">
      <c r="A255" s="193">
        <v>9</v>
      </c>
      <c r="B255" s="193">
        <v>5</v>
      </c>
      <c r="C255" s="193" t="str">
        <f t="shared" si="4"/>
        <v>95</v>
      </c>
      <c r="D255" s="201">
        <v>7.2085185185185194</v>
      </c>
      <c r="F255" s="201">
        <v>5.1659259259259249</v>
      </c>
    </row>
    <row r="256" spans="1:6" x14ac:dyDescent="0.25">
      <c r="A256" s="193">
        <v>9</v>
      </c>
      <c r="B256" s="193">
        <v>6</v>
      </c>
      <c r="C256" s="193" t="str">
        <f t="shared" si="4"/>
        <v>96</v>
      </c>
      <c r="D256" s="201">
        <v>0.40222222222222398</v>
      </c>
      <c r="F256" s="201">
        <v>0</v>
      </c>
    </row>
    <row r="257" spans="1:6" x14ac:dyDescent="0.25">
      <c r="A257" s="193">
        <v>9</v>
      </c>
      <c r="B257" s="193">
        <v>7</v>
      </c>
      <c r="C257" s="193" t="str">
        <f t="shared" si="4"/>
        <v>97</v>
      </c>
      <c r="D257" s="201">
        <v>6.1688888888888895</v>
      </c>
      <c r="F257" s="201">
        <v>3.5187037037037028</v>
      </c>
    </row>
    <row r="258" spans="1:6" x14ac:dyDescent="0.25">
      <c r="A258" s="193">
        <v>9</v>
      </c>
      <c r="B258" s="193">
        <v>8</v>
      </c>
      <c r="C258" s="193" t="str">
        <f t="shared" si="4"/>
        <v>98</v>
      </c>
      <c r="D258" s="201">
        <v>5.2650000000000006</v>
      </c>
      <c r="F258" s="201">
        <v>2.6896296296296298</v>
      </c>
    </row>
    <row r="259" spans="1:6" x14ac:dyDescent="0.25">
      <c r="A259" s="193">
        <v>9</v>
      </c>
      <c r="B259" s="193">
        <v>9</v>
      </c>
      <c r="C259" s="193" t="str">
        <f t="shared" si="4"/>
        <v>99</v>
      </c>
      <c r="D259" s="201">
        <v>2.153703703703703</v>
      </c>
      <c r="F259" s="201">
        <v>0</v>
      </c>
    </row>
    <row r="260" spans="1:6" x14ac:dyDescent="0.25">
      <c r="A260" s="193">
        <v>9</v>
      </c>
      <c r="B260" s="193">
        <v>10</v>
      </c>
      <c r="C260" s="193" t="str">
        <f t="shared" si="4"/>
        <v>910</v>
      </c>
      <c r="D260" s="201">
        <v>0</v>
      </c>
      <c r="F260" s="201">
        <v>0</v>
      </c>
    </row>
    <row r="261" spans="1:6" x14ac:dyDescent="0.25">
      <c r="A261" s="193">
        <v>9</v>
      </c>
      <c r="B261" s="193">
        <v>11</v>
      </c>
      <c r="C261" s="193" t="str">
        <f t="shared" si="4"/>
        <v>911</v>
      </c>
      <c r="D261" s="201">
        <v>0</v>
      </c>
      <c r="F261" s="201">
        <v>0</v>
      </c>
    </row>
    <row r="262" spans="1:6" x14ac:dyDescent="0.25">
      <c r="A262" s="193">
        <v>9</v>
      </c>
      <c r="B262" s="193">
        <v>12</v>
      </c>
      <c r="C262" s="193" t="str">
        <f t="shared" si="4"/>
        <v>912</v>
      </c>
      <c r="D262" s="201">
        <v>0</v>
      </c>
      <c r="F262" s="201">
        <v>0</v>
      </c>
    </row>
    <row r="263" spans="1:6" x14ac:dyDescent="0.25">
      <c r="A263" s="193">
        <v>9</v>
      </c>
      <c r="B263" s="193">
        <v>13</v>
      </c>
      <c r="C263" s="193" t="str">
        <f t="shared" si="4"/>
        <v>913</v>
      </c>
      <c r="D263" s="201">
        <v>0</v>
      </c>
      <c r="F263" s="201">
        <v>0</v>
      </c>
    </row>
    <row r="264" spans="1:6" x14ac:dyDescent="0.25">
      <c r="A264" s="193">
        <v>9</v>
      </c>
      <c r="B264" s="193">
        <v>14</v>
      </c>
      <c r="C264" s="193" t="str">
        <f t="shared" si="4"/>
        <v>914</v>
      </c>
      <c r="D264" s="201">
        <v>2.9318518518518517</v>
      </c>
      <c r="F264" s="201">
        <v>0.89222222222222025</v>
      </c>
    </row>
    <row r="265" spans="1:6" x14ac:dyDescent="0.25">
      <c r="A265" s="193">
        <v>9</v>
      </c>
      <c r="B265" s="193">
        <v>15</v>
      </c>
      <c r="C265" s="193" t="str">
        <f t="shared" ref="C265:C328" si="5">A265&amp;B265</f>
        <v>915</v>
      </c>
      <c r="D265" s="201">
        <v>0</v>
      </c>
      <c r="F265" s="201">
        <v>0</v>
      </c>
    </row>
    <row r="266" spans="1:6" x14ac:dyDescent="0.25">
      <c r="A266" s="193">
        <v>9</v>
      </c>
      <c r="B266" s="193">
        <v>16</v>
      </c>
      <c r="C266" s="193" t="str">
        <f t="shared" si="5"/>
        <v>916</v>
      </c>
      <c r="D266" s="201">
        <v>0</v>
      </c>
      <c r="F266" s="201">
        <v>0</v>
      </c>
    </row>
    <row r="267" spans="1:6" x14ac:dyDescent="0.25">
      <c r="A267" s="193">
        <v>9</v>
      </c>
      <c r="B267" s="193">
        <v>17</v>
      </c>
      <c r="C267" s="193" t="str">
        <f t="shared" si="5"/>
        <v>917</v>
      </c>
      <c r="D267" s="201">
        <v>0</v>
      </c>
      <c r="F267" s="201">
        <v>0</v>
      </c>
    </row>
    <row r="268" spans="1:6" x14ac:dyDescent="0.25">
      <c r="A268" s="193">
        <v>9</v>
      </c>
      <c r="B268" s="193">
        <v>18</v>
      </c>
      <c r="C268" s="193" t="str">
        <f t="shared" si="5"/>
        <v>918</v>
      </c>
      <c r="D268" s="201">
        <v>0</v>
      </c>
      <c r="F268" s="201">
        <v>0</v>
      </c>
    </row>
    <row r="269" spans="1:6" x14ac:dyDescent="0.25">
      <c r="A269" s="193">
        <v>9</v>
      </c>
      <c r="B269" s="193">
        <v>19</v>
      </c>
      <c r="C269" s="193" t="str">
        <f t="shared" si="5"/>
        <v>919</v>
      </c>
      <c r="D269" s="201">
        <v>0</v>
      </c>
      <c r="F269" s="201">
        <v>0</v>
      </c>
    </row>
    <row r="270" spans="1:6" x14ac:dyDescent="0.25">
      <c r="A270" s="193">
        <v>9</v>
      </c>
      <c r="B270" s="193">
        <v>20</v>
      </c>
      <c r="C270" s="193" t="str">
        <f t="shared" si="5"/>
        <v>920</v>
      </c>
      <c r="D270" s="201">
        <v>0</v>
      </c>
      <c r="F270" s="201">
        <v>0</v>
      </c>
    </row>
    <row r="271" spans="1:6" x14ac:dyDescent="0.25">
      <c r="A271" s="193">
        <v>9</v>
      </c>
      <c r="B271" s="193">
        <v>21</v>
      </c>
      <c r="C271" s="193" t="str">
        <f t="shared" si="5"/>
        <v>921</v>
      </c>
      <c r="D271" s="201">
        <v>0</v>
      </c>
      <c r="F271" s="201">
        <v>0</v>
      </c>
    </row>
    <row r="272" spans="1:6" x14ac:dyDescent="0.25">
      <c r="A272" s="193">
        <v>9</v>
      </c>
      <c r="B272" s="193">
        <v>22</v>
      </c>
      <c r="C272" s="193" t="str">
        <f t="shared" si="5"/>
        <v>922</v>
      </c>
      <c r="D272" s="201">
        <v>0</v>
      </c>
      <c r="F272" s="201">
        <v>0</v>
      </c>
    </row>
    <row r="273" spans="1:6" x14ac:dyDescent="0.25">
      <c r="A273" s="193">
        <v>9</v>
      </c>
      <c r="B273" s="193">
        <v>23</v>
      </c>
      <c r="C273" s="193" t="str">
        <f t="shared" si="5"/>
        <v>923</v>
      </c>
      <c r="D273" s="201">
        <v>17.450925925925926</v>
      </c>
      <c r="F273" s="201">
        <v>6.7099999999999982</v>
      </c>
    </row>
    <row r="274" spans="1:6" x14ac:dyDescent="0.25">
      <c r="A274" s="193">
        <v>9</v>
      </c>
      <c r="B274" s="193">
        <v>24</v>
      </c>
      <c r="C274" s="193" t="str">
        <f t="shared" si="5"/>
        <v>924</v>
      </c>
      <c r="D274" s="201">
        <v>8.3977777777777796</v>
      </c>
      <c r="F274" s="201">
        <v>12.64222222222222</v>
      </c>
    </row>
    <row r="275" spans="1:6" x14ac:dyDescent="0.25">
      <c r="A275" s="193">
        <v>9</v>
      </c>
      <c r="B275" s="193">
        <v>25</v>
      </c>
      <c r="C275" s="193" t="str">
        <f t="shared" si="5"/>
        <v>925</v>
      </c>
      <c r="D275" s="201">
        <v>1.3109259259259254</v>
      </c>
      <c r="F275" s="201">
        <v>1.7266666666666675</v>
      </c>
    </row>
    <row r="276" spans="1:6" x14ac:dyDescent="0.25">
      <c r="A276" s="193">
        <v>9</v>
      </c>
      <c r="B276" s="193">
        <v>26</v>
      </c>
      <c r="C276" s="193" t="str">
        <f t="shared" si="5"/>
        <v>926</v>
      </c>
      <c r="D276" s="201">
        <v>3.8581481481481479</v>
      </c>
      <c r="F276" s="201">
        <v>8.9072222222222202</v>
      </c>
    </row>
    <row r="277" spans="1:6" x14ac:dyDescent="0.25">
      <c r="A277" s="193">
        <v>9</v>
      </c>
      <c r="B277" s="193">
        <v>27</v>
      </c>
      <c r="C277" s="193" t="str">
        <f t="shared" si="5"/>
        <v>927</v>
      </c>
      <c r="D277" s="201">
        <v>11.309259259259257</v>
      </c>
      <c r="F277" s="201">
        <v>0.21425925925925829</v>
      </c>
    </row>
    <row r="278" spans="1:6" x14ac:dyDescent="0.25">
      <c r="A278" s="193">
        <v>9</v>
      </c>
      <c r="B278" s="193">
        <v>28</v>
      </c>
      <c r="C278" s="193" t="str">
        <f t="shared" si="5"/>
        <v>928</v>
      </c>
      <c r="D278" s="201">
        <v>0</v>
      </c>
      <c r="F278" s="201">
        <v>0</v>
      </c>
    </row>
    <row r="279" spans="1:6" x14ac:dyDescent="0.25">
      <c r="A279" s="193">
        <v>9</v>
      </c>
      <c r="B279" s="193">
        <v>29</v>
      </c>
      <c r="C279" s="193" t="str">
        <f t="shared" si="5"/>
        <v>929</v>
      </c>
      <c r="D279" s="201">
        <v>9.779814814814813</v>
      </c>
      <c r="F279" s="201">
        <v>0</v>
      </c>
    </row>
    <row r="280" spans="1:6" x14ac:dyDescent="0.25">
      <c r="A280" s="193">
        <v>9</v>
      </c>
      <c r="B280" s="193">
        <v>30</v>
      </c>
      <c r="C280" s="193" t="str">
        <f t="shared" si="5"/>
        <v>930</v>
      </c>
      <c r="D280" s="201">
        <v>0</v>
      </c>
      <c r="F280" s="201">
        <v>0</v>
      </c>
    </row>
    <row r="281" spans="1:6" x14ac:dyDescent="0.25">
      <c r="A281" s="193">
        <v>10</v>
      </c>
      <c r="B281" s="193">
        <v>1</v>
      </c>
      <c r="C281" s="193" t="str">
        <f t="shared" si="5"/>
        <v>101</v>
      </c>
      <c r="D281" s="201">
        <v>0</v>
      </c>
      <c r="F281" s="201">
        <v>0</v>
      </c>
    </row>
    <row r="282" spans="1:6" x14ac:dyDescent="0.25">
      <c r="A282" s="193">
        <v>10</v>
      </c>
      <c r="B282" s="193">
        <v>2</v>
      </c>
      <c r="C282" s="193" t="str">
        <f t="shared" si="5"/>
        <v>102</v>
      </c>
      <c r="D282" s="201">
        <v>0</v>
      </c>
      <c r="F282" s="201">
        <v>0</v>
      </c>
    </row>
    <row r="283" spans="1:6" x14ac:dyDescent="0.25">
      <c r="A283" s="193">
        <v>10</v>
      </c>
      <c r="B283" s="193">
        <v>3</v>
      </c>
      <c r="C283" s="193" t="str">
        <f t="shared" si="5"/>
        <v>103</v>
      </c>
      <c r="D283" s="201">
        <v>0</v>
      </c>
      <c r="F283" s="201">
        <v>0</v>
      </c>
    </row>
    <row r="284" spans="1:6" x14ac:dyDescent="0.25">
      <c r="A284" s="193">
        <v>10</v>
      </c>
      <c r="B284" s="193">
        <v>4</v>
      </c>
      <c r="C284" s="193" t="str">
        <f t="shared" si="5"/>
        <v>104</v>
      </c>
      <c r="D284" s="201">
        <v>11.306774193548389</v>
      </c>
      <c r="F284" s="201">
        <v>0</v>
      </c>
    </row>
    <row r="285" spans="1:6" x14ac:dyDescent="0.25">
      <c r="A285" s="193">
        <v>10</v>
      </c>
      <c r="B285" s="193">
        <v>5</v>
      </c>
      <c r="C285" s="193" t="str">
        <f t="shared" si="5"/>
        <v>105</v>
      </c>
      <c r="D285" s="201">
        <v>8.9029928315412192</v>
      </c>
      <c r="F285" s="201">
        <v>0</v>
      </c>
    </row>
    <row r="286" spans="1:6" x14ac:dyDescent="0.25">
      <c r="A286" s="193">
        <v>10</v>
      </c>
      <c r="B286" s="193">
        <v>6</v>
      </c>
      <c r="C286" s="193" t="str">
        <f t="shared" si="5"/>
        <v>106</v>
      </c>
      <c r="D286" s="201">
        <v>3.9418817204301084</v>
      </c>
      <c r="F286" s="201">
        <v>3.4946236559136425E-3</v>
      </c>
    </row>
    <row r="287" spans="1:6" x14ac:dyDescent="0.25">
      <c r="A287" s="193">
        <v>10</v>
      </c>
      <c r="B287" s="193">
        <v>7</v>
      </c>
      <c r="C287" s="193" t="str">
        <f t="shared" si="5"/>
        <v>107</v>
      </c>
      <c r="D287" s="201">
        <v>6.0353942652329762</v>
      </c>
      <c r="F287" s="201">
        <v>1.5839784946236561</v>
      </c>
    </row>
    <row r="288" spans="1:6" x14ac:dyDescent="0.25">
      <c r="A288" s="193">
        <v>10</v>
      </c>
      <c r="B288" s="193">
        <v>8</v>
      </c>
      <c r="C288" s="193" t="str">
        <f t="shared" si="5"/>
        <v>108</v>
      </c>
      <c r="D288" s="201">
        <v>0.6302688172043015</v>
      </c>
      <c r="F288" s="201">
        <v>5.080322580645162</v>
      </c>
    </row>
    <row r="289" spans="1:6" x14ac:dyDescent="0.25">
      <c r="A289" s="193">
        <v>10</v>
      </c>
      <c r="B289" s="193">
        <v>9</v>
      </c>
      <c r="C289" s="193" t="str">
        <f t="shared" si="5"/>
        <v>109</v>
      </c>
      <c r="D289" s="201">
        <v>0</v>
      </c>
      <c r="F289" s="201">
        <v>0.67763440860215218</v>
      </c>
    </row>
    <row r="290" spans="1:6" x14ac:dyDescent="0.25">
      <c r="A290" s="193">
        <v>10</v>
      </c>
      <c r="B290" s="193">
        <v>10</v>
      </c>
      <c r="C290" s="193" t="str">
        <f t="shared" si="5"/>
        <v>1010</v>
      </c>
      <c r="D290" s="201">
        <v>2.9795519713261664</v>
      </c>
      <c r="F290" s="201">
        <v>0</v>
      </c>
    </row>
    <row r="291" spans="1:6" x14ac:dyDescent="0.25">
      <c r="A291" s="193">
        <v>10</v>
      </c>
      <c r="B291" s="193">
        <v>11</v>
      </c>
      <c r="C291" s="193" t="str">
        <f t="shared" si="5"/>
        <v>1011</v>
      </c>
      <c r="D291" s="201">
        <v>8.1101612903225835</v>
      </c>
      <c r="F291" s="201">
        <v>8.8601792114695357</v>
      </c>
    </row>
    <row r="292" spans="1:6" x14ac:dyDescent="0.25">
      <c r="A292" s="193">
        <v>10</v>
      </c>
      <c r="B292" s="193">
        <v>12</v>
      </c>
      <c r="C292" s="193" t="str">
        <f t="shared" si="5"/>
        <v>1012</v>
      </c>
      <c r="D292" s="201">
        <v>23.15010752688173</v>
      </c>
      <c r="F292" s="201">
        <v>19.342903225806456</v>
      </c>
    </row>
    <row r="293" spans="1:6" x14ac:dyDescent="0.25">
      <c r="A293" s="193">
        <v>10</v>
      </c>
      <c r="B293" s="193">
        <v>13</v>
      </c>
      <c r="C293" s="193" t="str">
        <f t="shared" si="5"/>
        <v>1013</v>
      </c>
      <c r="D293" s="201">
        <v>15.821451612903227</v>
      </c>
      <c r="F293" s="201">
        <v>14.038620071684587</v>
      </c>
    </row>
    <row r="294" spans="1:6" x14ac:dyDescent="0.25">
      <c r="A294" s="193">
        <v>10</v>
      </c>
      <c r="B294" s="193">
        <v>14</v>
      </c>
      <c r="C294" s="193" t="str">
        <f t="shared" si="5"/>
        <v>1014</v>
      </c>
      <c r="D294" s="201">
        <v>16.682347670250898</v>
      </c>
      <c r="F294" s="201">
        <v>7.7068279569892484</v>
      </c>
    </row>
    <row r="295" spans="1:6" x14ac:dyDescent="0.25">
      <c r="A295" s="193">
        <v>10</v>
      </c>
      <c r="B295" s="193">
        <v>15</v>
      </c>
      <c r="C295" s="193" t="str">
        <f t="shared" si="5"/>
        <v>1015</v>
      </c>
      <c r="D295" s="201">
        <v>12.987240143369178</v>
      </c>
      <c r="F295" s="201">
        <v>4.3270430107526883</v>
      </c>
    </row>
    <row r="296" spans="1:6" x14ac:dyDescent="0.25">
      <c r="A296" s="193">
        <v>10</v>
      </c>
      <c r="B296" s="193">
        <v>16</v>
      </c>
      <c r="C296" s="193" t="str">
        <f t="shared" si="5"/>
        <v>1016</v>
      </c>
      <c r="D296" s="201">
        <v>5.0546057347670255</v>
      </c>
      <c r="F296" s="201">
        <v>16.957419354838709</v>
      </c>
    </row>
    <row r="297" spans="1:6" x14ac:dyDescent="0.25">
      <c r="A297" s="193">
        <v>10</v>
      </c>
      <c r="B297" s="193">
        <v>17</v>
      </c>
      <c r="C297" s="193" t="str">
        <f t="shared" si="5"/>
        <v>1017</v>
      </c>
      <c r="D297" s="201">
        <v>18.662240143369175</v>
      </c>
      <c r="F297" s="201">
        <v>18.00413978494624</v>
      </c>
    </row>
    <row r="298" spans="1:6" x14ac:dyDescent="0.25">
      <c r="A298" s="193">
        <v>10</v>
      </c>
      <c r="B298" s="193">
        <v>18</v>
      </c>
      <c r="C298" s="193" t="str">
        <f t="shared" si="5"/>
        <v>1018</v>
      </c>
      <c r="D298" s="201">
        <v>12.091738351254483</v>
      </c>
      <c r="F298" s="201">
        <v>16.041182795698926</v>
      </c>
    </row>
    <row r="299" spans="1:6" x14ac:dyDescent="0.25">
      <c r="A299" s="193">
        <v>10</v>
      </c>
      <c r="B299" s="193">
        <v>19</v>
      </c>
      <c r="C299" s="193" t="str">
        <f t="shared" si="5"/>
        <v>1019</v>
      </c>
      <c r="D299" s="201">
        <v>1.7708960573476709</v>
      </c>
      <c r="F299" s="201">
        <v>5.9418817204301089</v>
      </c>
    </row>
    <row r="300" spans="1:6" x14ac:dyDescent="0.25">
      <c r="A300" s="193">
        <v>10</v>
      </c>
      <c r="B300" s="193">
        <v>20</v>
      </c>
      <c r="C300" s="193" t="str">
        <f t="shared" si="5"/>
        <v>1020</v>
      </c>
      <c r="D300" s="201">
        <v>14.861003584229392</v>
      </c>
      <c r="F300" s="201">
        <v>3.4233870967741939</v>
      </c>
    </row>
    <row r="301" spans="1:6" x14ac:dyDescent="0.25">
      <c r="A301" s="193">
        <v>10</v>
      </c>
      <c r="B301" s="193">
        <v>21</v>
      </c>
      <c r="C301" s="193" t="str">
        <f t="shared" si="5"/>
        <v>1021</v>
      </c>
      <c r="D301" s="201">
        <v>7.2248387096774218</v>
      </c>
      <c r="F301" s="201">
        <v>2.5030645161290335</v>
      </c>
    </row>
    <row r="302" spans="1:6" x14ac:dyDescent="0.25">
      <c r="A302" s="193">
        <v>10</v>
      </c>
      <c r="B302" s="193">
        <v>22</v>
      </c>
      <c r="C302" s="193" t="str">
        <f t="shared" si="5"/>
        <v>1022</v>
      </c>
      <c r="D302" s="201">
        <v>9.6870430107526921</v>
      </c>
      <c r="F302" s="201">
        <v>11.301021505376344</v>
      </c>
    </row>
    <row r="303" spans="1:6" x14ac:dyDescent="0.25">
      <c r="A303" s="193">
        <v>10</v>
      </c>
      <c r="B303" s="193">
        <v>23</v>
      </c>
      <c r="C303" s="193" t="str">
        <f t="shared" si="5"/>
        <v>1023</v>
      </c>
      <c r="D303" s="201">
        <v>13.884193548387097</v>
      </c>
      <c r="F303" s="201">
        <v>12.226075268817205</v>
      </c>
    </row>
    <row r="304" spans="1:6" x14ac:dyDescent="0.25">
      <c r="A304" s="193">
        <v>10</v>
      </c>
      <c r="B304" s="193">
        <v>24</v>
      </c>
      <c r="C304" s="193" t="str">
        <f t="shared" si="5"/>
        <v>1024</v>
      </c>
      <c r="D304" s="201">
        <v>10.560179211469537</v>
      </c>
      <c r="F304" s="201">
        <v>8.2881182795698951</v>
      </c>
    </row>
    <row r="305" spans="1:6" x14ac:dyDescent="0.25">
      <c r="A305" s="193">
        <v>10</v>
      </c>
      <c r="B305" s="193">
        <v>25</v>
      </c>
      <c r="C305" s="193" t="str">
        <f t="shared" si="5"/>
        <v>1025</v>
      </c>
      <c r="D305" s="201">
        <v>21.906021505376348</v>
      </c>
      <c r="F305" s="201">
        <v>13.030483870967741</v>
      </c>
    </row>
    <row r="306" spans="1:6" x14ac:dyDescent="0.25">
      <c r="A306" s="193">
        <v>10</v>
      </c>
      <c r="B306" s="193">
        <v>26</v>
      </c>
      <c r="C306" s="193" t="str">
        <f t="shared" si="5"/>
        <v>1026</v>
      </c>
      <c r="D306" s="201">
        <v>20.623530465949823</v>
      </c>
      <c r="F306" s="201">
        <v>10.613333333333337</v>
      </c>
    </row>
    <row r="307" spans="1:6" x14ac:dyDescent="0.25">
      <c r="A307" s="193">
        <v>10</v>
      </c>
      <c r="B307" s="193">
        <v>27</v>
      </c>
      <c r="C307" s="193" t="str">
        <f t="shared" si="5"/>
        <v>1027</v>
      </c>
      <c r="D307" s="201">
        <v>19.630035842293911</v>
      </c>
      <c r="F307" s="201">
        <v>9.7119892473118288</v>
      </c>
    </row>
    <row r="308" spans="1:6" x14ac:dyDescent="0.25">
      <c r="A308" s="193">
        <v>10</v>
      </c>
      <c r="B308" s="193">
        <v>28</v>
      </c>
      <c r="C308" s="193" t="str">
        <f t="shared" si="5"/>
        <v>1028</v>
      </c>
      <c r="D308" s="201">
        <v>17.582616487455198</v>
      </c>
      <c r="F308" s="201">
        <v>6.9212365591397855</v>
      </c>
    </row>
    <row r="309" spans="1:6" x14ac:dyDescent="0.25">
      <c r="A309" s="193">
        <v>10</v>
      </c>
      <c r="B309" s="193">
        <v>29</v>
      </c>
      <c r="C309" s="193" t="str">
        <f t="shared" si="5"/>
        <v>1029</v>
      </c>
      <c r="D309" s="201">
        <v>24.451899641577064</v>
      </c>
      <c r="F309" s="201">
        <v>15.162688172043014</v>
      </c>
    </row>
    <row r="310" spans="1:6" x14ac:dyDescent="0.25">
      <c r="A310" s="193">
        <v>10</v>
      </c>
      <c r="B310" s="193">
        <v>30</v>
      </c>
      <c r="C310" s="193" t="str">
        <f t="shared" si="5"/>
        <v>1030</v>
      </c>
      <c r="D310" s="201">
        <v>26.103745519713264</v>
      </c>
      <c r="F310" s="201">
        <v>20.572921146953398</v>
      </c>
    </row>
    <row r="311" spans="1:6" x14ac:dyDescent="0.25">
      <c r="A311" s="193">
        <v>10</v>
      </c>
      <c r="B311" s="193">
        <v>31</v>
      </c>
      <c r="C311" s="193" t="str">
        <f t="shared" si="5"/>
        <v>1031</v>
      </c>
      <c r="D311" s="201">
        <v>30.566308243727597</v>
      </c>
      <c r="F311" s="201">
        <v>24.472096774193549</v>
      </c>
    </row>
    <row r="312" spans="1:6" x14ac:dyDescent="0.25">
      <c r="A312" s="193">
        <v>11</v>
      </c>
      <c r="B312" s="193">
        <v>1</v>
      </c>
      <c r="C312" s="193" t="str">
        <f t="shared" si="5"/>
        <v>111</v>
      </c>
      <c r="D312" s="201">
        <v>30.960740740740736</v>
      </c>
      <c r="F312" s="201">
        <v>23.131666666666671</v>
      </c>
    </row>
    <row r="313" spans="1:6" x14ac:dyDescent="0.25">
      <c r="A313" s="193">
        <v>11</v>
      </c>
      <c r="B313" s="193">
        <v>2</v>
      </c>
      <c r="C313" s="193" t="str">
        <f t="shared" si="5"/>
        <v>112</v>
      </c>
      <c r="D313" s="201">
        <v>22.064259259259259</v>
      </c>
      <c r="F313" s="201">
        <v>15.471666666666669</v>
      </c>
    </row>
    <row r="314" spans="1:6" x14ac:dyDescent="0.25">
      <c r="A314" s="193">
        <v>11</v>
      </c>
      <c r="B314" s="193">
        <v>3</v>
      </c>
      <c r="C314" s="193" t="str">
        <f t="shared" si="5"/>
        <v>113</v>
      </c>
      <c r="D314" s="201">
        <v>20.594444444444441</v>
      </c>
      <c r="F314" s="201">
        <v>17.236111111111107</v>
      </c>
    </row>
    <row r="315" spans="1:6" x14ac:dyDescent="0.25">
      <c r="A315" s="193">
        <v>11</v>
      </c>
      <c r="B315" s="193">
        <v>4</v>
      </c>
      <c r="C315" s="193" t="str">
        <f t="shared" si="5"/>
        <v>114</v>
      </c>
      <c r="D315" s="201">
        <v>1.7907407407407412</v>
      </c>
      <c r="F315" s="201">
        <v>9.0405555555555566</v>
      </c>
    </row>
    <row r="316" spans="1:6" x14ac:dyDescent="0.25">
      <c r="A316" s="193">
        <v>11</v>
      </c>
      <c r="B316" s="193">
        <v>5</v>
      </c>
      <c r="C316" s="193" t="str">
        <f t="shared" si="5"/>
        <v>115</v>
      </c>
      <c r="D316" s="201">
        <v>17.13425925925926</v>
      </c>
      <c r="F316" s="201">
        <v>13.763333333333332</v>
      </c>
    </row>
    <row r="317" spans="1:6" x14ac:dyDescent="0.25">
      <c r="A317" s="193">
        <v>11</v>
      </c>
      <c r="B317" s="193">
        <v>6</v>
      </c>
      <c r="C317" s="193" t="str">
        <f t="shared" si="5"/>
        <v>116</v>
      </c>
      <c r="D317" s="201">
        <v>18.077962962962964</v>
      </c>
      <c r="F317" s="201">
        <v>18.811111111111114</v>
      </c>
    </row>
    <row r="318" spans="1:6" x14ac:dyDescent="0.25">
      <c r="A318" s="193">
        <v>11</v>
      </c>
      <c r="B318" s="193">
        <v>7</v>
      </c>
      <c r="C318" s="193" t="str">
        <f t="shared" si="5"/>
        <v>117</v>
      </c>
      <c r="D318" s="201">
        <v>16.063148148148148</v>
      </c>
      <c r="F318" s="201">
        <v>20.800555555555555</v>
      </c>
    </row>
    <row r="319" spans="1:6" x14ac:dyDescent="0.25">
      <c r="A319" s="193">
        <v>11</v>
      </c>
      <c r="B319" s="193">
        <v>8</v>
      </c>
      <c r="C319" s="193" t="str">
        <f t="shared" si="5"/>
        <v>118</v>
      </c>
      <c r="D319" s="201">
        <v>38.468148148148153</v>
      </c>
      <c r="F319" s="201">
        <v>31.095000000000006</v>
      </c>
    </row>
    <row r="320" spans="1:6" x14ac:dyDescent="0.25">
      <c r="A320" s="193">
        <v>11</v>
      </c>
      <c r="B320" s="193">
        <v>9</v>
      </c>
      <c r="C320" s="193" t="str">
        <f t="shared" si="5"/>
        <v>119</v>
      </c>
      <c r="D320" s="201">
        <v>34.695555555555543</v>
      </c>
      <c r="F320" s="201">
        <v>21.687222222222221</v>
      </c>
    </row>
    <row r="321" spans="1:6" x14ac:dyDescent="0.25">
      <c r="A321" s="193">
        <v>11</v>
      </c>
      <c r="B321" s="193">
        <v>10</v>
      </c>
      <c r="C321" s="193" t="str">
        <f t="shared" si="5"/>
        <v>1110</v>
      </c>
      <c r="D321" s="201">
        <v>7.9072222222222202</v>
      </c>
      <c r="F321" s="201">
        <v>6.1916666666666655</v>
      </c>
    </row>
    <row r="322" spans="1:6" x14ac:dyDescent="0.25">
      <c r="A322" s="193">
        <v>11</v>
      </c>
      <c r="B322" s="193">
        <v>11</v>
      </c>
      <c r="C322" s="193" t="str">
        <f t="shared" si="5"/>
        <v>1111</v>
      </c>
      <c r="D322" s="201">
        <v>22.759814814814813</v>
      </c>
      <c r="F322" s="201">
        <v>26.114444444444437</v>
      </c>
    </row>
    <row r="323" spans="1:6" x14ac:dyDescent="0.25">
      <c r="A323" s="193">
        <v>11</v>
      </c>
      <c r="B323" s="193">
        <v>12</v>
      </c>
      <c r="C323" s="193" t="str">
        <f t="shared" si="5"/>
        <v>1112</v>
      </c>
      <c r="D323" s="201">
        <v>41.107222222222205</v>
      </c>
      <c r="F323" s="201">
        <v>37.907777777777788</v>
      </c>
    </row>
    <row r="324" spans="1:6" x14ac:dyDescent="0.25">
      <c r="A324" s="193">
        <v>11</v>
      </c>
      <c r="B324" s="193">
        <v>13</v>
      </c>
      <c r="C324" s="193" t="str">
        <f t="shared" si="5"/>
        <v>1113</v>
      </c>
      <c r="D324" s="201">
        <v>47.151666666666671</v>
      </c>
      <c r="F324" s="201">
        <v>33.203888888888891</v>
      </c>
    </row>
    <row r="325" spans="1:6" x14ac:dyDescent="0.25">
      <c r="A325" s="193">
        <v>11</v>
      </c>
      <c r="B325" s="193">
        <v>14</v>
      </c>
      <c r="C325" s="193" t="str">
        <f t="shared" si="5"/>
        <v>1114</v>
      </c>
      <c r="D325" s="201">
        <v>36.311296296296284</v>
      </c>
      <c r="F325" s="201">
        <v>28.121111111111116</v>
      </c>
    </row>
    <row r="326" spans="1:6" x14ac:dyDescent="0.25">
      <c r="A326" s="193">
        <v>11</v>
      </c>
      <c r="B326" s="193">
        <v>15</v>
      </c>
      <c r="C326" s="193" t="str">
        <f t="shared" si="5"/>
        <v>1115</v>
      </c>
      <c r="D326" s="201">
        <v>33.244814814814809</v>
      </c>
      <c r="F326" s="201">
        <v>29.47388888888889</v>
      </c>
    </row>
    <row r="327" spans="1:6" x14ac:dyDescent="0.25">
      <c r="A327" s="193">
        <v>11</v>
      </c>
      <c r="B327" s="193">
        <v>16</v>
      </c>
      <c r="C327" s="193" t="str">
        <f t="shared" si="5"/>
        <v>1116</v>
      </c>
      <c r="D327" s="201">
        <v>25.420370370370367</v>
      </c>
      <c r="F327" s="201">
        <v>22.360555555555553</v>
      </c>
    </row>
    <row r="328" spans="1:6" x14ac:dyDescent="0.25">
      <c r="A328" s="193">
        <v>11</v>
      </c>
      <c r="B328" s="193">
        <v>17</v>
      </c>
      <c r="C328" s="193" t="str">
        <f t="shared" si="5"/>
        <v>1117</v>
      </c>
      <c r="D328" s="201">
        <v>21.27277777777778</v>
      </c>
      <c r="F328" s="201">
        <v>24.927777777777781</v>
      </c>
    </row>
    <row r="329" spans="1:6" x14ac:dyDescent="0.25">
      <c r="A329" s="193">
        <v>11</v>
      </c>
      <c r="B329" s="193">
        <v>18</v>
      </c>
      <c r="C329" s="193" t="str">
        <f t="shared" ref="C329:C372" si="6">A329&amp;B329</f>
        <v>1118</v>
      </c>
      <c r="D329" s="201">
        <v>26.551111111111105</v>
      </c>
      <c r="F329" s="201">
        <v>16.290000000000006</v>
      </c>
    </row>
    <row r="330" spans="1:6" x14ac:dyDescent="0.25">
      <c r="A330" s="193">
        <v>11</v>
      </c>
      <c r="B330" s="193">
        <v>19</v>
      </c>
      <c r="C330" s="193" t="str">
        <f t="shared" si="6"/>
        <v>1119</v>
      </c>
      <c r="D330" s="201">
        <v>24.463518518518519</v>
      </c>
      <c r="F330" s="201">
        <v>11.59888888888889</v>
      </c>
    </row>
    <row r="331" spans="1:6" x14ac:dyDescent="0.25">
      <c r="A331" s="193">
        <v>11</v>
      </c>
      <c r="B331" s="193">
        <v>20</v>
      </c>
      <c r="C331" s="193" t="str">
        <f t="shared" si="6"/>
        <v>1120</v>
      </c>
      <c r="D331" s="201">
        <v>13.913333333333332</v>
      </c>
      <c r="F331" s="201">
        <v>12.59611111111111</v>
      </c>
    </row>
    <row r="332" spans="1:6" x14ac:dyDescent="0.25">
      <c r="A332" s="193">
        <v>11</v>
      </c>
      <c r="B332" s="193">
        <v>21</v>
      </c>
      <c r="C332" s="193" t="str">
        <f t="shared" si="6"/>
        <v>1121</v>
      </c>
      <c r="D332" s="201">
        <v>5.3861111111111137</v>
      </c>
      <c r="F332" s="201">
        <v>4.1988888888888871</v>
      </c>
    </row>
    <row r="333" spans="1:6" x14ac:dyDescent="0.25">
      <c r="A333" s="193">
        <v>11</v>
      </c>
      <c r="B333" s="193">
        <v>22</v>
      </c>
      <c r="C333" s="193" t="str">
        <f t="shared" si="6"/>
        <v>1122</v>
      </c>
      <c r="D333" s="201">
        <v>19.576666666666664</v>
      </c>
      <c r="F333" s="201">
        <v>14.735000000000003</v>
      </c>
    </row>
    <row r="334" spans="1:6" x14ac:dyDescent="0.25">
      <c r="A334" s="193">
        <v>11</v>
      </c>
      <c r="B334" s="193">
        <v>23</v>
      </c>
      <c r="C334" s="193" t="str">
        <f t="shared" si="6"/>
        <v>1123</v>
      </c>
      <c r="D334" s="201">
        <v>31.984259259259254</v>
      </c>
      <c r="F334" s="201">
        <v>24.106666666666673</v>
      </c>
    </row>
    <row r="335" spans="1:6" x14ac:dyDescent="0.25">
      <c r="A335" s="193">
        <v>11</v>
      </c>
      <c r="B335" s="193">
        <v>24</v>
      </c>
      <c r="C335" s="193" t="str">
        <f t="shared" si="6"/>
        <v>1124</v>
      </c>
      <c r="D335" s="201">
        <v>23.609259259259261</v>
      </c>
      <c r="F335" s="201">
        <v>17.895000000000003</v>
      </c>
    </row>
    <row r="336" spans="1:6" x14ac:dyDescent="0.25">
      <c r="A336" s="193">
        <v>11</v>
      </c>
      <c r="B336" s="193">
        <v>25</v>
      </c>
      <c r="C336" s="193" t="str">
        <f t="shared" si="6"/>
        <v>1125</v>
      </c>
      <c r="D336" s="201">
        <v>12.532777777777778</v>
      </c>
      <c r="F336" s="201">
        <v>10.341666666666667</v>
      </c>
    </row>
    <row r="337" spans="1:6" x14ac:dyDescent="0.25">
      <c r="A337" s="193">
        <v>11</v>
      </c>
      <c r="B337" s="193">
        <v>26</v>
      </c>
      <c r="C337" s="193" t="str">
        <f t="shared" si="6"/>
        <v>1126</v>
      </c>
      <c r="D337" s="201">
        <v>10.467222222222222</v>
      </c>
      <c r="F337" s="201">
        <v>7.6666666666667993E-2</v>
      </c>
    </row>
    <row r="338" spans="1:6" x14ac:dyDescent="0.25">
      <c r="A338" s="193">
        <v>11</v>
      </c>
      <c r="B338" s="193">
        <v>27</v>
      </c>
      <c r="C338" s="193" t="str">
        <f t="shared" si="6"/>
        <v>1127</v>
      </c>
      <c r="D338" s="201">
        <v>15.076851851851849</v>
      </c>
      <c r="F338" s="201">
        <v>7.865555555555555</v>
      </c>
    </row>
    <row r="339" spans="1:6" x14ac:dyDescent="0.25">
      <c r="A339" s="193">
        <v>11</v>
      </c>
      <c r="B339" s="193">
        <v>28</v>
      </c>
      <c r="C339" s="193" t="str">
        <f t="shared" si="6"/>
        <v>1128</v>
      </c>
      <c r="D339" s="201">
        <v>28.929259259259258</v>
      </c>
      <c r="F339" s="201">
        <v>27.060000000000002</v>
      </c>
    </row>
    <row r="340" spans="1:6" x14ac:dyDescent="0.25">
      <c r="A340" s="193">
        <v>11</v>
      </c>
      <c r="B340" s="193">
        <v>29</v>
      </c>
      <c r="C340" s="193" t="str">
        <f t="shared" si="6"/>
        <v>1129</v>
      </c>
      <c r="D340" s="201">
        <v>27.719629629629626</v>
      </c>
      <c r="F340" s="201">
        <v>19.793333333333333</v>
      </c>
    </row>
    <row r="341" spans="1:6" x14ac:dyDescent="0.25">
      <c r="A341" s="193">
        <v>11</v>
      </c>
      <c r="B341" s="193">
        <v>30</v>
      </c>
      <c r="C341" s="193" t="str">
        <f t="shared" si="6"/>
        <v>1130</v>
      </c>
      <c r="D341" s="201">
        <v>29.911111111111111</v>
      </c>
      <c r="F341" s="201">
        <v>1.9388888888888898</v>
      </c>
    </row>
    <row r="342" spans="1:6" x14ac:dyDescent="0.25">
      <c r="A342" s="193">
        <v>12</v>
      </c>
      <c r="B342" s="193">
        <v>1</v>
      </c>
      <c r="C342" s="193" t="str">
        <f t="shared" si="6"/>
        <v>121</v>
      </c>
      <c r="D342" s="201">
        <v>26.567401433691753</v>
      </c>
      <c r="F342" s="201">
        <v>24.97661290322581</v>
      </c>
    </row>
    <row r="343" spans="1:6" x14ac:dyDescent="0.25">
      <c r="A343" s="193">
        <v>12</v>
      </c>
      <c r="B343" s="193">
        <v>2</v>
      </c>
      <c r="C343" s="193" t="str">
        <f t="shared" si="6"/>
        <v>122</v>
      </c>
      <c r="D343" s="201">
        <v>40.174856630824387</v>
      </c>
      <c r="F343" s="201">
        <v>38.47462365591398</v>
      </c>
    </row>
    <row r="344" spans="1:6" x14ac:dyDescent="0.25">
      <c r="A344" s="193">
        <v>12</v>
      </c>
      <c r="B344" s="193">
        <v>3</v>
      </c>
      <c r="C344" s="193" t="str">
        <f t="shared" si="6"/>
        <v>123</v>
      </c>
      <c r="D344" s="201">
        <v>39.343028673835128</v>
      </c>
      <c r="F344" s="201">
        <v>32.162311827956991</v>
      </c>
    </row>
    <row r="345" spans="1:6" x14ac:dyDescent="0.25">
      <c r="A345" s="193">
        <v>12</v>
      </c>
      <c r="B345" s="193">
        <v>4</v>
      </c>
      <c r="C345" s="193" t="str">
        <f t="shared" si="6"/>
        <v>124</v>
      </c>
      <c r="D345" s="201">
        <v>28.63349462365591</v>
      </c>
      <c r="F345" s="201">
        <v>24.205860215053757</v>
      </c>
    </row>
    <row r="346" spans="1:6" x14ac:dyDescent="0.25">
      <c r="A346" s="193">
        <v>12</v>
      </c>
      <c r="B346" s="193">
        <v>5</v>
      </c>
      <c r="C346" s="193" t="str">
        <f t="shared" si="6"/>
        <v>125</v>
      </c>
      <c r="D346" s="201">
        <v>29.45564516129032</v>
      </c>
      <c r="F346" s="201">
        <v>22.154838709677417</v>
      </c>
    </row>
    <row r="347" spans="1:6" x14ac:dyDescent="0.25">
      <c r="A347" s="193">
        <v>12</v>
      </c>
      <c r="B347" s="193">
        <v>6</v>
      </c>
      <c r="C347" s="193" t="str">
        <f t="shared" si="6"/>
        <v>126</v>
      </c>
      <c r="D347" s="201">
        <v>25.634014336917563</v>
      </c>
      <c r="F347" s="201">
        <v>21.315913978494624</v>
      </c>
    </row>
    <row r="348" spans="1:6" x14ac:dyDescent="0.25">
      <c r="A348" s="193">
        <v>12</v>
      </c>
      <c r="B348" s="193">
        <v>7</v>
      </c>
      <c r="C348" s="193" t="str">
        <f t="shared" si="6"/>
        <v>127</v>
      </c>
      <c r="D348" s="201">
        <v>38.280358422939067</v>
      </c>
      <c r="F348" s="201">
        <v>28.445645161290326</v>
      </c>
    </row>
    <row r="349" spans="1:6" x14ac:dyDescent="0.25">
      <c r="A349" s="193">
        <v>12</v>
      </c>
      <c r="B349" s="193">
        <v>8</v>
      </c>
      <c r="C349" s="193" t="str">
        <f t="shared" si="6"/>
        <v>128</v>
      </c>
      <c r="D349" s="201">
        <v>36.52629032258065</v>
      </c>
      <c r="F349" s="201">
        <v>27.700860215053762</v>
      </c>
    </row>
    <row r="350" spans="1:6" x14ac:dyDescent="0.25">
      <c r="A350" s="193">
        <v>12</v>
      </c>
      <c r="B350" s="193">
        <v>9</v>
      </c>
      <c r="C350" s="193" t="str">
        <f t="shared" si="6"/>
        <v>129</v>
      </c>
      <c r="D350" s="201">
        <v>24.530483870967746</v>
      </c>
      <c r="F350" s="201">
        <v>18.973225806451616</v>
      </c>
    </row>
    <row r="351" spans="1:6" x14ac:dyDescent="0.25">
      <c r="A351" s="193">
        <v>12</v>
      </c>
      <c r="B351" s="193">
        <v>10</v>
      </c>
      <c r="C351" s="193" t="str">
        <f t="shared" si="6"/>
        <v>1210</v>
      </c>
      <c r="D351" s="201">
        <v>41.072741935483876</v>
      </c>
      <c r="F351" s="201">
        <v>46.390161290322574</v>
      </c>
    </row>
    <row r="352" spans="1:6" x14ac:dyDescent="0.25">
      <c r="A352" s="193">
        <v>12</v>
      </c>
      <c r="B352" s="193">
        <v>11</v>
      </c>
      <c r="C352" s="193" t="str">
        <f t="shared" si="6"/>
        <v>1211</v>
      </c>
      <c r="D352" s="201">
        <v>47.620430107526893</v>
      </c>
      <c r="F352" s="201">
        <v>35.625967741935476</v>
      </c>
    </row>
    <row r="353" spans="1:6" x14ac:dyDescent="0.25">
      <c r="A353" s="193">
        <v>12</v>
      </c>
      <c r="B353" s="193">
        <v>12</v>
      </c>
      <c r="C353" s="193" t="str">
        <f t="shared" si="6"/>
        <v>1212</v>
      </c>
      <c r="D353" s="201">
        <v>42.349301075268826</v>
      </c>
      <c r="F353" s="201">
        <v>29.828709677419347</v>
      </c>
    </row>
    <row r="354" spans="1:6" x14ac:dyDescent="0.25">
      <c r="A354" s="193">
        <v>12</v>
      </c>
      <c r="B354" s="193">
        <v>13</v>
      </c>
      <c r="C354" s="193" t="str">
        <f t="shared" si="6"/>
        <v>1213</v>
      </c>
      <c r="D354" s="201">
        <v>34.727007168458776</v>
      </c>
      <c r="F354" s="201">
        <v>31.192688172043017</v>
      </c>
    </row>
    <row r="355" spans="1:6" x14ac:dyDescent="0.25">
      <c r="A355" s="193">
        <v>12</v>
      </c>
      <c r="B355" s="193">
        <v>14</v>
      </c>
      <c r="C355" s="193" t="str">
        <f t="shared" si="6"/>
        <v>1214</v>
      </c>
      <c r="D355" s="201">
        <v>35.81541218637993</v>
      </c>
      <c r="F355" s="201">
        <v>30.495645161290323</v>
      </c>
    </row>
    <row r="356" spans="1:6" x14ac:dyDescent="0.25">
      <c r="A356" s="193">
        <v>12</v>
      </c>
      <c r="B356" s="193">
        <v>15</v>
      </c>
      <c r="C356" s="193" t="str">
        <f t="shared" si="6"/>
        <v>1215</v>
      </c>
      <c r="D356" s="201">
        <v>45.680143369175624</v>
      </c>
      <c r="F356" s="201">
        <v>34.380053763440863</v>
      </c>
    </row>
    <row r="357" spans="1:6" x14ac:dyDescent="0.25">
      <c r="A357" s="193">
        <v>12</v>
      </c>
      <c r="B357" s="193">
        <v>16</v>
      </c>
      <c r="C357" s="193" t="str">
        <f t="shared" si="6"/>
        <v>1216</v>
      </c>
      <c r="D357" s="201">
        <v>56.413440860215061</v>
      </c>
      <c r="F357" s="201">
        <v>36.971075268817202</v>
      </c>
    </row>
    <row r="358" spans="1:6" x14ac:dyDescent="0.25">
      <c r="A358" s="193">
        <v>12</v>
      </c>
      <c r="B358" s="193">
        <v>17</v>
      </c>
      <c r="C358" s="193" t="str">
        <f t="shared" si="6"/>
        <v>1217</v>
      </c>
      <c r="D358" s="201">
        <v>53.055698924731203</v>
      </c>
      <c r="F358" s="201">
        <v>42.756236559139779</v>
      </c>
    </row>
    <row r="359" spans="1:6" x14ac:dyDescent="0.25">
      <c r="A359" s="193">
        <v>12</v>
      </c>
      <c r="B359" s="193">
        <v>18</v>
      </c>
      <c r="C359" s="193" t="str">
        <f t="shared" si="6"/>
        <v>1218</v>
      </c>
      <c r="D359" s="201">
        <v>64.141129032258078</v>
      </c>
      <c r="F359" s="201">
        <v>54.318172043010755</v>
      </c>
    </row>
    <row r="360" spans="1:6" x14ac:dyDescent="0.25">
      <c r="A360" s="193">
        <v>12</v>
      </c>
      <c r="B360" s="193">
        <v>19</v>
      </c>
      <c r="C360" s="193" t="str">
        <f t="shared" si="6"/>
        <v>1219</v>
      </c>
      <c r="D360" s="201">
        <v>50.106075268817207</v>
      </c>
      <c r="F360" s="201">
        <v>40.556559139784959</v>
      </c>
    </row>
    <row r="361" spans="1:6" x14ac:dyDescent="0.25">
      <c r="A361" s="193">
        <v>12</v>
      </c>
      <c r="B361" s="193">
        <v>20</v>
      </c>
      <c r="C361" s="193" t="str">
        <f t="shared" si="6"/>
        <v>1220</v>
      </c>
      <c r="D361" s="201">
        <v>33.681792114695341</v>
      </c>
      <c r="F361" s="201">
        <v>33.1758064516129</v>
      </c>
    </row>
    <row r="362" spans="1:6" x14ac:dyDescent="0.25">
      <c r="A362" s="193">
        <v>12</v>
      </c>
      <c r="B362" s="193">
        <v>21</v>
      </c>
      <c r="C362" s="193" t="str">
        <f t="shared" si="6"/>
        <v>1221</v>
      </c>
      <c r="D362" s="201">
        <v>31.934193548387089</v>
      </c>
      <c r="F362" s="201">
        <v>29.141451612903225</v>
      </c>
    </row>
    <row r="363" spans="1:6" x14ac:dyDescent="0.25">
      <c r="A363" s="193">
        <v>12</v>
      </c>
      <c r="B363" s="193">
        <v>22</v>
      </c>
      <c r="C363" s="193" t="str">
        <f t="shared" si="6"/>
        <v>1222</v>
      </c>
      <c r="D363" s="201">
        <v>30.176039426523289</v>
      </c>
      <c r="F363" s="201">
        <v>26.306021505376343</v>
      </c>
    </row>
    <row r="364" spans="1:6" x14ac:dyDescent="0.25">
      <c r="A364" s="193">
        <v>12</v>
      </c>
      <c r="B364" s="193">
        <v>23</v>
      </c>
      <c r="C364" s="193" t="str">
        <f t="shared" si="6"/>
        <v>1223</v>
      </c>
      <c r="D364" s="201">
        <v>27.616182795698922</v>
      </c>
      <c r="F364" s="201">
        <v>20.303870967741936</v>
      </c>
    </row>
    <row r="365" spans="1:6" x14ac:dyDescent="0.25">
      <c r="A365" s="193">
        <v>12</v>
      </c>
      <c r="B365" s="193">
        <v>24</v>
      </c>
      <c r="C365" s="193" t="str">
        <f t="shared" si="6"/>
        <v>1224</v>
      </c>
      <c r="D365" s="201">
        <v>20.715035842293908</v>
      </c>
      <c r="F365" s="201">
        <v>23.139408602150539</v>
      </c>
    </row>
    <row r="366" spans="1:6" x14ac:dyDescent="0.25">
      <c r="A366" s="193">
        <v>12</v>
      </c>
      <c r="B366" s="193">
        <v>25</v>
      </c>
      <c r="C366" s="193" t="str">
        <f t="shared" si="6"/>
        <v>1225</v>
      </c>
      <c r="D366" s="201">
        <v>18.225089605734766</v>
      </c>
      <c r="F366" s="201">
        <v>17.264569892473116</v>
      </c>
    </row>
    <row r="367" spans="1:6" x14ac:dyDescent="0.25">
      <c r="A367" s="193">
        <v>12</v>
      </c>
      <c r="B367" s="193">
        <v>26</v>
      </c>
      <c r="C367" s="193" t="str">
        <f t="shared" si="6"/>
        <v>1226</v>
      </c>
      <c r="D367" s="201">
        <v>12.179946236559145</v>
      </c>
      <c r="F367" s="201">
        <v>5.1909139784946223</v>
      </c>
    </row>
    <row r="368" spans="1:6" x14ac:dyDescent="0.25">
      <c r="A368" s="193">
        <v>12</v>
      </c>
      <c r="B368" s="193">
        <v>27</v>
      </c>
      <c r="C368" s="193" t="str">
        <f t="shared" si="6"/>
        <v>1227</v>
      </c>
      <c r="D368" s="201">
        <v>32.824336917562725</v>
      </c>
      <c r="F368" s="201">
        <v>15.691720430107525</v>
      </c>
    </row>
    <row r="369" spans="1:6" x14ac:dyDescent="0.25">
      <c r="A369" s="193">
        <v>12</v>
      </c>
      <c r="B369" s="193">
        <v>28</v>
      </c>
      <c r="C369" s="193" t="str">
        <f t="shared" si="6"/>
        <v>1228</v>
      </c>
      <c r="D369" s="201">
        <v>37.370770609319003</v>
      </c>
      <c r="F369" s="201">
        <v>10.834677419354838</v>
      </c>
    </row>
    <row r="370" spans="1:6" x14ac:dyDescent="0.25">
      <c r="A370" s="193">
        <v>12</v>
      </c>
      <c r="B370" s="193">
        <v>29</v>
      </c>
      <c r="C370" s="193" t="str">
        <f t="shared" si="6"/>
        <v>1229</v>
      </c>
      <c r="D370" s="201">
        <v>23.029551971326168</v>
      </c>
      <c r="F370" s="201">
        <v>14.027419354838708</v>
      </c>
    </row>
    <row r="371" spans="1:6" x14ac:dyDescent="0.25">
      <c r="A371" s="193">
        <v>12</v>
      </c>
      <c r="B371" s="193">
        <v>30</v>
      </c>
      <c r="C371" s="193" t="str">
        <f t="shared" si="6"/>
        <v>1230</v>
      </c>
      <c r="D371" s="201">
        <v>30.966792114695341</v>
      </c>
      <c r="F371" s="201">
        <v>25.58064516129032</v>
      </c>
    </row>
    <row r="372" spans="1:6" x14ac:dyDescent="0.25">
      <c r="A372" s="193">
        <v>12</v>
      </c>
      <c r="B372" s="193">
        <v>31</v>
      </c>
      <c r="C372" s="193" t="str">
        <f t="shared" si="6"/>
        <v>1231</v>
      </c>
      <c r="D372" s="201">
        <v>43.916648745519709</v>
      </c>
      <c r="F372" s="201">
        <v>27.058333333333341</v>
      </c>
    </row>
    <row r="373" spans="1:6" ht="15.75" thickBot="1" x14ac:dyDescent="0.3">
      <c r="B373" s="193" t="s">
        <v>171</v>
      </c>
      <c r="D373" s="204">
        <f>SUM(D8:D372)</f>
        <v>5847.8114635603351</v>
      </c>
      <c r="F373" s="204">
        <f>SUM(F8:F372)</f>
        <v>4313.2750832200409</v>
      </c>
    </row>
    <row r="374" spans="1:6" ht="15.75" thickTop="1" x14ac:dyDescent="0.25"/>
  </sheetData>
  <hyperlinks>
    <hyperlink ref="A2" r:id="rId1"/>
  </hyperlinks>
  <pageMargins left="0.7" right="0.7" top="0.75" bottom="0.75" header="0.3" footer="0.3"/>
  <pageSetup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891"/>
  <sheetViews>
    <sheetView zoomScale="85" zoomScaleNormal="85" workbookViewId="0">
      <selection activeCell="F17" sqref="F17"/>
    </sheetView>
  </sheetViews>
  <sheetFormatPr defaultColWidth="12.7109375" defaultRowHeight="15" x14ac:dyDescent="0.25"/>
  <cols>
    <col min="1" max="1" width="15.140625" style="1" customWidth="1"/>
    <col min="2" max="2" width="7.28515625" style="128" bestFit="1" customWidth="1"/>
    <col min="3" max="3" width="7.140625" style="128" bestFit="1" customWidth="1"/>
    <col min="4" max="4" width="8.5703125" style="129" bestFit="1" customWidth="1"/>
    <col min="5" max="5" width="8.42578125" style="129" bestFit="1" customWidth="1"/>
    <col min="10" max="10" width="12.7109375" style="273"/>
  </cols>
  <sheetData>
    <row r="1" spans="1:12" x14ac:dyDescent="0.25">
      <c r="A1" s="126" t="s">
        <v>124</v>
      </c>
      <c r="B1" s="127"/>
      <c r="C1" s="127"/>
      <c r="D1" s="127"/>
      <c r="E1" s="127"/>
      <c r="H1" s="249"/>
      <c r="I1" s="249"/>
    </row>
    <row r="2" spans="1:12" x14ac:dyDescent="0.25">
      <c r="B2" s="127"/>
      <c r="C2" s="127"/>
      <c r="D2" s="127"/>
      <c r="E2" s="127"/>
      <c r="H2" s="249"/>
      <c r="I2" s="249"/>
    </row>
    <row r="3" spans="1:12" x14ac:dyDescent="0.25">
      <c r="B3" s="127"/>
      <c r="C3" s="127"/>
      <c r="D3" s="127"/>
      <c r="E3" s="127"/>
      <c r="H3" s="249"/>
      <c r="I3" s="249"/>
    </row>
    <row r="4" spans="1:12" x14ac:dyDescent="0.25">
      <c r="A4" s="254" t="s">
        <v>61</v>
      </c>
      <c r="B4" s="256"/>
      <c r="C4" s="256"/>
      <c r="D4" s="256"/>
      <c r="E4" s="256"/>
      <c r="H4" s="230"/>
      <c r="I4" s="109"/>
      <c r="J4" s="109"/>
    </row>
    <row r="5" spans="1:12" x14ac:dyDescent="0.25">
      <c r="A5" s="254" t="s">
        <v>188</v>
      </c>
      <c r="B5" s="256"/>
      <c r="C5" s="256"/>
      <c r="D5" s="256"/>
      <c r="E5" s="256"/>
      <c r="H5" s="230"/>
    </row>
    <row r="6" spans="1:12" x14ac:dyDescent="0.25">
      <c r="A6" s="253"/>
      <c r="B6" s="256"/>
      <c r="C6" s="256"/>
      <c r="D6" s="256"/>
      <c r="E6" s="256"/>
      <c r="F6" s="278" t="s">
        <v>210</v>
      </c>
      <c r="H6" s="109"/>
      <c r="I6" s="300" t="s">
        <v>190</v>
      </c>
      <c r="J6" s="300"/>
    </row>
    <row r="7" spans="1:12" x14ac:dyDescent="0.25">
      <c r="A7" s="253"/>
      <c r="B7" s="256"/>
      <c r="C7" s="256"/>
      <c r="D7" s="256"/>
      <c r="E7" s="256"/>
      <c r="F7" s="292" t="s">
        <v>209</v>
      </c>
      <c r="G7" s="271"/>
      <c r="H7" s="249"/>
      <c r="I7" s="230" t="s">
        <v>11</v>
      </c>
      <c r="J7" s="230"/>
    </row>
    <row r="8" spans="1:12" ht="16.5" customHeight="1" x14ac:dyDescent="0.25">
      <c r="A8" s="254" t="s">
        <v>64</v>
      </c>
      <c r="B8" s="256" t="s">
        <v>65</v>
      </c>
      <c r="C8" s="256" t="s">
        <v>66</v>
      </c>
      <c r="D8" s="256" t="s">
        <v>67</v>
      </c>
      <c r="E8" s="256" t="s">
        <v>68</v>
      </c>
      <c r="F8" s="278" t="s">
        <v>191</v>
      </c>
      <c r="G8" s="263"/>
      <c r="H8" s="256" t="s">
        <v>36</v>
      </c>
      <c r="I8" s="300" t="s">
        <v>189</v>
      </c>
      <c r="J8" s="300"/>
    </row>
    <row r="9" spans="1:12" x14ac:dyDescent="0.25">
      <c r="A9" s="255">
        <v>43678</v>
      </c>
      <c r="B9" s="257">
        <v>72</v>
      </c>
      <c r="C9" s="257">
        <v>66</v>
      </c>
      <c r="D9" s="131">
        <f t="shared" ref="D9" si="0">(B9+C9)/2</f>
        <v>69</v>
      </c>
      <c r="E9" s="131">
        <f t="shared" ref="E9" si="1">IF(65-D9&gt;0,65-D9,0)</f>
        <v>0</v>
      </c>
      <c r="F9" s="259">
        <f>E9*(1-VLOOKUP(TEXT(A9,"MMM"),$H$9:$I$20,2,FALSE))</f>
        <v>0</v>
      </c>
      <c r="G9" s="273"/>
      <c r="H9" s="300" t="s">
        <v>192</v>
      </c>
      <c r="I9" s="251">
        <v>2.3009302764784123E-3</v>
      </c>
      <c r="J9" s="251"/>
      <c r="L9" s="252"/>
    </row>
    <row r="10" spans="1:12" x14ac:dyDescent="0.25">
      <c r="A10" s="255">
        <v>43679</v>
      </c>
      <c r="B10" s="257">
        <v>82</v>
      </c>
      <c r="C10" s="257">
        <v>61</v>
      </c>
      <c r="D10" s="131">
        <f t="shared" ref="D10:D73" si="2">(B10+C10)/2</f>
        <v>71.5</v>
      </c>
      <c r="E10" s="131">
        <f t="shared" ref="E10:E73" si="3">IF(65-D10&gt;0,65-D10,0)</f>
        <v>0</v>
      </c>
      <c r="F10" s="259">
        <f t="shared" ref="F10:F73" si="4">E10*(1-VLOOKUP(TEXT(A10,"MMM"),$H$9:$I$20,2,FALSE))</f>
        <v>0</v>
      </c>
      <c r="G10" s="273"/>
      <c r="H10" s="300" t="s">
        <v>193</v>
      </c>
      <c r="I10" s="251">
        <v>-3.9793657443978891E-2</v>
      </c>
      <c r="J10" s="251"/>
      <c r="L10" s="252"/>
    </row>
    <row r="11" spans="1:12" x14ac:dyDescent="0.25">
      <c r="A11" s="255">
        <v>43680</v>
      </c>
      <c r="B11" s="257">
        <v>82</v>
      </c>
      <c r="C11" s="257">
        <v>67</v>
      </c>
      <c r="D11" s="131">
        <f t="shared" si="2"/>
        <v>74.5</v>
      </c>
      <c r="E11" s="131">
        <f t="shared" si="3"/>
        <v>0</v>
      </c>
      <c r="F11" s="259">
        <f t="shared" si="4"/>
        <v>0</v>
      </c>
      <c r="G11" s="273"/>
      <c r="H11" s="300" t="s">
        <v>194</v>
      </c>
      <c r="I11" s="251">
        <v>-7.0632809326198448E-2</v>
      </c>
      <c r="J11" s="251"/>
      <c r="L11" s="252"/>
    </row>
    <row r="12" spans="1:12" x14ac:dyDescent="0.25">
      <c r="A12" s="255">
        <v>43681</v>
      </c>
      <c r="B12" s="257">
        <v>86</v>
      </c>
      <c r="C12" s="257">
        <v>66</v>
      </c>
      <c r="D12" s="131">
        <f t="shared" si="2"/>
        <v>76</v>
      </c>
      <c r="E12" s="131">
        <f t="shared" si="3"/>
        <v>0</v>
      </c>
      <c r="F12" s="259">
        <f t="shared" si="4"/>
        <v>0</v>
      </c>
      <c r="G12" s="273"/>
      <c r="H12" s="300" t="s">
        <v>195</v>
      </c>
      <c r="I12" s="251">
        <v>-0.11250662745050989</v>
      </c>
      <c r="J12" s="251"/>
      <c r="L12" s="252"/>
    </row>
    <row r="13" spans="1:12" x14ac:dyDescent="0.25">
      <c r="A13" s="255">
        <v>43682</v>
      </c>
      <c r="B13" s="257">
        <v>87</v>
      </c>
      <c r="C13" s="257">
        <v>65</v>
      </c>
      <c r="D13" s="131">
        <f t="shared" si="2"/>
        <v>76</v>
      </c>
      <c r="E13" s="131">
        <f t="shared" si="3"/>
        <v>0</v>
      </c>
      <c r="F13" s="259">
        <f t="shared" si="4"/>
        <v>0</v>
      </c>
      <c r="G13" s="273"/>
      <c r="H13" s="300" t="s">
        <v>22</v>
      </c>
      <c r="I13" s="251">
        <v>-0.28829327500256519</v>
      </c>
      <c r="J13" s="251"/>
      <c r="L13" s="252"/>
    </row>
    <row r="14" spans="1:12" x14ac:dyDescent="0.25">
      <c r="A14" s="255">
        <v>43683</v>
      </c>
      <c r="B14" s="257">
        <v>88</v>
      </c>
      <c r="C14" s="257">
        <v>70</v>
      </c>
      <c r="D14" s="131">
        <f t="shared" si="2"/>
        <v>79</v>
      </c>
      <c r="E14" s="131">
        <f t="shared" si="3"/>
        <v>0</v>
      </c>
      <c r="F14" s="259">
        <f t="shared" si="4"/>
        <v>0</v>
      </c>
      <c r="G14" s="273"/>
      <c r="H14" s="300" t="s">
        <v>196</v>
      </c>
      <c r="I14" s="251">
        <v>-0.67181913771435853</v>
      </c>
      <c r="J14" s="251"/>
      <c r="L14" s="252"/>
    </row>
    <row r="15" spans="1:12" x14ac:dyDescent="0.25">
      <c r="A15" s="255">
        <v>43684</v>
      </c>
      <c r="B15" s="257">
        <v>87</v>
      </c>
      <c r="C15" s="257">
        <v>66</v>
      </c>
      <c r="D15" s="131">
        <f t="shared" si="2"/>
        <v>76.5</v>
      </c>
      <c r="E15" s="131">
        <f t="shared" si="3"/>
        <v>0</v>
      </c>
      <c r="F15" s="259">
        <f t="shared" si="4"/>
        <v>0</v>
      </c>
      <c r="G15" s="273"/>
      <c r="H15" s="300" t="s">
        <v>197</v>
      </c>
      <c r="I15" s="251">
        <v>-0.74935648031028212</v>
      </c>
      <c r="J15" s="251"/>
      <c r="L15" s="252"/>
    </row>
    <row r="16" spans="1:12" x14ac:dyDescent="0.25">
      <c r="A16" s="255">
        <v>43685</v>
      </c>
      <c r="B16" s="257">
        <v>86</v>
      </c>
      <c r="C16" s="257">
        <v>67</v>
      </c>
      <c r="D16" s="131">
        <f t="shared" si="2"/>
        <v>76.5</v>
      </c>
      <c r="E16" s="131">
        <f t="shared" si="3"/>
        <v>0</v>
      </c>
      <c r="F16" s="259">
        <f t="shared" si="4"/>
        <v>0</v>
      </c>
      <c r="G16" s="273"/>
      <c r="H16" s="300" t="s">
        <v>187</v>
      </c>
      <c r="I16" s="251">
        <v>-1.0757677606895557</v>
      </c>
      <c r="J16" s="251"/>
      <c r="L16" s="252"/>
    </row>
    <row r="17" spans="1:12" x14ac:dyDescent="0.25">
      <c r="A17" s="255">
        <v>43686</v>
      </c>
      <c r="B17" s="257">
        <v>88</v>
      </c>
      <c r="C17" s="257">
        <v>68</v>
      </c>
      <c r="D17" s="131">
        <f t="shared" si="2"/>
        <v>78</v>
      </c>
      <c r="E17" s="131">
        <f t="shared" si="3"/>
        <v>0</v>
      </c>
      <c r="F17" s="259">
        <f t="shared" si="4"/>
        <v>0</v>
      </c>
      <c r="G17" s="273"/>
      <c r="H17" s="300" t="s">
        <v>198</v>
      </c>
      <c r="I17" s="251">
        <v>-0.3093406199399566</v>
      </c>
      <c r="J17" s="251"/>
      <c r="L17" s="252"/>
    </row>
    <row r="18" spans="1:12" x14ac:dyDescent="0.25">
      <c r="A18" s="255">
        <v>43687</v>
      </c>
      <c r="B18" s="257">
        <v>88</v>
      </c>
      <c r="C18" s="257">
        <v>68</v>
      </c>
      <c r="D18" s="131">
        <f t="shared" si="2"/>
        <v>78</v>
      </c>
      <c r="E18" s="131">
        <f t="shared" si="3"/>
        <v>0</v>
      </c>
      <c r="F18" s="259">
        <f t="shared" si="4"/>
        <v>0</v>
      </c>
      <c r="G18" s="273"/>
      <c r="H18" s="300" t="s">
        <v>199</v>
      </c>
      <c r="I18" s="251">
        <v>-0.11144049278984185</v>
      </c>
      <c r="J18" s="251"/>
      <c r="L18" s="252"/>
    </row>
    <row r="19" spans="1:12" x14ac:dyDescent="0.25">
      <c r="A19" s="255">
        <v>43688</v>
      </c>
      <c r="B19" s="257">
        <v>89</v>
      </c>
      <c r="C19" s="257">
        <v>71</v>
      </c>
      <c r="D19" s="131">
        <f t="shared" si="2"/>
        <v>80</v>
      </c>
      <c r="E19" s="131">
        <f t="shared" si="3"/>
        <v>0</v>
      </c>
      <c r="F19" s="259">
        <f t="shared" si="4"/>
        <v>0</v>
      </c>
      <c r="G19" s="273"/>
      <c r="H19" s="300" t="s">
        <v>200</v>
      </c>
      <c r="I19" s="251">
        <v>-4.263258759904287E-2</v>
      </c>
      <c r="J19" s="251"/>
      <c r="L19" s="252"/>
    </row>
    <row r="20" spans="1:12" x14ac:dyDescent="0.25">
      <c r="A20" s="255">
        <v>43689</v>
      </c>
      <c r="B20" s="257">
        <v>83</v>
      </c>
      <c r="C20" s="257">
        <v>70</v>
      </c>
      <c r="D20" s="131">
        <f t="shared" si="2"/>
        <v>76.5</v>
      </c>
      <c r="E20" s="131">
        <f t="shared" si="3"/>
        <v>0</v>
      </c>
      <c r="F20" s="259">
        <f t="shared" si="4"/>
        <v>0</v>
      </c>
      <c r="G20" s="273"/>
      <c r="H20" s="300" t="s">
        <v>201</v>
      </c>
      <c r="I20" s="251">
        <v>-2.8775192224907948E-2</v>
      </c>
      <c r="J20" s="251"/>
      <c r="L20" s="252"/>
    </row>
    <row r="21" spans="1:12" x14ac:dyDescent="0.25">
      <c r="A21" s="255">
        <v>43690</v>
      </c>
      <c r="B21" s="257">
        <v>91</v>
      </c>
      <c r="C21" s="257">
        <v>70</v>
      </c>
      <c r="D21" s="131">
        <f t="shared" si="2"/>
        <v>80.5</v>
      </c>
      <c r="E21" s="131">
        <f t="shared" si="3"/>
        <v>0</v>
      </c>
      <c r="F21" s="259">
        <f t="shared" si="4"/>
        <v>0</v>
      </c>
      <c r="G21" s="273"/>
      <c r="H21" s="249"/>
      <c r="I21" s="249"/>
    </row>
    <row r="22" spans="1:12" x14ac:dyDescent="0.25">
      <c r="A22" s="255">
        <v>43691</v>
      </c>
      <c r="B22" s="257">
        <v>87</v>
      </c>
      <c r="C22" s="257">
        <v>68</v>
      </c>
      <c r="D22" s="131">
        <f t="shared" si="2"/>
        <v>77.5</v>
      </c>
      <c r="E22" s="131">
        <f t="shared" si="3"/>
        <v>0</v>
      </c>
      <c r="F22" s="259">
        <f t="shared" si="4"/>
        <v>0</v>
      </c>
      <c r="G22" s="273"/>
      <c r="H22" s="249"/>
      <c r="I22" s="249"/>
    </row>
    <row r="23" spans="1:12" x14ac:dyDescent="0.25">
      <c r="A23" s="255">
        <v>43692</v>
      </c>
      <c r="B23" s="257">
        <v>81</v>
      </c>
      <c r="C23" s="257">
        <v>61</v>
      </c>
      <c r="D23" s="131">
        <f t="shared" si="2"/>
        <v>71</v>
      </c>
      <c r="E23" s="131">
        <f t="shared" si="3"/>
        <v>0</v>
      </c>
      <c r="F23" s="259">
        <f t="shared" si="4"/>
        <v>0</v>
      </c>
      <c r="G23" s="273"/>
      <c r="H23" s="249"/>
      <c r="I23" s="249"/>
    </row>
    <row r="24" spans="1:12" x14ac:dyDescent="0.25">
      <c r="A24" s="255">
        <v>43693</v>
      </c>
      <c r="B24" s="257">
        <v>80</v>
      </c>
      <c r="C24" s="257">
        <v>63</v>
      </c>
      <c r="D24" s="131">
        <f t="shared" si="2"/>
        <v>71.5</v>
      </c>
      <c r="E24" s="131">
        <f t="shared" si="3"/>
        <v>0</v>
      </c>
      <c r="F24" s="259">
        <f t="shared" si="4"/>
        <v>0</v>
      </c>
      <c r="G24" s="273"/>
      <c r="H24" s="249"/>
      <c r="I24" s="249"/>
    </row>
    <row r="25" spans="1:12" x14ac:dyDescent="0.25">
      <c r="A25" s="255">
        <v>43694</v>
      </c>
      <c r="B25" s="257">
        <v>82</v>
      </c>
      <c r="C25" s="257">
        <v>66</v>
      </c>
      <c r="D25" s="131">
        <f t="shared" si="2"/>
        <v>74</v>
      </c>
      <c r="E25" s="131">
        <f t="shared" si="3"/>
        <v>0</v>
      </c>
      <c r="F25" s="259">
        <f t="shared" si="4"/>
        <v>0</v>
      </c>
      <c r="G25" s="273"/>
      <c r="H25" s="249"/>
      <c r="I25" s="249"/>
    </row>
    <row r="26" spans="1:12" x14ac:dyDescent="0.25">
      <c r="A26" s="255">
        <v>43695</v>
      </c>
      <c r="B26" s="257">
        <v>83</v>
      </c>
      <c r="C26" s="257">
        <v>66</v>
      </c>
      <c r="D26" s="131">
        <f t="shared" si="2"/>
        <v>74.5</v>
      </c>
      <c r="E26" s="131">
        <f t="shared" si="3"/>
        <v>0</v>
      </c>
      <c r="F26" s="259">
        <f t="shared" si="4"/>
        <v>0</v>
      </c>
      <c r="G26" s="273"/>
      <c r="H26" s="249"/>
      <c r="I26" s="249"/>
    </row>
    <row r="27" spans="1:12" x14ac:dyDescent="0.25">
      <c r="A27" s="255">
        <v>43696</v>
      </c>
      <c r="B27" s="257">
        <v>86</v>
      </c>
      <c r="C27" s="257">
        <v>67</v>
      </c>
      <c r="D27" s="131">
        <f t="shared" si="2"/>
        <v>76.5</v>
      </c>
      <c r="E27" s="131">
        <f t="shared" si="3"/>
        <v>0</v>
      </c>
      <c r="F27" s="259">
        <f t="shared" si="4"/>
        <v>0</v>
      </c>
      <c r="G27" s="273"/>
      <c r="H27" s="249"/>
      <c r="I27" s="249"/>
    </row>
    <row r="28" spans="1:12" x14ac:dyDescent="0.25">
      <c r="A28" s="255">
        <v>43697</v>
      </c>
      <c r="B28" s="257">
        <v>92</v>
      </c>
      <c r="C28" s="257">
        <v>71</v>
      </c>
      <c r="D28" s="131">
        <f t="shared" si="2"/>
        <v>81.5</v>
      </c>
      <c r="E28" s="131">
        <f t="shared" si="3"/>
        <v>0</v>
      </c>
      <c r="F28" s="259">
        <f t="shared" si="4"/>
        <v>0</v>
      </c>
      <c r="G28" s="273"/>
      <c r="H28" s="249"/>
      <c r="I28" s="249"/>
    </row>
    <row r="29" spans="1:12" x14ac:dyDescent="0.25">
      <c r="A29" s="255">
        <v>43698</v>
      </c>
      <c r="B29" s="257">
        <v>82</v>
      </c>
      <c r="C29" s="257">
        <v>69</v>
      </c>
      <c r="D29" s="131">
        <f t="shared" si="2"/>
        <v>75.5</v>
      </c>
      <c r="E29" s="131">
        <f t="shared" si="3"/>
        <v>0</v>
      </c>
      <c r="F29" s="259">
        <f t="shared" si="4"/>
        <v>0</v>
      </c>
      <c r="G29" s="273"/>
      <c r="H29" s="249"/>
      <c r="I29" s="249"/>
    </row>
    <row r="30" spans="1:12" x14ac:dyDescent="0.25">
      <c r="A30" s="255">
        <v>43699</v>
      </c>
      <c r="B30" s="257">
        <v>80</v>
      </c>
      <c r="C30" s="257">
        <v>68</v>
      </c>
      <c r="D30" s="131">
        <f t="shared" si="2"/>
        <v>74</v>
      </c>
      <c r="E30" s="131">
        <f t="shared" si="3"/>
        <v>0</v>
      </c>
      <c r="F30" s="259">
        <f t="shared" si="4"/>
        <v>0</v>
      </c>
      <c r="G30" s="273"/>
      <c r="H30" s="249"/>
      <c r="I30" s="249"/>
    </row>
    <row r="31" spans="1:12" x14ac:dyDescent="0.25">
      <c r="A31" s="255">
        <v>43700</v>
      </c>
      <c r="B31" s="257">
        <v>81</v>
      </c>
      <c r="C31" s="257">
        <v>62</v>
      </c>
      <c r="D31" s="131">
        <f t="shared" si="2"/>
        <v>71.5</v>
      </c>
      <c r="E31" s="131">
        <f t="shared" si="3"/>
        <v>0</v>
      </c>
      <c r="F31" s="259">
        <f t="shared" si="4"/>
        <v>0</v>
      </c>
      <c r="G31" s="273"/>
      <c r="H31" s="249"/>
      <c r="I31" s="249"/>
    </row>
    <row r="32" spans="1:12" x14ac:dyDescent="0.25">
      <c r="A32" s="255">
        <v>43701</v>
      </c>
      <c r="B32" s="257">
        <v>81</v>
      </c>
      <c r="C32" s="257">
        <v>60</v>
      </c>
      <c r="D32" s="131">
        <f t="shared" si="2"/>
        <v>70.5</v>
      </c>
      <c r="E32" s="131">
        <f t="shared" si="3"/>
        <v>0</v>
      </c>
      <c r="F32" s="259">
        <f t="shared" si="4"/>
        <v>0</v>
      </c>
      <c r="G32" s="273"/>
      <c r="H32" s="249"/>
      <c r="I32" s="249"/>
    </row>
    <row r="33" spans="1:9" x14ac:dyDescent="0.25">
      <c r="A33" s="255">
        <v>43702</v>
      </c>
      <c r="B33" s="257">
        <v>75</v>
      </c>
      <c r="C33" s="257">
        <v>61</v>
      </c>
      <c r="D33" s="131">
        <f t="shared" si="2"/>
        <v>68</v>
      </c>
      <c r="E33" s="131">
        <f t="shared" si="3"/>
        <v>0</v>
      </c>
      <c r="F33" s="259">
        <f t="shared" si="4"/>
        <v>0</v>
      </c>
      <c r="G33" s="273"/>
      <c r="H33" s="249"/>
      <c r="I33" s="249"/>
    </row>
    <row r="34" spans="1:9" x14ac:dyDescent="0.25">
      <c r="A34" s="255">
        <v>43703</v>
      </c>
      <c r="B34" s="257">
        <v>69</v>
      </c>
      <c r="C34" s="257">
        <v>65</v>
      </c>
      <c r="D34" s="131">
        <f t="shared" si="2"/>
        <v>67</v>
      </c>
      <c r="E34" s="131">
        <f t="shared" si="3"/>
        <v>0</v>
      </c>
      <c r="F34" s="259">
        <f t="shared" si="4"/>
        <v>0</v>
      </c>
      <c r="G34" s="273"/>
      <c r="H34" s="249"/>
      <c r="I34" s="249"/>
    </row>
    <row r="35" spans="1:9" x14ac:dyDescent="0.25">
      <c r="A35" s="255">
        <v>43704</v>
      </c>
      <c r="B35" s="257">
        <v>72</v>
      </c>
      <c r="C35" s="257">
        <v>63</v>
      </c>
      <c r="D35" s="131">
        <f t="shared" si="2"/>
        <v>67.5</v>
      </c>
      <c r="E35" s="131">
        <f t="shared" si="3"/>
        <v>0</v>
      </c>
      <c r="F35" s="259">
        <f t="shared" si="4"/>
        <v>0</v>
      </c>
      <c r="G35" s="273"/>
      <c r="H35" s="249"/>
      <c r="I35" s="249"/>
    </row>
    <row r="36" spans="1:9" x14ac:dyDescent="0.25">
      <c r="A36" s="255">
        <v>43705</v>
      </c>
      <c r="B36" s="257">
        <v>80</v>
      </c>
      <c r="C36" s="257">
        <v>56</v>
      </c>
      <c r="D36" s="131">
        <f t="shared" si="2"/>
        <v>68</v>
      </c>
      <c r="E36" s="131">
        <f t="shared" si="3"/>
        <v>0</v>
      </c>
      <c r="F36" s="259">
        <f t="shared" si="4"/>
        <v>0</v>
      </c>
      <c r="G36" s="273"/>
      <c r="H36" s="249"/>
      <c r="I36" s="249"/>
    </row>
    <row r="37" spans="1:9" x14ac:dyDescent="0.25">
      <c r="A37" s="255">
        <v>43706</v>
      </c>
      <c r="B37" s="257">
        <v>82</v>
      </c>
      <c r="C37" s="257">
        <v>60</v>
      </c>
      <c r="D37" s="131">
        <f t="shared" si="2"/>
        <v>71</v>
      </c>
      <c r="E37" s="131">
        <f t="shared" si="3"/>
        <v>0</v>
      </c>
      <c r="F37" s="259">
        <f t="shared" si="4"/>
        <v>0</v>
      </c>
      <c r="G37" s="273"/>
      <c r="H37" s="249"/>
      <c r="I37" s="249"/>
    </row>
    <row r="38" spans="1:9" x14ac:dyDescent="0.25">
      <c r="A38" s="255">
        <v>43707</v>
      </c>
      <c r="B38" s="257">
        <v>90</v>
      </c>
      <c r="C38" s="257">
        <v>65</v>
      </c>
      <c r="D38" s="131">
        <f t="shared" si="2"/>
        <v>77.5</v>
      </c>
      <c r="E38" s="131">
        <f t="shared" si="3"/>
        <v>0</v>
      </c>
      <c r="F38" s="259">
        <f t="shared" si="4"/>
        <v>0</v>
      </c>
      <c r="G38" s="273"/>
      <c r="H38" s="249"/>
      <c r="I38" s="249"/>
    </row>
    <row r="39" spans="1:9" x14ac:dyDescent="0.25">
      <c r="A39" s="255">
        <v>43708</v>
      </c>
      <c r="B39" s="257">
        <v>76</v>
      </c>
      <c r="C39" s="257">
        <v>57</v>
      </c>
      <c r="D39" s="131">
        <f t="shared" si="2"/>
        <v>66.5</v>
      </c>
      <c r="E39" s="131">
        <f t="shared" si="3"/>
        <v>0</v>
      </c>
      <c r="F39" s="259">
        <f t="shared" si="4"/>
        <v>0</v>
      </c>
      <c r="G39" s="273"/>
      <c r="H39" s="249"/>
      <c r="I39" s="249"/>
    </row>
    <row r="40" spans="1:9" x14ac:dyDescent="0.25">
      <c r="A40" s="255">
        <v>43709</v>
      </c>
      <c r="B40" s="257">
        <v>73</v>
      </c>
      <c r="C40" s="257">
        <v>57</v>
      </c>
      <c r="D40" s="131">
        <f t="shared" si="2"/>
        <v>65</v>
      </c>
      <c r="E40" s="131">
        <f t="shared" si="3"/>
        <v>0</v>
      </c>
      <c r="F40" s="259">
        <f t="shared" si="4"/>
        <v>0</v>
      </c>
      <c r="G40" s="273"/>
      <c r="H40" s="249"/>
      <c r="I40" s="249"/>
    </row>
    <row r="41" spans="1:9" x14ac:dyDescent="0.25">
      <c r="A41" s="255">
        <v>43710</v>
      </c>
      <c r="B41" s="257">
        <v>80</v>
      </c>
      <c r="C41" s="257">
        <v>60</v>
      </c>
      <c r="D41" s="131">
        <f t="shared" si="2"/>
        <v>70</v>
      </c>
      <c r="E41" s="131">
        <f t="shared" si="3"/>
        <v>0</v>
      </c>
      <c r="F41" s="259">
        <f t="shared" si="4"/>
        <v>0</v>
      </c>
      <c r="G41" s="273"/>
      <c r="H41" s="249"/>
      <c r="I41" s="249"/>
    </row>
    <row r="42" spans="1:9" x14ac:dyDescent="0.25">
      <c r="A42" s="255">
        <v>43711</v>
      </c>
      <c r="B42" s="257">
        <v>83</v>
      </c>
      <c r="C42" s="257">
        <v>63</v>
      </c>
      <c r="D42" s="131">
        <f t="shared" si="2"/>
        <v>73</v>
      </c>
      <c r="E42" s="131">
        <f t="shared" si="3"/>
        <v>0</v>
      </c>
      <c r="F42" s="259">
        <f t="shared" si="4"/>
        <v>0</v>
      </c>
      <c r="G42" s="273"/>
      <c r="H42" s="249"/>
      <c r="I42" s="249"/>
    </row>
    <row r="43" spans="1:9" x14ac:dyDescent="0.25">
      <c r="A43" s="255">
        <v>43712</v>
      </c>
      <c r="B43" s="257">
        <v>90</v>
      </c>
      <c r="C43" s="257">
        <v>63</v>
      </c>
      <c r="D43" s="131">
        <f t="shared" si="2"/>
        <v>76.5</v>
      </c>
      <c r="E43" s="131">
        <f t="shared" si="3"/>
        <v>0</v>
      </c>
      <c r="F43" s="259">
        <f t="shared" si="4"/>
        <v>0</v>
      </c>
      <c r="G43" s="273"/>
      <c r="H43" s="249"/>
      <c r="I43" s="249"/>
    </row>
    <row r="44" spans="1:9" x14ac:dyDescent="0.25">
      <c r="A44" s="255">
        <v>43713</v>
      </c>
      <c r="B44" s="257">
        <v>77</v>
      </c>
      <c r="C44" s="257">
        <v>60</v>
      </c>
      <c r="D44" s="131">
        <f t="shared" si="2"/>
        <v>68.5</v>
      </c>
      <c r="E44" s="131">
        <f t="shared" si="3"/>
        <v>0</v>
      </c>
      <c r="F44" s="259">
        <f t="shared" si="4"/>
        <v>0</v>
      </c>
      <c r="G44" s="273"/>
      <c r="H44" s="249"/>
      <c r="I44" s="249"/>
    </row>
    <row r="45" spans="1:9" x14ac:dyDescent="0.25">
      <c r="A45" s="255">
        <v>43714</v>
      </c>
      <c r="B45" s="257">
        <v>86</v>
      </c>
      <c r="C45" s="257">
        <v>63</v>
      </c>
      <c r="D45" s="131">
        <f t="shared" si="2"/>
        <v>74.5</v>
      </c>
      <c r="E45" s="131">
        <f t="shared" si="3"/>
        <v>0</v>
      </c>
      <c r="F45" s="259">
        <f t="shared" si="4"/>
        <v>0</v>
      </c>
      <c r="G45" s="273"/>
      <c r="H45" s="249"/>
      <c r="I45" s="249"/>
    </row>
    <row r="46" spans="1:9" x14ac:dyDescent="0.25">
      <c r="A46" s="255">
        <v>43715</v>
      </c>
      <c r="B46" s="257">
        <v>81</v>
      </c>
      <c r="C46" s="257">
        <v>60</v>
      </c>
      <c r="D46" s="131">
        <f t="shared" si="2"/>
        <v>70.5</v>
      </c>
      <c r="E46" s="131">
        <f t="shared" si="3"/>
        <v>0</v>
      </c>
      <c r="F46" s="259">
        <f t="shared" si="4"/>
        <v>0</v>
      </c>
      <c r="G46" s="273"/>
      <c r="H46" s="249"/>
      <c r="I46" s="249"/>
    </row>
    <row r="47" spans="1:9" x14ac:dyDescent="0.25">
      <c r="A47" s="255">
        <v>43716</v>
      </c>
      <c r="B47" s="257">
        <v>81</v>
      </c>
      <c r="C47" s="257">
        <v>63</v>
      </c>
      <c r="D47" s="131">
        <f t="shared" si="2"/>
        <v>72</v>
      </c>
      <c r="E47" s="131">
        <f t="shared" si="3"/>
        <v>0</v>
      </c>
      <c r="F47" s="259">
        <f t="shared" si="4"/>
        <v>0</v>
      </c>
      <c r="G47" s="273"/>
      <c r="H47" s="249"/>
      <c r="I47" s="249"/>
    </row>
    <row r="48" spans="1:9" x14ac:dyDescent="0.25">
      <c r="A48" s="255">
        <v>43717</v>
      </c>
      <c r="B48" s="257">
        <v>80</v>
      </c>
      <c r="C48" s="257">
        <v>64</v>
      </c>
      <c r="D48" s="131">
        <f t="shared" si="2"/>
        <v>72</v>
      </c>
      <c r="E48" s="131">
        <f t="shared" si="3"/>
        <v>0</v>
      </c>
      <c r="F48" s="259">
        <f t="shared" si="4"/>
        <v>0</v>
      </c>
      <c r="G48" s="273"/>
      <c r="H48" s="249"/>
      <c r="I48" s="249"/>
    </row>
    <row r="49" spans="1:9" x14ac:dyDescent="0.25">
      <c r="A49" s="255">
        <v>43718</v>
      </c>
      <c r="B49" s="257">
        <v>90</v>
      </c>
      <c r="C49" s="257">
        <v>70</v>
      </c>
      <c r="D49" s="131">
        <f t="shared" si="2"/>
        <v>80</v>
      </c>
      <c r="E49" s="131">
        <f t="shared" si="3"/>
        <v>0</v>
      </c>
      <c r="F49" s="259">
        <f t="shared" si="4"/>
        <v>0</v>
      </c>
      <c r="G49" s="273"/>
      <c r="H49" s="249"/>
      <c r="I49" s="249"/>
    </row>
    <row r="50" spans="1:9" x14ac:dyDescent="0.25">
      <c r="A50" s="255">
        <v>43719</v>
      </c>
      <c r="B50" s="257">
        <v>87</v>
      </c>
      <c r="C50" s="257">
        <v>72</v>
      </c>
      <c r="D50" s="131">
        <f t="shared" si="2"/>
        <v>79.5</v>
      </c>
      <c r="E50" s="131">
        <f t="shared" si="3"/>
        <v>0</v>
      </c>
      <c r="F50" s="259">
        <f t="shared" si="4"/>
        <v>0</v>
      </c>
      <c r="G50" s="273"/>
      <c r="H50" s="249"/>
      <c r="I50" s="249"/>
    </row>
    <row r="51" spans="1:9" x14ac:dyDescent="0.25">
      <c r="A51" s="255">
        <v>43720</v>
      </c>
      <c r="B51" s="257">
        <v>89</v>
      </c>
      <c r="C51" s="257">
        <v>71</v>
      </c>
      <c r="D51" s="131">
        <f t="shared" si="2"/>
        <v>80</v>
      </c>
      <c r="E51" s="131">
        <f t="shared" si="3"/>
        <v>0</v>
      </c>
      <c r="F51" s="259">
        <f t="shared" si="4"/>
        <v>0</v>
      </c>
      <c r="G51" s="273"/>
      <c r="H51" s="249"/>
      <c r="I51" s="249"/>
    </row>
    <row r="52" spans="1:9" x14ac:dyDescent="0.25">
      <c r="A52" s="255">
        <v>43721</v>
      </c>
      <c r="B52" s="257">
        <v>88</v>
      </c>
      <c r="C52" s="257">
        <v>61</v>
      </c>
      <c r="D52" s="131">
        <f t="shared" si="2"/>
        <v>74.5</v>
      </c>
      <c r="E52" s="131">
        <f t="shared" si="3"/>
        <v>0</v>
      </c>
      <c r="F52" s="259">
        <f t="shared" si="4"/>
        <v>0</v>
      </c>
      <c r="G52" s="273"/>
      <c r="H52" s="249"/>
      <c r="I52" s="249"/>
    </row>
    <row r="53" spans="1:9" x14ac:dyDescent="0.25">
      <c r="A53" s="255">
        <v>43722</v>
      </c>
      <c r="B53" s="257">
        <v>79</v>
      </c>
      <c r="C53" s="257">
        <v>59</v>
      </c>
      <c r="D53" s="131">
        <f t="shared" si="2"/>
        <v>69</v>
      </c>
      <c r="E53" s="131">
        <f t="shared" si="3"/>
        <v>0</v>
      </c>
      <c r="F53" s="259">
        <f t="shared" si="4"/>
        <v>0</v>
      </c>
      <c r="G53" s="273"/>
      <c r="H53" s="249"/>
      <c r="I53" s="249"/>
    </row>
    <row r="54" spans="1:9" x14ac:dyDescent="0.25">
      <c r="A54" s="255">
        <v>43723</v>
      </c>
      <c r="B54" s="257">
        <v>85</v>
      </c>
      <c r="C54" s="257">
        <v>60</v>
      </c>
      <c r="D54" s="131">
        <f t="shared" si="2"/>
        <v>72.5</v>
      </c>
      <c r="E54" s="131">
        <f t="shared" si="3"/>
        <v>0</v>
      </c>
      <c r="F54" s="259">
        <f t="shared" si="4"/>
        <v>0</v>
      </c>
      <c r="G54" s="273"/>
      <c r="H54" s="249"/>
      <c r="I54" s="249"/>
    </row>
    <row r="55" spans="1:9" x14ac:dyDescent="0.25">
      <c r="A55" s="255">
        <v>43724</v>
      </c>
      <c r="B55" s="257">
        <v>91</v>
      </c>
      <c r="C55" s="257">
        <v>69</v>
      </c>
      <c r="D55" s="131">
        <f t="shared" si="2"/>
        <v>80</v>
      </c>
      <c r="E55" s="131">
        <f t="shared" si="3"/>
        <v>0</v>
      </c>
      <c r="F55" s="259">
        <f t="shared" si="4"/>
        <v>0</v>
      </c>
      <c r="G55" s="273"/>
      <c r="H55" s="249"/>
      <c r="I55" s="249"/>
    </row>
    <row r="56" spans="1:9" x14ac:dyDescent="0.25">
      <c r="A56" s="255">
        <v>43725</v>
      </c>
      <c r="B56" s="257">
        <v>92</v>
      </c>
      <c r="C56" s="257">
        <v>69</v>
      </c>
      <c r="D56" s="131">
        <f t="shared" si="2"/>
        <v>80.5</v>
      </c>
      <c r="E56" s="131">
        <f t="shared" si="3"/>
        <v>0</v>
      </c>
      <c r="F56" s="259">
        <f t="shared" si="4"/>
        <v>0</v>
      </c>
      <c r="G56" s="273"/>
      <c r="H56" s="249"/>
      <c r="I56" s="249"/>
    </row>
    <row r="57" spans="1:9" x14ac:dyDescent="0.25">
      <c r="A57" s="255">
        <v>43726</v>
      </c>
      <c r="B57" s="257">
        <v>91</v>
      </c>
      <c r="C57" s="257">
        <v>70</v>
      </c>
      <c r="D57" s="131">
        <f t="shared" si="2"/>
        <v>80.5</v>
      </c>
      <c r="E57" s="131">
        <f t="shared" si="3"/>
        <v>0</v>
      </c>
      <c r="F57" s="259">
        <f t="shared" si="4"/>
        <v>0</v>
      </c>
      <c r="G57" s="273"/>
      <c r="H57" s="249"/>
      <c r="I57" s="249"/>
    </row>
    <row r="58" spans="1:9" x14ac:dyDescent="0.25">
      <c r="A58" s="255">
        <v>43727</v>
      </c>
      <c r="B58" s="257">
        <v>92</v>
      </c>
      <c r="C58" s="257">
        <v>69</v>
      </c>
      <c r="D58" s="131">
        <f t="shared" si="2"/>
        <v>80.5</v>
      </c>
      <c r="E58" s="131">
        <f t="shared" si="3"/>
        <v>0</v>
      </c>
      <c r="F58" s="259">
        <f t="shared" si="4"/>
        <v>0</v>
      </c>
      <c r="G58" s="273"/>
      <c r="H58" s="249"/>
      <c r="I58" s="249"/>
    </row>
    <row r="59" spans="1:9" x14ac:dyDescent="0.25">
      <c r="A59" s="255">
        <v>43728</v>
      </c>
      <c r="B59" s="257">
        <v>88</v>
      </c>
      <c r="C59" s="257">
        <v>68</v>
      </c>
      <c r="D59" s="131">
        <f t="shared" si="2"/>
        <v>78</v>
      </c>
      <c r="E59" s="131">
        <f t="shared" si="3"/>
        <v>0</v>
      </c>
      <c r="F59" s="259">
        <f t="shared" si="4"/>
        <v>0</v>
      </c>
      <c r="G59" s="273"/>
      <c r="H59" s="249"/>
      <c r="I59" s="249"/>
    </row>
    <row r="60" spans="1:9" x14ac:dyDescent="0.25">
      <c r="A60" s="255">
        <v>43729</v>
      </c>
      <c r="B60" s="257">
        <v>87</v>
      </c>
      <c r="C60" s="257">
        <v>69</v>
      </c>
      <c r="D60" s="131">
        <f t="shared" si="2"/>
        <v>78</v>
      </c>
      <c r="E60" s="131">
        <f t="shared" si="3"/>
        <v>0</v>
      </c>
      <c r="F60" s="259">
        <f t="shared" si="4"/>
        <v>0</v>
      </c>
      <c r="G60" s="273"/>
      <c r="H60" s="249"/>
      <c r="I60" s="249"/>
    </row>
    <row r="61" spans="1:9" x14ac:dyDescent="0.25">
      <c r="A61" s="255">
        <v>43730</v>
      </c>
      <c r="B61" s="257">
        <v>78</v>
      </c>
      <c r="C61" s="257">
        <v>63</v>
      </c>
      <c r="D61" s="131">
        <f t="shared" si="2"/>
        <v>70.5</v>
      </c>
      <c r="E61" s="131">
        <f t="shared" si="3"/>
        <v>0</v>
      </c>
      <c r="F61" s="259">
        <f t="shared" si="4"/>
        <v>0</v>
      </c>
      <c r="G61" s="273"/>
      <c r="H61" s="249"/>
      <c r="I61" s="249"/>
    </row>
    <row r="62" spans="1:9" x14ac:dyDescent="0.25">
      <c r="A62" s="255">
        <v>43731</v>
      </c>
      <c r="B62" s="257">
        <v>75</v>
      </c>
      <c r="C62" s="257">
        <v>56</v>
      </c>
      <c r="D62" s="131">
        <f t="shared" si="2"/>
        <v>65.5</v>
      </c>
      <c r="E62" s="131">
        <f t="shared" si="3"/>
        <v>0</v>
      </c>
      <c r="F62" s="259">
        <f t="shared" si="4"/>
        <v>0</v>
      </c>
      <c r="G62" s="273"/>
      <c r="H62" s="249"/>
      <c r="I62" s="249"/>
    </row>
    <row r="63" spans="1:9" x14ac:dyDescent="0.25">
      <c r="A63" s="255">
        <v>43732</v>
      </c>
      <c r="B63" s="257">
        <v>79</v>
      </c>
      <c r="C63" s="257">
        <v>56</v>
      </c>
      <c r="D63" s="131">
        <f t="shared" si="2"/>
        <v>67.5</v>
      </c>
      <c r="E63" s="131">
        <f t="shared" si="3"/>
        <v>0</v>
      </c>
      <c r="F63" s="259">
        <f t="shared" si="4"/>
        <v>0</v>
      </c>
      <c r="G63" s="273"/>
      <c r="H63" s="249"/>
      <c r="I63" s="249"/>
    </row>
    <row r="64" spans="1:9" x14ac:dyDescent="0.25">
      <c r="A64" s="255">
        <v>43733</v>
      </c>
      <c r="B64" s="257">
        <v>80</v>
      </c>
      <c r="C64" s="257">
        <v>56</v>
      </c>
      <c r="D64" s="131">
        <f t="shared" si="2"/>
        <v>68</v>
      </c>
      <c r="E64" s="131">
        <f t="shared" si="3"/>
        <v>0</v>
      </c>
      <c r="F64" s="259">
        <f t="shared" si="4"/>
        <v>0</v>
      </c>
      <c r="G64" s="273"/>
      <c r="H64" s="249"/>
      <c r="I64" s="249"/>
    </row>
    <row r="65" spans="1:9" x14ac:dyDescent="0.25">
      <c r="A65" s="255">
        <v>43734</v>
      </c>
      <c r="B65" s="257">
        <v>81</v>
      </c>
      <c r="C65" s="257">
        <v>53</v>
      </c>
      <c r="D65" s="131">
        <f t="shared" si="2"/>
        <v>67</v>
      </c>
      <c r="E65" s="131">
        <f t="shared" si="3"/>
        <v>0</v>
      </c>
      <c r="F65" s="259">
        <f t="shared" si="4"/>
        <v>0</v>
      </c>
      <c r="G65" s="273"/>
      <c r="H65" s="249"/>
      <c r="I65" s="249"/>
    </row>
    <row r="66" spans="1:9" x14ac:dyDescent="0.25">
      <c r="A66" s="255">
        <v>43735</v>
      </c>
      <c r="B66" s="257">
        <v>75</v>
      </c>
      <c r="C66" s="257">
        <v>53</v>
      </c>
      <c r="D66" s="131">
        <f t="shared" si="2"/>
        <v>64</v>
      </c>
      <c r="E66" s="131">
        <f t="shared" si="3"/>
        <v>1</v>
      </c>
      <c r="F66" s="259">
        <f t="shared" si="4"/>
        <v>1.3093406199399567</v>
      </c>
      <c r="G66" s="273"/>
      <c r="H66" s="249"/>
      <c r="I66" s="249"/>
    </row>
    <row r="67" spans="1:9" x14ac:dyDescent="0.25">
      <c r="A67" s="255">
        <v>43736</v>
      </c>
      <c r="B67" s="257">
        <v>91</v>
      </c>
      <c r="C67" s="257">
        <v>59</v>
      </c>
      <c r="D67" s="131">
        <f t="shared" si="2"/>
        <v>75</v>
      </c>
      <c r="E67" s="131">
        <f t="shared" si="3"/>
        <v>0</v>
      </c>
      <c r="F67" s="259">
        <f t="shared" si="4"/>
        <v>0</v>
      </c>
      <c r="G67" s="273"/>
      <c r="H67" s="249"/>
      <c r="I67" s="249"/>
    </row>
    <row r="68" spans="1:9" x14ac:dyDescent="0.25">
      <c r="A68" s="255">
        <v>43737</v>
      </c>
      <c r="B68" s="257">
        <v>68</v>
      </c>
      <c r="C68" s="257">
        <v>59</v>
      </c>
      <c r="D68" s="131">
        <f t="shared" si="2"/>
        <v>63.5</v>
      </c>
      <c r="E68" s="131">
        <f t="shared" si="3"/>
        <v>1.5</v>
      </c>
      <c r="F68" s="259">
        <f t="shared" si="4"/>
        <v>1.9640109299099349</v>
      </c>
      <c r="G68" s="273"/>
      <c r="H68" s="249"/>
      <c r="I68" s="249"/>
    </row>
    <row r="69" spans="1:9" x14ac:dyDescent="0.25">
      <c r="A69" s="255">
        <v>43738</v>
      </c>
      <c r="B69" s="257">
        <v>79</v>
      </c>
      <c r="C69" s="257">
        <v>66</v>
      </c>
      <c r="D69" s="131">
        <f t="shared" si="2"/>
        <v>72.5</v>
      </c>
      <c r="E69" s="131">
        <f t="shared" si="3"/>
        <v>0</v>
      </c>
      <c r="F69" s="259">
        <f t="shared" si="4"/>
        <v>0</v>
      </c>
      <c r="G69" s="273"/>
      <c r="H69" s="249"/>
      <c r="I69" s="249"/>
    </row>
    <row r="70" spans="1:9" x14ac:dyDescent="0.25">
      <c r="A70" s="255">
        <v>43739</v>
      </c>
      <c r="B70" s="257">
        <v>86</v>
      </c>
      <c r="C70" s="257">
        <v>69</v>
      </c>
      <c r="D70" s="131">
        <f t="shared" si="2"/>
        <v>77.5</v>
      </c>
      <c r="E70" s="131">
        <f t="shared" si="3"/>
        <v>0</v>
      </c>
      <c r="F70" s="259">
        <f t="shared" si="4"/>
        <v>0</v>
      </c>
      <c r="G70" s="273"/>
      <c r="H70" s="249"/>
      <c r="I70" s="249"/>
    </row>
    <row r="71" spans="1:9" x14ac:dyDescent="0.25">
      <c r="A71" s="255">
        <v>43740</v>
      </c>
      <c r="B71" s="257">
        <v>87</v>
      </c>
      <c r="C71" s="257">
        <v>69</v>
      </c>
      <c r="D71" s="131">
        <f t="shared" si="2"/>
        <v>78</v>
      </c>
      <c r="E71" s="131">
        <f t="shared" si="3"/>
        <v>0</v>
      </c>
      <c r="F71" s="259">
        <f t="shared" si="4"/>
        <v>0</v>
      </c>
      <c r="G71" s="273"/>
      <c r="H71" s="249"/>
      <c r="I71" s="249"/>
    </row>
    <row r="72" spans="1:9" x14ac:dyDescent="0.25">
      <c r="A72" s="255">
        <v>43741</v>
      </c>
      <c r="B72" s="257">
        <v>85</v>
      </c>
      <c r="C72" s="257">
        <v>50</v>
      </c>
      <c r="D72" s="131">
        <f t="shared" si="2"/>
        <v>67.5</v>
      </c>
      <c r="E72" s="131">
        <f t="shared" si="3"/>
        <v>0</v>
      </c>
      <c r="F72" s="259">
        <f t="shared" si="4"/>
        <v>0</v>
      </c>
      <c r="G72" s="273"/>
      <c r="H72" s="249"/>
      <c r="I72" s="249"/>
    </row>
    <row r="73" spans="1:9" x14ac:dyDescent="0.25">
      <c r="A73" s="255">
        <v>43742</v>
      </c>
      <c r="B73" s="257">
        <v>60</v>
      </c>
      <c r="C73" s="257">
        <v>47</v>
      </c>
      <c r="D73" s="131">
        <f t="shared" si="2"/>
        <v>53.5</v>
      </c>
      <c r="E73" s="131">
        <f t="shared" si="3"/>
        <v>11.5</v>
      </c>
      <c r="F73" s="259">
        <f t="shared" si="4"/>
        <v>12.78156566708318</v>
      </c>
      <c r="G73" s="273"/>
      <c r="H73" s="249"/>
      <c r="I73" s="249"/>
    </row>
    <row r="74" spans="1:9" x14ac:dyDescent="0.25">
      <c r="A74" s="255">
        <v>43743</v>
      </c>
      <c r="B74" s="257">
        <v>60</v>
      </c>
      <c r="C74" s="257">
        <v>47</v>
      </c>
      <c r="D74" s="131">
        <f t="shared" ref="D74:D137" si="5">(B74+C74)/2</f>
        <v>53.5</v>
      </c>
      <c r="E74" s="131">
        <f t="shared" ref="E74:E137" si="6">IF(65-D74&gt;0,65-D74,0)</f>
        <v>11.5</v>
      </c>
      <c r="F74" s="259">
        <f t="shared" ref="F74:F137" si="7">E74*(1-VLOOKUP(TEXT(A74,"MMM"),$H$9:$I$20,2,FALSE))</f>
        <v>12.78156566708318</v>
      </c>
      <c r="G74" s="273"/>
      <c r="H74" s="249"/>
      <c r="I74" s="249"/>
    </row>
    <row r="75" spans="1:9" x14ac:dyDescent="0.25">
      <c r="A75" s="255">
        <v>43744</v>
      </c>
      <c r="B75" s="257">
        <v>68</v>
      </c>
      <c r="C75" s="257">
        <v>48</v>
      </c>
      <c r="D75" s="131">
        <f t="shared" si="5"/>
        <v>58</v>
      </c>
      <c r="E75" s="131">
        <f t="shared" si="6"/>
        <v>7</v>
      </c>
      <c r="F75" s="259">
        <f t="shared" si="7"/>
        <v>7.7800834495288926</v>
      </c>
      <c r="G75" s="273"/>
      <c r="H75" s="249"/>
      <c r="I75" s="249"/>
    </row>
    <row r="76" spans="1:9" x14ac:dyDescent="0.25">
      <c r="A76" s="255">
        <v>43745</v>
      </c>
      <c r="B76" s="257">
        <v>62</v>
      </c>
      <c r="C76" s="257">
        <v>45</v>
      </c>
      <c r="D76" s="131">
        <f t="shared" si="5"/>
        <v>53.5</v>
      </c>
      <c r="E76" s="131">
        <f t="shared" si="6"/>
        <v>11.5</v>
      </c>
      <c r="F76" s="259">
        <f t="shared" si="7"/>
        <v>12.78156566708318</v>
      </c>
      <c r="G76" s="273"/>
      <c r="H76" s="249"/>
      <c r="I76" s="249"/>
    </row>
    <row r="77" spans="1:9" x14ac:dyDescent="0.25">
      <c r="A77" s="255">
        <v>43746</v>
      </c>
      <c r="B77" s="257">
        <v>73</v>
      </c>
      <c r="C77" s="257">
        <v>44</v>
      </c>
      <c r="D77" s="131">
        <f t="shared" si="5"/>
        <v>58.5</v>
      </c>
      <c r="E77" s="131">
        <f t="shared" si="6"/>
        <v>6.5</v>
      </c>
      <c r="F77" s="259">
        <f t="shared" si="7"/>
        <v>7.2243632031339722</v>
      </c>
      <c r="G77" s="273"/>
      <c r="H77" s="249"/>
      <c r="I77" s="249"/>
    </row>
    <row r="78" spans="1:9" x14ac:dyDescent="0.25">
      <c r="A78" s="255">
        <v>43747</v>
      </c>
      <c r="B78" s="257">
        <v>71</v>
      </c>
      <c r="C78" s="257">
        <v>44</v>
      </c>
      <c r="D78" s="131">
        <f t="shared" si="5"/>
        <v>57.5</v>
      </c>
      <c r="E78" s="131">
        <f t="shared" si="6"/>
        <v>7.5</v>
      </c>
      <c r="F78" s="259">
        <f t="shared" si="7"/>
        <v>8.3358036959238131</v>
      </c>
      <c r="G78" s="273"/>
      <c r="H78" s="249"/>
      <c r="I78" s="249"/>
    </row>
    <row r="79" spans="1:9" x14ac:dyDescent="0.25">
      <c r="A79" s="255">
        <v>43748</v>
      </c>
      <c r="B79" s="257">
        <v>61</v>
      </c>
      <c r="C79" s="257">
        <v>50</v>
      </c>
      <c r="D79" s="131">
        <f t="shared" si="5"/>
        <v>55.5</v>
      </c>
      <c r="E79" s="131">
        <f t="shared" si="6"/>
        <v>9.5</v>
      </c>
      <c r="F79" s="259">
        <f t="shared" si="7"/>
        <v>10.558684681503497</v>
      </c>
      <c r="G79" s="273"/>
      <c r="H79" s="249"/>
      <c r="I79" s="249"/>
    </row>
    <row r="80" spans="1:9" x14ac:dyDescent="0.25">
      <c r="A80" s="255">
        <v>43749</v>
      </c>
      <c r="B80" s="257">
        <v>69</v>
      </c>
      <c r="C80" s="257">
        <v>39</v>
      </c>
      <c r="D80" s="131">
        <f t="shared" si="5"/>
        <v>54</v>
      </c>
      <c r="E80" s="131">
        <f t="shared" si="6"/>
        <v>11</v>
      </c>
      <c r="F80" s="259">
        <f t="shared" si="7"/>
        <v>12.225845420688259</v>
      </c>
      <c r="G80" s="273"/>
      <c r="H80" s="249"/>
      <c r="I80" s="249"/>
    </row>
    <row r="81" spans="1:9" x14ac:dyDescent="0.25">
      <c r="A81" s="255">
        <v>43750</v>
      </c>
      <c r="B81" s="257">
        <v>48</v>
      </c>
      <c r="C81" s="257">
        <v>33</v>
      </c>
      <c r="D81" s="131">
        <f t="shared" si="5"/>
        <v>40.5</v>
      </c>
      <c r="E81" s="131">
        <f t="shared" si="6"/>
        <v>24.5</v>
      </c>
      <c r="F81" s="259">
        <f t="shared" si="7"/>
        <v>27.230292073351123</v>
      </c>
      <c r="G81" s="273"/>
      <c r="H81" s="249"/>
      <c r="I81" s="249"/>
    </row>
    <row r="82" spans="1:9" x14ac:dyDescent="0.25">
      <c r="A82" s="255">
        <v>43751</v>
      </c>
      <c r="B82" s="257">
        <v>65</v>
      </c>
      <c r="C82" s="257">
        <v>33</v>
      </c>
      <c r="D82" s="131">
        <f t="shared" si="5"/>
        <v>49</v>
      </c>
      <c r="E82" s="131">
        <f t="shared" si="6"/>
        <v>16</v>
      </c>
      <c r="F82" s="259">
        <f t="shared" si="7"/>
        <v>17.783047884637469</v>
      </c>
      <c r="G82" s="273"/>
      <c r="H82" s="249"/>
      <c r="I82" s="249"/>
    </row>
    <row r="83" spans="1:9" x14ac:dyDescent="0.25">
      <c r="A83" s="255">
        <v>43752</v>
      </c>
      <c r="B83" s="257">
        <v>63</v>
      </c>
      <c r="C83" s="257">
        <v>34</v>
      </c>
      <c r="D83" s="131">
        <f t="shared" si="5"/>
        <v>48.5</v>
      </c>
      <c r="E83" s="131">
        <f t="shared" si="6"/>
        <v>16.5</v>
      </c>
      <c r="F83" s="259">
        <f t="shared" si="7"/>
        <v>18.338768131032388</v>
      </c>
      <c r="G83" s="273"/>
      <c r="H83" s="249"/>
      <c r="I83" s="249"/>
    </row>
    <row r="84" spans="1:9" x14ac:dyDescent="0.25">
      <c r="A84" s="255">
        <v>43753</v>
      </c>
      <c r="B84" s="257">
        <v>69</v>
      </c>
      <c r="C84" s="257">
        <v>35</v>
      </c>
      <c r="D84" s="131">
        <f t="shared" si="5"/>
        <v>52</v>
      </c>
      <c r="E84" s="131">
        <f t="shared" si="6"/>
        <v>13</v>
      </c>
      <c r="F84" s="259">
        <f t="shared" si="7"/>
        <v>14.448726406267944</v>
      </c>
      <c r="G84" s="273"/>
      <c r="H84" s="249"/>
      <c r="I84" s="249"/>
    </row>
    <row r="85" spans="1:9" x14ac:dyDescent="0.25">
      <c r="A85" s="255">
        <v>43754</v>
      </c>
      <c r="B85" s="257">
        <v>65</v>
      </c>
      <c r="C85" s="257">
        <v>40</v>
      </c>
      <c r="D85" s="131">
        <f t="shared" si="5"/>
        <v>52.5</v>
      </c>
      <c r="E85" s="131">
        <f t="shared" si="6"/>
        <v>12.5</v>
      </c>
      <c r="F85" s="259">
        <f t="shared" si="7"/>
        <v>13.893006159873023</v>
      </c>
      <c r="G85" s="273"/>
      <c r="H85" s="249"/>
      <c r="I85" s="249"/>
    </row>
    <row r="86" spans="1:9" x14ac:dyDescent="0.25">
      <c r="A86" s="255">
        <v>43755</v>
      </c>
      <c r="B86" s="257">
        <v>53</v>
      </c>
      <c r="C86" s="257">
        <v>36</v>
      </c>
      <c r="D86" s="131">
        <f t="shared" si="5"/>
        <v>44.5</v>
      </c>
      <c r="E86" s="131">
        <f t="shared" si="6"/>
        <v>20.5</v>
      </c>
      <c r="F86" s="259">
        <f t="shared" si="7"/>
        <v>22.784530102191756</v>
      </c>
      <c r="G86" s="273"/>
      <c r="H86" s="249"/>
      <c r="I86" s="249"/>
    </row>
    <row r="87" spans="1:9" x14ac:dyDescent="0.25">
      <c r="A87" s="255">
        <v>43756</v>
      </c>
      <c r="B87" s="257">
        <v>64</v>
      </c>
      <c r="C87" s="257">
        <v>36</v>
      </c>
      <c r="D87" s="131">
        <f t="shared" si="5"/>
        <v>50</v>
      </c>
      <c r="E87" s="131">
        <f t="shared" si="6"/>
        <v>15</v>
      </c>
      <c r="F87" s="259">
        <f t="shared" si="7"/>
        <v>16.671607391847626</v>
      </c>
      <c r="G87" s="273"/>
      <c r="H87" s="249"/>
      <c r="I87" s="249"/>
    </row>
    <row r="88" spans="1:9" x14ac:dyDescent="0.25">
      <c r="A88" s="255">
        <v>43757</v>
      </c>
      <c r="B88" s="257">
        <v>71</v>
      </c>
      <c r="C88" s="257">
        <v>46</v>
      </c>
      <c r="D88" s="131">
        <f t="shared" si="5"/>
        <v>58.5</v>
      </c>
      <c r="E88" s="131">
        <f t="shared" si="6"/>
        <v>6.5</v>
      </c>
      <c r="F88" s="259">
        <f t="shared" si="7"/>
        <v>7.2243632031339722</v>
      </c>
      <c r="G88" s="273"/>
      <c r="H88" s="249"/>
      <c r="I88" s="249"/>
    </row>
    <row r="89" spans="1:9" x14ac:dyDescent="0.25">
      <c r="A89" s="255">
        <v>43758</v>
      </c>
      <c r="B89" s="257">
        <v>60</v>
      </c>
      <c r="C89" s="257">
        <v>40</v>
      </c>
      <c r="D89" s="131">
        <f t="shared" si="5"/>
        <v>50</v>
      </c>
      <c r="E89" s="131">
        <f t="shared" si="6"/>
        <v>15</v>
      </c>
      <c r="F89" s="259">
        <f t="shared" si="7"/>
        <v>16.671607391847626</v>
      </c>
      <c r="G89" s="273"/>
      <c r="H89" s="249"/>
      <c r="I89" s="249"/>
    </row>
    <row r="90" spans="1:9" x14ac:dyDescent="0.25">
      <c r="A90" s="255">
        <v>43759</v>
      </c>
      <c r="B90" s="257">
        <v>63</v>
      </c>
      <c r="C90" s="257">
        <v>41</v>
      </c>
      <c r="D90" s="131">
        <f t="shared" si="5"/>
        <v>52</v>
      </c>
      <c r="E90" s="131">
        <f t="shared" si="6"/>
        <v>13</v>
      </c>
      <c r="F90" s="259">
        <f t="shared" si="7"/>
        <v>14.448726406267944</v>
      </c>
      <c r="G90" s="273"/>
      <c r="H90" s="249"/>
      <c r="I90" s="249"/>
    </row>
    <row r="91" spans="1:9" x14ac:dyDescent="0.25">
      <c r="A91" s="255">
        <v>43760</v>
      </c>
      <c r="B91" s="257">
        <v>57</v>
      </c>
      <c r="C91" s="257">
        <v>43</v>
      </c>
      <c r="D91" s="131">
        <f t="shared" si="5"/>
        <v>50</v>
      </c>
      <c r="E91" s="131">
        <f t="shared" si="6"/>
        <v>15</v>
      </c>
      <c r="F91" s="259">
        <f t="shared" si="7"/>
        <v>16.671607391847626</v>
      </c>
      <c r="G91" s="273"/>
      <c r="H91" s="249"/>
      <c r="I91" s="249"/>
    </row>
    <row r="92" spans="1:9" x14ac:dyDescent="0.25">
      <c r="A92" s="255">
        <v>43761</v>
      </c>
      <c r="B92" s="257">
        <v>56</v>
      </c>
      <c r="C92" s="257">
        <v>40</v>
      </c>
      <c r="D92" s="131">
        <f t="shared" si="5"/>
        <v>48</v>
      </c>
      <c r="E92" s="131">
        <f t="shared" si="6"/>
        <v>17</v>
      </c>
      <c r="F92" s="259">
        <f t="shared" si="7"/>
        <v>18.894488377427312</v>
      </c>
      <c r="G92" s="273"/>
      <c r="H92" s="249"/>
      <c r="I92" s="249"/>
    </row>
    <row r="93" spans="1:9" x14ac:dyDescent="0.25">
      <c r="A93" s="255">
        <v>43762</v>
      </c>
      <c r="B93" s="257">
        <v>68</v>
      </c>
      <c r="C93" s="257">
        <v>38</v>
      </c>
      <c r="D93" s="131">
        <f t="shared" si="5"/>
        <v>53</v>
      </c>
      <c r="E93" s="131">
        <f t="shared" si="6"/>
        <v>12</v>
      </c>
      <c r="F93" s="259">
        <f t="shared" si="7"/>
        <v>13.337285913478102</v>
      </c>
      <c r="G93" s="273"/>
      <c r="H93" s="249"/>
      <c r="I93" s="249"/>
    </row>
    <row r="94" spans="1:9" x14ac:dyDescent="0.25">
      <c r="A94" s="255">
        <v>43763</v>
      </c>
      <c r="B94" s="257">
        <v>45</v>
      </c>
      <c r="C94" s="257">
        <v>37</v>
      </c>
      <c r="D94" s="131">
        <f t="shared" si="5"/>
        <v>41</v>
      </c>
      <c r="E94" s="131">
        <f t="shared" si="6"/>
        <v>24</v>
      </c>
      <c r="F94" s="259">
        <f t="shared" si="7"/>
        <v>26.674571826956203</v>
      </c>
      <c r="G94" s="273"/>
      <c r="H94" s="249"/>
      <c r="I94" s="249"/>
    </row>
    <row r="95" spans="1:9" x14ac:dyDescent="0.25">
      <c r="A95" s="255">
        <v>43764</v>
      </c>
      <c r="B95" s="257">
        <v>54</v>
      </c>
      <c r="C95" s="257">
        <v>33</v>
      </c>
      <c r="D95" s="131">
        <f t="shared" si="5"/>
        <v>43.5</v>
      </c>
      <c r="E95" s="131">
        <f t="shared" si="6"/>
        <v>21.5</v>
      </c>
      <c r="F95" s="259">
        <f t="shared" si="7"/>
        <v>23.895970594981598</v>
      </c>
      <c r="G95" s="273"/>
      <c r="H95" s="249"/>
      <c r="I95" s="249"/>
    </row>
    <row r="96" spans="1:9" x14ac:dyDescent="0.25">
      <c r="A96" s="255">
        <v>43765</v>
      </c>
      <c r="B96" s="257">
        <v>56</v>
      </c>
      <c r="C96" s="257">
        <v>33</v>
      </c>
      <c r="D96" s="131">
        <f t="shared" si="5"/>
        <v>44.5</v>
      </c>
      <c r="E96" s="131">
        <f t="shared" si="6"/>
        <v>20.5</v>
      </c>
      <c r="F96" s="259">
        <f t="shared" si="7"/>
        <v>22.784530102191756</v>
      </c>
      <c r="G96" s="273"/>
      <c r="H96" s="249"/>
      <c r="I96" s="249"/>
    </row>
    <row r="97" spans="1:9" x14ac:dyDescent="0.25">
      <c r="A97" s="255">
        <v>43766</v>
      </c>
      <c r="B97" s="257">
        <v>58</v>
      </c>
      <c r="C97" s="257">
        <v>32</v>
      </c>
      <c r="D97" s="131">
        <f t="shared" si="5"/>
        <v>45</v>
      </c>
      <c r="E97" s="131">
        <f t="shared" si="6"/>
        <v>20</v>
      </c>
      <c r="F97" s="259">
        <f t="shared" si="7"/>
        <v>22.228809855796836</v>
      </c>
      <c r="G97" s="273"/>
      <c r="H97" s="249"/>
      <c r="I97" s="249"/>
    </row>
    <row r="98" spans="1:9" x14ac:dyDescent="0.25">
      <c r="A98" s="255">
        <v>43767</v>
      </c>
      <c r="B98" s="257">
        <v>41</v>
      </c>
      <c r="C98" s="257">
        <v>31</v>
      </c>
      <c r="D98" s="131">
        <f t="shared" si="5"/>
        <v>36</v>
      </c>
      <c r="E98" s="131">
        <f t="shared" si="6"/>
        <v>29</v>
      </c>
      <c r="F98" s="259">
        <f t="shared" si="7"/>
        <v>32.231774290905413</v>
      </c>
      <c r="G98" s="273"/>
      <c r="H98" s="249"/>
      <c r="I98" s="249"/>
    </row>
    <row r="99" spans="1:9" x14ac:dyDescent="0.25">
      <c r="A99" s="255">
        <v>43768</v>
      </c>
      <c r="B99" s="257">
        <v>35</v>
      </c>
      <c r="C99" s="257">
        <v>31</v>
      </c>
      <c r="D99" s="131">
        <f t="shared" si="5"/>
        <v>33</v>
      </c>
      <c r="E99" s="131">
        <f t="shared" si="6"/>
        <v>32</v>
      </c>
      <c r="F99" s="259">
        <f t="shared" si="7"/>
        <v>35.566095769274938</v>
      </c>
      <c r="G99" s="273"/>
      <c r="H99" s="249"/>
      <c r="I99" s="249"/>
    </row>
    <row r="100" spans="1:9" x14ac:dyDescent="0.25">
      <c r="A100" s="255">
        <v>43769</v>
      </c>
      <c r="B100" s="257">
        <v>35</v>
      </c>
      <c r="C100" s="257">
        <v>24</v>
      </c>
      <c r="D100" s="131">
        <f t="shared" si="5"/>
        <v>29.5</v>
      </c>
      <c r="E100" s="131">
        <f t="shared" si="6"/>
        <v>35.5</v>
      </c>
      <c r="F100" s="259">
        <f t="shared" si="7"/>
        <v>39.456137494039382</v>
      </c>
      <c r="G100" s="273"/>
      <c r="H100" s="249"/>
      <c r="I100" s="249"/>
    </row>
    <row r="101" spans="1:9" x14ac:dyDescent="0.25">
      <c r="A101" s="255">
        <v>43770</v>
      </c>
      <c r="B101" s="257">
        <v>41</v>
      </c>
      <c r="C101" s="257">
        <v>24</v>
      </c>
      <c r="D101" s="131">
        <f t="shared" si="5"/>
        <v>32.5</v>
      </c>
      <c r="E101" s="131">
        <f t="shared" si="6"/>
        <v>32.5</v>
      </c>
      <c r="F101" s="259">
        <f t="shared" si="7"/>
        <v>33.885559096968898</v>
      </c>
      <c r="G101" s="273"/>
      <c r="H101" s="249"/>
      <c r="I101" s="249"/>
    </row>
    <row r="102" spans="1:9" x14ac:dyDescent="0.25">
      <c r="A102" s="255">
        <v>43771</v>
      </c>
      <c r="B102" s="257">
        <v>53</v>
      </c>
      <c r="C102" s="257">
        <v>30</v>
      </c>
      <c r="D102" s="131">
        <f t="shared" si="5"/>
        <v>41.5</v>
      </c>
      <c r="E102" s="131">
        <f t="shared" si="6"/>
        <v>23.5</v>
      </c>
      <c r="F102" s="259">
        <f t="shared" si="7"/>
        <v>24.501865808577509</v>
      </c>
      <c r="G102" s="273"/>
      <c r="H102" s="249"/>
      <c r="I102" s="249"/>
    </row>
    <row r="103" spans="1:9" x14ac:dyDescent="0.25">
      <c r="A103" s="255">
        <v>43772</v>
      </c>
      <c r="B103" s="257">
        <v>51</v>
      </c>
      <c r="C103" s="257">
        <v>31</v>
      </c>
      <c r="D103" s="131">
        <f t="shared" si="5"/>
        <v>41</v>
      </c>
      <c r="E103" s="131">
        <f t="shared" si="6"/>
        <v>24</v>
      </c>
      <c r="F103" s="259">
        <f t="shared" si="7"/>
        <v>25.023182102377032</v>
      </c>
      <c r="G103" s="273"/>
      <c r="H103" s="249"/>
      <c r="I103" s="249"/>
    </row>
    <row r="104" spans="1:9" x14ac:dyDescent="0.25">
      <c r="A104" s="255">
        <v>43773</v>
      </c>
      <c r="B104" s="257">
        <v>61</v>
      </c>
      <c r="C104" s="257">
        <v>36</v>
      </c>
      <c r="D104" s="131">
        <f t="shared" si="5"/>
        <v>48.5</v>
      </c>
      <c r="E104" s="131">
        <f t="shared" si="6"/>
        <v>16.5</v>
      </c>
      <c r="F104" s="259">
        <f t="shared" si="7"/>
        <v>17.20343769538421</v>
      </c>
      <c r="G104" s="273"/>
      <c r="H104" s="249"/>
      <c r="I104" s="249"/>
    </row>
    <row r="105" spans="1:9" x14ac:dyDescent="0.25">
      <c r="A105" s="255">
        <v>43774</v>
      </c>
      <c r="B105" s="257">
        <v>52</v>
      </c>
      <c r="C105" s="257">
        <v>34</v>
      </c>
      <c r="D105" s="131">
        <f t="shared" si="5"/>
        <v>43</v>
      </c>
      <c r="E105" s="131">
        <f t="shared" si="6"/>
        <v>22</v>
      </c>
      <c r="F105" s="259">
        <f t="shared" si="7"/>
        <v>22.937916927178946</v>
      </c>
      <c r="G105" s="273"/>
      <c r="H105" s="249"/>
      <c r="I105" s="249"/>
    </row>
    <row r="106" spans="1:9" x14ac:dyDescent="0.25">
      <c r="A106" s="255">
        <v>43775</v>
      </c>
      <c r="B106" s="257">
        <v>52</v>
      </c>
      <c r="C106" s="257">
        <v>34</v>
      </c>
      <c r="D106" s="131">
        <f t="shared" si="5"/>
        <v>43</v>
      </c>
      <c r="E106" s="131">
        <f t="shared" si="6"/>
        <v>22</v>
      </c>
      <c r="F106" s="259">
        <f t="shared" si="7"/>
        <v>22.937916927178946</v>
      </c>
      <c r="G106" s="273"/>
      <c r="H106" s="249"/>
      <c r="I106" s="249"/>
    </row>
    <row r="107" spans="1:9" x14ac:dyDescent="0.25">
      <c r="A107" s="255">
        <v>43776</v>
      </c>
      <c r="B107" s="257">
        <v>65</v>
      </c>
      <c r="C107" s="257">
        <v>22</v>
      </c>
      <c r="D107" s="131">
        <f t="shared" si="5"/>
        <v>43.5</v>
      </c>
      <c r="E107" s="131">
        <f t="shared" si="6"/>
        <v>21.5</v>
      </c>
      <c r="F107" s="259">
        <f t="shared" si="7"/>
        <v>22.416600633379424</v>
      </c>
      <c r="G107" s="273"/>
      <c r="H107" s="249"/>
      <c r="I107" s="249"/>
    </row>
    <row r="108" spans="1:9" x14ac:dyDescent="0.25">
      <c r="A108" s="255">
        <v>43777</v>
      </c>
      <c r="B108" s="257">
        <v>34</v>
      </c>
      <c r="C108" s="257">
        <v>19</v>
      </c>
      <c r="D108" s="131">
        <f t="shared" si="5"/>
        <v>26.5</v>
      </c>
      <c r="E108" s="131">
        <f t="shared" si="6"/>
        <v>38.5</v>
      </c>
      <c r="F108" s="259">
        <f t="shared" si="7"/>
        <v>40.141354622563156</v>
      </c>
      <c r="G108" s="273"/>
      <c r="H108" s="249"/>
      <c r="I108" s="249"/>
    </row>
    <row r="109" spans="1:9" x14ac:dyDescent="0.25">
      <c r="A109" s="255">
        <v>43778</v>
      </c>
      <c r="B109" s="257">
        <v>40</v>
      </c>
      <c r="C109" s="257">
        <v>21</v>
      </c>
      <c r="D109" s="131">
        <f t="shared" si="5"/>
        <v>30.5</v>
      </c>
      <c r="E109" s="131">
        <f t="shared" si="6"/>
        <v>34.5</v>
      </c>
      <c r="F109" s="259">
        <f t="shared" si="7"/>
        <v>35.970824272166986</v>
      </c>
      <c r="G109" s="273"/>
      <c r="H109" s="249"/>
      <c r="I109" s="249"/>
    </row>
    <row r="110" spans="1:9" x14ac:dyDescent="0.25">
      <c r="A110" s="255">
        <v>43779</v>
      </c>
      <c r="B110" s="257">
        <v>64</v>
      </c>
      <c r="C110" s="257">
        <v>31</v>
      </c>
      <c r="D110" s="131">
        <f t="shared" si="5"/>
        <v>47.5</v>
      </c>
      <c r="E110" s="131">
        <f t="shared" si="6"/>
        <v>17.5</v>
      </c>
      <c r="F110" s="259">
        <f t="shared" si="7"/>
        <v>18.246070282983251</v>
      </c>
      <c r="G110" s="273"/>
      <c r="H110" s="249"/>
      <c r="I110" s="249"/>
    </row>
    <row r="111" spans="1:9" x14ac:dyDescent="0.25">
      <c r="A111" s="255">
        <v>43780</v>
      </c>
      <c r="B111" s="257">
        <v>56</v>
      </c>
      <c r="C111" s="257">
        <v>20</v>
      </c>
      <c r="D111" s="131">
        <f t="shared" si="5"/>
        <v>38</v>
      </c>
      <c r="E111" s="131">
        <f t="shared" si="6"/>
        <v>27</v>
      </c>
      <c r="F111" s="259">
        <f t="shared" si="7"/>
        <v>28.151079865174161</v>
      </c>
      <c r="G111" s="273"/>
      <c r="H111" s="249"/>
      <c r="I111" s="249"/>
    </row>
    <row r="112" spans="1:9" x14ac:dyDescent="0.25">
      <c r="A112" s="255">
        <v>43781</v>
      </c>
      <c r="B112" s="257">
        <v>22</v>
      </c>
      <c r="C112" s="257">
        <v>4</v>
      </c>
      <c r="D112" s="131">
        <f t="shared" si="5"/>
        <v>13</v>
      </c>
      <c r="E112" s="131">
        <f t="shared" si="6"/>
        <v>52</v>
      </c>
      <c r="F112" s="259">
        <f t="shared" si="7"/>
        <v>54.216894555150233</v>
      </c>
      <c r="G112" s="273"/>
      <c r="H112" s="249"/>
      <c r="I112" s="249"/>
    </row>
    <row r="113" spans="1:9" x14ac:dyDescent="0.25">
      <c r="A113" s="255">
        <v>43782</v>
      </c>
      <c r="B113" s="257">
        <v>23</v>
      </c>
      <c r="C113" s="257">
        <v>6</v>
      </c>
      <c r="D113" s="131">
        <f t="shared" si="5"/>
        <v>14.5</v>
      </c>
      <c r="E113" s="131">
        <f t="shared" si="6"/>
        <v>50.5</v>
      </c>
      <c r="F113" s="259">
        <f t="shared" si="7"/>
        <v>52.652945673751674</v>
      </c>
      <c r="G113" s="273"/>
      <c r="H113" s="249"/>
      <c r="I113" s="249"/>
    </row>
    <row r="114" spans="1:9" x14ac:dyDescent="0.25">
      <c r="A114" s="255">
        <v>43783</v>
      </c>
      <c r="B114" s="257">
        <v>35</v>
      </c>
      <c r="C114" s="257">
        <v>23</v>
      </c>
      <c r="D114" s="131">
        <f t="shared" si="5"/>
        <v>29</v>
      </c>
      <c r="E114" s="131">
        <f t="shared" si="6"/>
        <v>36</v>
      </c>
      <c r="F114" s="259">
        <f t="shared" si="7"/>
        <v>37.534773153565546</v>
      </c>
      <c r="G114" s="273"/>
      <c r="H114" s="249"/>
      <c r="I114" s="249"/>
    </row>
    <row r="115" spans="1:9" x14ac:dyDescent="0.25">
      <c r="A115" s="255">
        <v>43784</v>
      </c>
      <c r="B115" s="257">
        <v>43</v>
      </c>
      <c r="C115" s="257">
        <v>20</v>
      </c>
      <c r="D115" s="131">
        <f t="shared" si="5"/>
        <v>31.5</v>
      </c>
      <c r="E115" s="131">
        <f t="shared" si="6"/>
        <v>33.5</v>
      </c>
      <c r="F115" s="259">
        <f t="shared" si="7"/>
        <v>34.928191684567942</v>
      </c>
      <c r="G115" s="273"/>
      <c r="H115" s="249"/>
      <c r="I115" s="249"/>
    </row>
    <row r="116" spans="1:9" x14ac:dyDescent="0.25">
      <c r="A116" s="255">
        <v>43785</v>
      </c>
      <c r="B116" s="257">
        <v>53</v>
      </c>
      <c r="C116" s="257">
        <v>21</v>
      </c>
      <c r="D116" s="131">
        <f t="shared" si="5"/>
        <v>37</v>
      </c>
      <c r="E116" s="131">
        <f t="shared" si="6"/>
        <v>28</v>
      </c>
      <c r="F116" s="259">
        <f t="shared" si="7"/>
        <v>29.193712452773205</v>
      </c>
      <c r="G116" s="273"/>
      <c r="H116" s="249"/>
      <c r="I116" s="249"/>
    </row>
    <row r="117" spans="1:9" x14ac:dyDescent="0.25">
      <c r="A117" s="255">
        <v>43786</v>
      </c>
      <c r="B117" s="257">
        <v>53</v>
      </c>
      <c r="C117" s="257">
        <v>21</v>
      </c>
      <c r="D117" s="131">
        <f t="shared" si="5"/>
        <v>37</v>
      </c>
      <c r="E117" s="131">
        <f t="shared" si="6"/>
        <v>28</v>
      </c>
      <c r="F117" s="259">
        <f t="shared" si="7"/>
        <v>29.193712452773205</v>
      </c>
      <c r="G117" s="273"/>
      <c r="H117" s="249"/>
      <c r="I117" s="249"/>
    </row>
    <row r="118" spans="1:9" x14ac:dyDescent="0.25">
      <c r="A118" s="255">
        <v>43787</v>
      </c>
      <c r="B118" s="257">
        <v>48</v>
      </c>
      <c r="C118" s="257">
        <v>26</v>
      </c>
      <c r="D118" s="131">
        <f t="shared" si="5"/>
        <v>37</v>
      </c>
      <c r="E118" s="131">
        <f t="shared" si="6"/>
        <v>28</v>
      </c>
      <c r="F118" s="259">
        <f t="shared" si="7"/>
        <v>29.193712452773205</v>
      </c>
      <c r="G118" s="273"/>
      <c r="H118" s="249"/>
      <c r="I118" s="249"/>
    </row>
    <row r="119" spans="1:9" x14ac:dyDescent="0.25">
      <c r="A119" s="255">
        <v>43788</v>
      </c>
      <c r="B119" s="257">
        <v>52</v>
      </c>
      <c r="C119" s="257">
        <v>28</v>
      </c>
      <c r="D119" s="131">
        <f t="shared" si="5"/>
        <v>40</v>
      </c>
      <c r="E119" s="131">
        <f t="shared" si="6"/>
        <v>25</v>
      </c>
      <c r="F119" s="259">
        <f t="shared" si="7"/>
        <v>26.065814689976076</v>
      </c>
      <c r="G119" s="273"/>
      <c r="H119" s="249"/>
      <c r="I119" s="249"/>
    </row>
    <row r="120" spans="1:9" x14ac:dyDescent="0.25">
      <c r="A120" s="255">
        <v>43789</v>
      </c>
      <c r="B120" s="257">
        <v>60</v>
      </c>
      <c r="C120" s="257">
        <v>36</v>
      </c>
      <c r="D120" s="131">
        <f t="shared" si="5"/>
        <v>48</v>
      </c>
      <c r="E120" s="131">
        <f t="shared" si="6"/>
        <v>17</v>
      </c>
      <c r="F120" s="259">
        <f t="shared" si="7"/>
        <v>17.724753989183732</v>
      </c>
      <c r="G120" s="273"/>
      <c r="H120" s="249"/>
      <c r="I120" s="249"/>
    </row>
    <row r="121" spans="1:9" x14ac:dyDescent="0.25">
      <c r="A121" s="255">
        <v>43790</v>
      </c>
      <c r="B121" s="257">
        <v>64</v>
      </c>
      <c r="C121" s="257">
        <v>43</v>
      </c>
      <c r="D121" s="131">
        <f t="shared" si="5"/>
        <v>53.5</v>
      </c>
      <c r="E121" s="131">
        <f t="shared" si="6"/>
        <v>11.5</v>
      </c>
      <c r="F121" s="259">
        <f t="shared" si="7"/>
        <v>11.990274757388994</v>
      </c>
      <c r="G121" s="273"/>
      <c r="H121" s="249"/>
      <c r="I121" s="249"/>
    </row>
    <row r="122" spans="1:9" x14ac:dyDescent="0.25">
      <c r="A122" s="255">
        <v>43791</v>
      </c>
      <c r="B122" s="257">
        <v>47</v>
      </c>
      <c r="C122" s="257">
        <v>26</v>
      </c>
      <c r="D122" s="131">
        <f t="shared" si="5"/>
        <v>36.5</v>
      </c>
      <c r="E122" s="131">
        <f t="shared" si="6"/>
        <v>28.5</v>
      </c>
      <c r="F122" s="259">
        <f t="shared" si="7"/>
        <v>29.715028746572724</v>
      </c>
      <c r="G122" s="273"/>
      <c r="H122" s="249"/>
      <c r="I122" s="249"/>
    </row>
    <row r="123" spans="1:9" x14ac:dyDescent="0.25">
      <c r="A123" s="255">
        <v>43792</v>
      </c>
      <c r="B123" s="257">
        <v>34</v>
      </c>
      <c r="C123" s="257">
        <v>26</v>
      </c>
      <c r="D123" s="131">
        <f t="shared" si="5"/>
        <v>30</v>
      </c>
      <c r="E123" s="131">
        <f t="shared" si="6"/>
        <v>35</v>
      </c>
      <c r="F123" s="259">
        <f t="shared" si="7"/>
        <v>36.492140565966501</v>
      </c>
      <c r="G123" s="273"/>
      <c r="H123" s="249"/>
      <c r="I123" s="249"/>
    </row>
    <row r="124" spans="1:9" x14ac:dyDescent="0.25">
      <c r="A124" s="255">
        <v>43793</v>
      </c>
      <c r="B124" s="257">
        <v>46</v>
      </c>
      <c r="C124" s="257">
        <v>30</v>
      </c>
      <c r="D124" s="131">
        <f t="shared" si="5"/>
        <v>38</v>
      </c>
      <c r="E124" s="131">
        <f t="shared" si="6"/>
        <v>27</v>
      </c>
      <c r="F124" s="259">
        <f t="shared" si="7"/>
        <v>28.151079865174161</v>
      </c>
      <c r="G124" s="273"/>
      <c r="H124" s="249"/>
      <c r="I124" s="249"/>
    </row>
    <row r="125" spans="1:9" x14ac:dyDescent="0.25">
      <c r="A125" s="255">
        <v>43794</v>
      </c>
      <c r="B125" s="257">
        <v>64</v>
      </c>
      <c r="C125" s="257">
        <v>32</v>
      </c>
      <c r="D125" s="131">
        <f t="shared" si="5"/>
        <v>48</v>
      </c>
      <c r="E125" s="131">
        <f t="shared" si="6"/>
        <v>17</v>
      </c>
      <c r="F125" s="259">
        <f t="shared" si="7"/>
        <v>17.724753989183732</v>
      </c>
      <c r="G125" s="273"/>
      <c r="H125" s="249"/>
      <c r="I125" s="249"/>
    </row>
    <row r="126" spans="1:9" x14ac:dyDescent="0.25">
      <c r="A126" s="255">
        <v>43795</v>
      </c>
      <c r="B126" s="257">
        <v>58</v>
      </c>
      <c r="C126" s="257">
        <v>34</v>
      </c>
      <c r="D126" s="131">
        <f t="shared" si="5"/>
        <v>46</v>
      </c>
      <c r="E126" s="131">
        <f t="shared" si="6"/>
        <v>19</v>
      </c>
      <c r="F126" s="259">
        <f t="shared" si="7"/>
        <v>19.810019164381817</v>
      </c>
      <c r="G126" s="273"/>
      <c r="H126" s="249"/>
      <c r="I126" s="249"/>
    </row>
    <row r="127" spans="1:9" x14ac:dyDescent="0.25">
      <c r="A127" s="255">
        <v>43796</v>
      </c>
      <c r="B127" s="257">
        <v>46</v>
      </c>
      <c r="C127" s="257">
        <v>33</v>
      </c>
      <c r="D127" s="131">
        <f t="shared" si="5"/>
        <v>39.5</v>
      </c>
      <c r="E127" s="131">
        <f t="shared" si="6"/>
        <v>25.5</v>
      </c>
      <c r="F127" s="259">
        <f t="shared" si="7"/>
        <v>26.587130983775594</v>
      </c>
      <c r="G127" s="273"/>
      <c r="H127" s="249"/>
      <c r="I127" s="249"/>
    </row>
    <row r="128" spans="1:9" x14ac:dyDescent="0.25">
      <c r="A128" s="255">
        <v>43797</v>
      </c>
      <c r="B128" s="257">
        <v>37</v>
      </c>
      <c r="C128" s="257">
        <v>28</v>
      </c>
      <c r="D128" s="131">
        <f t="shared" si="5"/>
        <v>32.5</v>
      </c>
      <c r="E128" s="131">
        <f t="shared" si="6"/>
        <v>32.5</v>
      </c>
      <c r="F128" s="259">
        <f t="shared" si="7"/>
        <v>33.885559096968898</v>
      </c>
      <c r="G128" s="273"/>
      <c r="H128" s="249"/>
      <c r="I128" s="249"/>
    </row>
    <row r="129" spans="1:9" x14ac:dyDescent="0.25">
      <c r="A129" s="255">
        <v>43798</v>
      </c>
      <c r="B129" s="257">
        <v>33</v>
      </c>
      <c r="C129" s="257">
        <v>30</v>
      </c>
      <c r="D129" s="131">
        <f t="shared" si="5"/>
        <v>31.5</v>
      </c>
      <c r="E129" s="131">
        <f t="shared" si="6"/>
        <v>33.5</v>
      </c>
      <c r="F129" s="259">
        <f t="shared" si="7"/>
        <v>34.928191684567942</v>
      </c>
      <c r="G129" s="273"/>
      <c r="H129" s="249"/>
      <c r="I129" s="249"/>
    </row>
    <row r="130" spans="1:9" x14ac:dyDescent="0.25">
      <c r="A130" s="255">
        <v>43799</v>
      </c>
      <c r="B130" s="257">
        <v>42</v>
      </c>
      <c r="C130" s="257">
        <v>33</v>
      </c>
      <c r="D130" s="131">
        <f t="shared" si="5"/>
        <v>37.5</v>
      </c>
      <c r="E130" s="131">
        <f t="shared" si="6"/>
        <v>27.5</v>
      </c>
      <c r="F130" s="259">
        <f t="shared" si="7"/>
        <v>28.672396158973683</v>
      </c>
      <c r="G130" s="273"/>
      <c r="H130" s="249"/>
      <c r="I130" s="249"/>
    </row>
    <row r="131" spans="1:9" x14ac:dyDescent="0.25">
      <c r="A131" s="255">
        <v>43800</v>
      </c>
      <c r="B131" s="257">
        <v>58</v>
      </c>
      <c r="C131" s="257">
        <v>34</v>
      </c>
      <c r="D131" s="131">
        <f t="shared" si="5"/>
        <v>46</v>
      </c>
      <c r="E131" s="131">
        <f t="shared" si="6"/>
        <v>19</v>
      </c>
      <c r="F131" s="259">
        <f t="shared" si="7"/>
        <v>19.546728652273252</v>
      </c>
      <c r="G131" s="273"/>
      <c r="H131" s="249"/>
      <c r="I131" s="249"/>
    </row>
    <row r="132" spans="1:9" x14ac:dyDescent="0.25">
      <c r="A132" s="255">
        <v>43801</v>
      </c>
      <c r="B132" s="257">
        <v>34</v>
      </c>
      <c r="C132" s="257">
        <v>23</v>
      </c>
      <c r="D132" s="131">
        <f t="shared" si="5"/>
        <v>28.5</v>
      </c>
      <c r="E132" s="131">
        <f t="shared" si="6"/>
        <v>36.5</v>
      </c>
      <c r="F132" s="259">
        <f t="shared" si="7"/>
        <v>37.550294516209142</v>
      </c>
      <c r="G132" s="273"/>
      <c r="H132" s="249"/>
      <c r="I132" s="249"/>
    </row>
    <row r="133" spans="1:9" x14ac:dyDescent="0.25">
      <c r="A133" s="255">
        <v>43802</v>
      </c>
      <c r="B133" s="257">
        <v>40</v>
      </c>
      <c r="C133" s="257">
        <v>23</v>
      </c>
      <c r="D133" s="131">
        <f t="shared" si="5"/>
        <v>31.5</v>
      </c>
      <c r="E133" s="131">
        <f t="shared" si="6"/>
        <v>33.5</v>
      </c>
      <c r="F133" s="259">
        <f t="shared" si="7"/>
        <v>34.463968939534418</v>
      </c>
      <c r="G133" s="273"/>
      <c r="H133" s="249"/>
      <c r="I133" s="249"/>
    </row>
    <row r="134" spans="1:9" x14ac:dyDescent="0.25">
      <c r="A134" s="255">
        <v>43803</v>
      </c>
      <c r="B134" s="257">
        <v>55</v>
      </c>
      <c r="C134" s="257">
        <v>30</v>
      </c>
      <c r="D134" s="131">
        <f t="shared" si="5"/>
        <v>42.5</v>
      </c>
      <c r="E134" s="131">
        <f t="shared" si="6"/>
        <v>22.5</v>
      </c>
      <c r="F134" s="259">
        <f t="shared" si="7"/>
        <v>23.147441825060429</v>
      </c>
      <c r="G134" s="273"/>
      <c r="H134" s="249"/>
      <c r="I134" s="249"/>
    </row>
    <row r="135" spans="1:9" x14ac:dyDescent="0.25">
      <c r="A135" s="255">
        <v>43804</v>
      </c>
      <c r="B135" s="257">
        <v>57</v>
      </c>
      <c r="C135" s="257">
        <v>28</v>
      </c>
      <c r="D135" s="131">
        <f t="shared" si="5"/>
        <v>42.5</v>
      </c>
      <c r="E135" s="131">
        <f t="shared" si="6"/>
        <v>22.5</v>
      </c>
      <c r="F135" s="259">
        <f t="shared" si="7"/>
        <v>23.147441825060429</v>
      </c>
      <c r="G135" s="273"/>
      <c r="H135" s="249"/>
      <c r="I135" s="249"/>
    </row>
    <row r="136" spans="1:9" x14ac:dyDescent="0.25">
      <c r="A136" s="255">
        <v>43805</v>
      </c>
      <c r="B136" s="257">
        <v>61</v>
      </c>
      <c r="C136" s="257">
        <v>28</v>
      </c>
      <c r="D136" s="131">
        <f t="shared" si="5"/>
        <v>44.5</v>
      </c>
      <c r="E136" s="131">
        <f t="shared" si="6"/>
        <v>20.5</v>
      </c>
      <c r="F136" s="259">
        <f t="shared" si="7"/>
        <v>21.089891440610614</v>
      </c>
      <c r="G136" s="273"/>
      <c r="H136" s="249"/>
      <c r="I136" s="249"/>
    </row>
    <row r="137" spans="1:9" x14ac:dyDescent="0.25">
      <c r="A137" s="255">
        <v>43806</v>
      </c>
      <c r="B137" s="257">
        <v>41</v>
      </c>
      <c r="C137" s="257">
        <v>22</v>
      </c>
      <c r="D137" s="131">
        <f t="shared" si="5"/>
        <v>31.5</v>
      </c>
      <c r="E137" s="131">
        <f t="shared" si="6"/>
        <v>33.5</v>
      </c>
      <c r="F137" s="259">
        <f t="shared" si="7"/>
        <v>34.463968939534418</v>
      </c>
      <c r="G137" s="273"/>
      <c r="H137" s="249"/>
      <c r="I137" s="249"/>
    </row>
    <row r="138" spans="1:9" x14ac:dyDescent="0.25">
      <c r="A138" s="255">
        <v>43807</v>
      </c>
      <c r="B138" s="257">
        <v>47</v>
      </c>
      <c r="C138" s="257">
        <v>23</v>
      </c>
      <c r="D138" s="131">
        <f t="shared" ref="D138:D201" si="8">(B138+C138)/2</f>
        <v>35</v>
      </c>
      <c r="E138" s="131">
        <f t="shared" ref="E138:E201" si="9">IF(65-D138&gt;0,65-D138,0)</f>
        <v>30</v>
      </c>
      <c r="F138" s="259">
        <f t="shared" ref="F138:F201" si="10">E138*(1-VLOOKUP(TEXT(A138,"MMM"),$H$9:$I$20,2,FALSE))</f>
        <v>30.86325576674724</v>
      </c>
      <c r="G138" s="273"/>
      <c r="H138" s="249"/>
      <c r="I138" s="249"/>
    </row>
    <row r="139" spans="1:9" x14ac:dyDescent="0.25">
      <c r="A139" s="255">
        <v>43808</v>
      </c>
      <c r="B139" s="257">
        <v>49</v>
      </c>
      <c r="C139" s="257">
        <v>35</v>
      </c>
      <c r="D139" s="131">
        <f t="shared" si="8"/>
        <v>42</v>
      </c>
      <c r="E139" s="131">
        <f t="shared" si="9"/>
        <v>23</v>
      </c>
      <c r="F139" s="259">
        <f t="shared" si="10"/>
        <v>23.661829421172882</v>
      </c>
      <c r="G139" s="273"/>
      <c r="H139" s="249"/>
      <c r="I139" s="249"/>
    </row>
    <row r="140" spans="1:9" x14ac:dyDescent="0.25">
      <c r="A140" s="255">
        <v>43809</v>
      </c>
      <c r="B140" s="257">
        <v>47</v>
      </c>
      <c r="C140" s="257">
        <v>16</v>
      </c>
      <c r="D140" s="131">
        <f t="shared" si="8"/>
        <v>31.5</v>
      </c>
      <c r="E140" s="131">
        <f t="shared" si="9"/>
        <v>33.5</v>
      </c>
      <c r="F140" s="259">
        <f t="shared" si="10"/>
        <v>34.463968939534418</v>
      </c>
      <c r="G140" s="273"/>
      <c r="H140" s="249"/>
      <c r="I140" s="249"/>
    </row>
    <row r="141" spans="1:9" x14ac:dyDescent="0.25">
      <c r="A141" s="255">
        <v>43810</v>
      </c>
      <c r="B141" s="257">
        <v>30</v>
      </c>
      <c r="C141" s="257">
        <v>16</v>
      </c>
      <c r="D141" s="131">
        <f t="shared" si="8"/>
        <v>23</v>
      </c>
      <c r="E141" s="131">
        <f t="shared" si="9"/>
        <v>42</v>
      </c>
      <c r="F141" s="259">
        <f t="shared" si="10"/>
        <v>43.208558073446135</v>
      </c>
      <c r="G141" s="273"/>
      <c r="H141" s="249"/>
      <c r="I141" s="249"/>
    </row>
    <row r="142" spans="1:9" x14ac:dyDescent="0.25">
      <c r="A142" s="255">
        <v>43811</v>
      </c>
      <c r="B142" s="257">
        <v>42</v>
      </c>
      <c r="C142" s="257">
        <v>22</v>
      </c>
      <c r="D142" s="131">
        <f t="shared" si="8"/>
        <v>32</v>
      </c>
      <c r="E142" s="131">
        <f t="shared" si="9"/>
        <v>33</v>
      </c>
      <c r="F142" s="259">
        <f t="shared" si="10"/>
        <v>33.949581343421961</v>
      </c>
      <c r="G142" s="273"/>
      <c r="H142" s="249"/>
      <c r="I142" s="249"/>
    </row>
    <row r="143" spans="1:9" x14ac:dyDescent="0.25">
      <c r="A143" s="255">
        <v>43812</v>
      </c>
      <c r="B143" s="257">
        <v>51</v>
      </c>
      <c r="C143" s="257">
        <v>26</v>
      </c>
      <c r="D143" s="131">
        <f t="shared" si="8"/>
        <v>38.5</v>
      </c>
      <c r="E143" s="131">
        <f t="shared" si="9"/>
        <v>26.5</v>
      </c>
      <c r="F143" s="259">
        <f t="shared" si="10"/>
        <v>27.262542593960063</v>
      </c>
      <c r="G143" s="273"/>
      <c r="H143" s="249"/>
      <c r="I143" s="249"/>
    </row>
    <row r="144" spans="1:9" x14ac:dyDescent="0.25">
      <c r="A144" s="255">
        <v>43813</v>
      </c>
      <c r="B144" s="257">
        <v>50</v>
      </c>
      <c r="C144" s="257">
        <v>26</v>
      </c>
      <c r="D144" s="131">
        <f t="shared" si="8"/>
        <v>38</v>
      </c>
      <c r="E144" s="131">
        <f t="shared" si="9"/>
        <v>27</v>
      </c>
      <c r="F144" s="259">
        <f t="shared" si="10"/>
        <v>27.776930190072516</v>
      </c>
      <c r="G144" s="273"/>
      <c r="H144" s="249"/>
      <c r="I144" s="249"/>
    </row>
    <row r="145" spans="1:9" x14ac:dyDescent="0.25">
      <c r="A145" s="255">
        <v>43814</v>
      </c>
      <c r="B145" s="257">
        <v>30</v>
      </c>
      <c r="C145" s="257">
        <v>20</v>
      </c>
      <c r="D145" s="131">
        <f t="shared" si="8"/>
        <v>25</v>
      </c>
      <c r="E145" s="131">
        <f t="shared" si="9"/>
        <v>40</v>
      </c>
      <c r="F145" s="259">
        <f t="shared" si="10"/>
        <v>41.151007688996316</v>
      </c>
      <c r="G145" s="273"/>
      <c r="H145" s="249"/>
      <c r="I145" s="249"/>
    </row>
    <row r="146" spans="1:9" x14ac:dyDescent="0.25">
      <c r="A146" s="255">
        <v>43815</v>
      </c>
      <c r="B146" s="257">
        <v>22</v>
      </c>
      <c r="C146" s="257">
        <v>19</v>
      </c>
      <c r="D146" s="131">
        <f t="shared" si="8"/>
        <v>20.5</v>
      </c>
      <c r="E146" s="131">
        <f t="shared" si="9"/>
        <v>44.5</v>
      </c>
      <c r="F146" s="259">
        <f t="shared" si="10"/>
        <v>45.780496054008402</v>
      </c>
      <c r="G146" s="273"/>
      <c r="H146" s="249"/>
      <c r="I146" s="249"/>
    </row>
    <row r="147" spans="1:9" x14ac:dyDescent="0.25">
      <c r="A147" s="255">
        <v>43816</v>
      </c>
      <c r="B147" s="257">
        <v>26</v>
      </c>
      <c r="C147" s="257">
        <v>13</v>
      </c>
      <c r="D147" s="131">
        <f t="shared" si="8"/>
        <v>19.5</v>
      </c>
      <c r="E147" s="131">
        <f t="shared" si="9"/>
        <v>45.5</v>
      </c>
      <c r="F147" s="259">
        <f t="shared" si="10"/>
        <v>46.809271246233315</v>
      </c>
      <c r="G147" s="273"/>
      <c r="H147" s="249"/>
      <c r="I147" s="249"/>
    </row>
    <row r="148" spans="1:9" x14ac:dyDescent="0.25">
      <c r="A148" s="255">
        <v>43817</v>
      </c>
      <c r="B148" s="257">
        <v>27</v>
      </c>
      <c r="C148" s="257">
        <v>11</v>
      </c>
      <c r="D148" s="131">
        <f t="shared" si="8"/>
        <v>19</v>
      </c>
      <c r="E148" s="131">
        <f t="shared" si="9"/>
        <v>46</v>
      </c>
      <c r="F148" s="259">
        <f t="shared" si="10"/>
        <v>47.323658842345765</v>
      </c>
      <c r="G148" s="273"/>
      <c r="H148" s="249"/>
      <c r="I148" s="249"/>
    </row>
    <row r="149" spans="1:9" x14ac:dyDescent="0.25">
      <c r="A149" s="255">
        <v>43818</v>
      </c>
      <c r="B149" s="257">
        <v>31</v>
      </c>
      <c r="C149" s="257">
        <v>11</v>
      </c>
      <c r="D149" s="131">
        <f t="shared" si="8"/>
        <v>21</v>
      </c>
      <c r="E149" s="131">
        <f t="shared" si="9"/>
        <v>44</v>
      </c>
      <c r="F149" s="259">
        <f t="shared" si="10"/>
        <v>45.266108457895953</v>
      </c>
      <c r="G149" s="273"/>
      <c r="H149" s="249"/>
      <c r="I149" s="249"/>
    </row>
    <row r="150" spans="1:9" x14ac:dyDescent="0.25">
      <c r="A150" s="255">
        <v>43819</v>
      </c>
      <c r="B150" s="257">
        <v>45</v>
      </c>
      <c r="C150" s="257">
        <v>24</v>
      </c>
      <c r="D150" s="131">
        <f t="shared" si="8"/>
        <v>34.5</v>
      </c>
      <c r="E150" s="131">
        <f t="shared" si="9"/>
        <v>30.5</v>
      </c>
      <c r="F150" s="259">
        <f t="shared" si="10"/>
        <v>31.377643362859693</v>
      </c>
      <c r="G150" s="273"/>
      <c r="H150" s="249"/>
      <c r="I150" s="249"/>
    </row>
    <row r="151" spans="1:9" x14ac:dyDescent="0.25">
      <c r="A151" s="255">
        <v>43820</v>
      </c>
      <c r="B151" s="257">
        <v>45</v>
      </c>
      <c r="C151" s="257">
        <v>25</v>
      </c>
      <c r="D151" s="131">
        <f t="shared" si="8"/>
        <v>35</v>
      </c>
      <c r="E151" s="131">
        <f t="shared" si="9"/>
        <v>30</v>
      </c>
      <c r="F151" s="259">
        <f t="shared" si="10"/>
        <v>30.86325576674724</v>
      </c>
      <c r="G151" s="273"/>
      <c r="H151" s="249"/>
      <c r="I151" s="249"/>
    </row>
    <row r="152" spans="1:9" x14ac:dyDescent="0.25">
      <c r="A152" s="255">
        <v>43821</v>
      </c>
      <c r="B152" s="257">
        <v>50</v>
      </c>
      <c r="C152" s="257">
        <v>27</v>
      </c>
      <c r="D152" s="131">
        <f t="shared" si="8"/>
        <v>38.5</v>
      </c>
      <c r="E152" s="131">
        <f t="shared" si="9"/>
        <v>26.5</v>
      </c>
      <c r="F152" s="259">
        <f t="shared" si="10"/>
        <v>27.262542593960063</v>
      </c>
      <c r="G152" s="273"/>
      <c r="H152" s="249"/>
      <c r="I152" s="249"/>
    </row>
    <row r="153" spans="1:9" x14ac:dyDescent="0.25">
      <c r="A153" s="255">
        <v>43822</v>
      </c>
      <c r="B153" s="257">
        <v>49</v>
      </c>
      <c r="C153" s="257">
        <v>28</v>
      </c>
      <c r="D153" s="131">
        <f t="shared" si="8"/>
        <v>38.5</v>
      </c>
      <c r="E153" s="131">
        <f t="shared" si="9"/>
        <v>26.5</v>
      </c>
      <c r="F153" s="259">
        <f t="shared" si="10"/>
        <v>27.262542593960063</v>
      </c>
      <c r="G153" s="273"/>
      <c r="H153" s="249"/>
      <c r="I153" s="249"/>
    </row>
    <row r="154" spans="1:9" x14ac:dyDescent="0.25">
      <c r="A154" s="255">
        <v>43823</v>
      </c>
      <c r="B154" s="257">
        <v>58</v>
      </c>
      <c r="C154" s="257">
        <v>28</v>
      </c>
      <c r="D154" s="131">
        <f t="shared" si="8"/>
        <v>43</v>
      </c>
      <c r="E154" s="131">
        <f t="shared" si="9"/>
        <v>22</v>
      </c>
      <c r="F154" s="259">
        <f t="shared" si="10"/>
        <v>22.633054228947977</v>
      </c>
      <c r="G154" s="273"/>
      <c r="H154" s="249"/>
      <c r="I154" s="249"/>
    </row>
    <row r="155" spans="1:9" x14ac:dyDescent="0.25">
      <c r="A155" s="255">
        <v>43824</v>
      </c>
      <c r="B155" s="257">
        <v>61</v>
      </c>
      <c r="C155" s="257">
        <v>42</v>
      </c>
      <c r="D155" s="131">
        <f t="shared" si="8"/>
        <v>51.5</v>
      </c>
      <c r="E155" s="131">
        <f t="shared" si="9"/>
        <v>13.5</v>
      </c>
      <c r="F155" s="259">
        <f t="shared" si="10"/>
        <v>13.888465095036258</v>
      </c>
      <c r="G155" s="273"/>
      <c r="H155" s="249"/>
      <c r="I155" s="249"/>
    </row>
    <row r="156" spans="1:9" x14ac:dyDescent="0.25">
      <c r="A156" s="255">
        <v>43825</v>
      </c>
      <c r="B156" s="257">
        <v>65</v>
      </c>
      <c r="C156" s="257">
        <v>32</v>
      </c>
      <c r="D156" s="131">
        <f t="shared" si="8"/>
        <v>48.5</v>
      </c>
      <c r="E156" s="131">
        <f t="shared" si="9"/>
        <v>16.5</v>
      </c>
      <c r="F156" s="259">
        <f t="shared" si="10"/>
        <v>16.974790671710981</v>
      </c>
      <c r="G156" s="273"/>
      <c r="H156" s="249"/>
      <c r="I156" s="249"/>
    </row>
    <row r="157" spans="1:9" x14ac:dyDescent="0.25">
      <c r="A157" s="255">
        <v>43826</v>
      </c>
      <c r="B157" s="257">
        <v>35</v>
      </c>
      <c r="C157" s="257">
        <v>26</v>
      </c>
      <c r="D157" s="131">
        <f t="shared" si="8"/>
        <v>30.5</v>
      </c>
      <c r="E157" s="131">
        <f t="shared" si="9"/>
        <v>34.5</v>
      </c>
      <c r="F157" s="259">
        <f t="shared" si="10"/>
        <v>35.492744131759324</v>
      </c>
      <c r="G157" s="273"/>
      <c r="H157" s="249"/>
      <c r="I157" s="249"/>
    </row>
    <row r="158" spans="1:9" x14ac:dyDescent="0.25">
      <c r="A158" s="255">
        <v>43827</v>
      </c>
      <c r="B158" s="257">
        <v>42</v>
      </c>
      <c r="C158" s="257">
        <v>26</v>
      </c>
      <c r="D158" s="131">
        <f t="shared" si="8"/>
        <v>34</v>
      </c>
      <c r="E158" s="131">
        <f t="shared" si="9"/>
        <v>31</v>
      </c>
      <c r="F158" s="259">
        <f t="shared" si="10"/>
        <v>31.892030958972146</v>
      </c>
      <c r="G158" s="273"/>
      <c r="H158" s="249"/>
      <c r="I158" s="249"/>
    </row>
    <row r="159" spans="1:9" x14ac:dyDescent="0.25">
      <c r="A159" s="255">
        <v>43828</v>
      </c>
      <c r="B159" s="257">
        <v>55</v>
      </c>
      <c r="C159" s="257">
        <v>42</v>
      </c>
      <c r="D159" s="131">
        <f t="shared" si="8"/>
        <v>48.5</v>
      </c>
      <c r="E159" s="131">
        <f t="shared" si="9"/>
        <v>16.5</v>
      </c>
      <c r="F159" s="259">
        <f t="shared" si="10"/>
        <v>16.974790671710981</v>
      </c>
      <c r="G159" s="273"/>
      <c r="H159" s="249"/>
      <c r="I159" s="249"/>
    </row>
    <row r="160" spans="1:9" x14ac:dyDescent="0.25">
      <c r="A160" s="255">
        <v>43829</v>
      </c>
      <c r="B160" s="257">
        <v>45</v>
      </c>
      <c r="C160" s="257">
        <v>28</v>
      </c>
      <c r="D160" s="131">
        <f t="shared" si="8"/>
        <v>36.5</v>
      </c>
      <c r="E160" s="131">
        <f t="shared" si="9"/>
        <v>28.5</v>
      </c>
      <c r="F160" s="259">
        <f t="shared" si="10"/>
        <v>29.320092978409878</v>
      </c>
      <c r="G160" s="273"/>
      <c r="H160" s="249"/>
      <c r="I160" s="249"/>
    </row>
    <row r="161" spans="1:9" x14ac:dyDescent="0.25">
      <c r="A161" s="255">
        <v>43830</v>
      </c>
      <c r="B161" s="257">
        <v>32</v>
      </c>
      <c r="C161" s="257">
        <v>29</v>
      </c>
      <c r="D161" s="131">
        <f t="shared" si="8"/>
        <v>30.5</v>
      </c>
      <c r="E161" s="131">
        <f t="shared" si="9"/>
        <v>34.5</v>
      </c>
      <c r="F161" s="259">
        <f t="shared" si="10"/>
        <v>35.492744131759324</v>
      </c>
      <c r="G161" s="273"/>
      <c r="H161" s="249"/>
      <c r="I161" s="249"/>
    </row>
    <row r="162" spans="1:9" x14ac:dyDescent="0.25">
      <c r="A162" s="255">
        <v>43831</v>
      </c>
      <c r="B162" s="257">
        <v>40</v>
      </c>
      <c r="C162" s="257">
        <v>23</v>
      </c>
      <c r="D162" s="131">
        <f t="shared" si="8"/>
        <v>31.5</v>
      </c>
      <c r="E162" s="131">
        <f t="shared" si="9"/>
        <v>33.5</v>
      </c>
      <c r="F162" s="259">
        <f t="shared" si="10"/>
        <v>33.422918835737974</v>
      </c>
      <c r="G162" s="273"/>
      <c r="H162" s="249"/>
      <c r="I162" s="249"/>
    </row>
    <row r="163" spans="1:9" x14ac:dyDescent="0.25">
      <c r="A163" s="255">
        <v>43832</v>
      </c>
      <c r="B163" s="257">
        <v>54</v>
      </c>
      <c r="C163" s="257">
        <v>28</v>
      </c>
      <c r="D163" s="131">
        <f t="shared" si="8"/>
        <v>41</v>
      </c>
      <c r="E163" s="131">
        <f t="shared" si="9"/>
        <v>24</v>
      </c>
      <c r="F163" s="259">
        <f t="shared" si="10"/>
        <v>23.94477767336452</v>
      </c>
      <c r="G163" s="273"/>
      <c r="H163" s="249"/>
      <c r="I163" s="249"/>
    </row>
    <row r="164" spans="1:9" x14ac:dyDescent="0.25">
      <c r="A164" s="255">
        <v>43833</v>
      </c>
      <c r="B164" s="257">
        <v>51</v>
      </c>
      <c r="C164" s="257">
        <v>31</v>
      </c>
      <c r="D164" s="131">
        <f t="shared" si="8"/>
        <v>41</v>
      </c>
      <c r="E164" s="131">
        <f t="shared" si="9"/>
        <v>24</v>
      </c>
      <c r="F164" s="259">
        <f t="shared" si="10"/>
        <v>23.94477767336452</v>
      </c>
      <c r="G164" s="273"/>
      <c r="H164" s="249"/>
      <c r="I164" s="249"/>
    </row>
    <row r="165" spans="1:9" x14ac:dyDescent="0.25">
      <c r="A165" s="255">
        <v>43834</v>
      </c>
      <c r="B165" s="257">
        <v>45</v>
      </c>
      <c r="C165" s="257">
        <v>29</v>
      </c>
      <c r="D165" s="131">
        <f t="shared" si="8"/>
        <v>37</v>
      </c>
      <c r="E165" s="131">
        <f t="shared" si="9"/>
        <v>28</v>
      </c>
      <c r="F165" s="259">
        <f t="shared" si="10"/>
        <v>27.935573952258604</v>
      </c>
      <c r="G165" s="273"/>
      <c r="H165" s="249"/>
      <c r="I165" s="249"/>
    </row>
    <row r="166" spans="1:9" x14ac:dyDescent="0.25">
      <c r="A166" s="255">
        <v>43835</v>
      </c>
      <c r="B166" s="257">
        <v>40</v>
      </c>
      <c r="C166" s="257">
        <v>29</v>
      </c>
      <c r="D166" s="131">
        <f t="shared" si="8"/>
        <v>34.5</v>
      </c>
      <c r="E166" s="131">
        <f t="shared" si="9"/>
        <v>30.5</v>
      </c>
      <c r="F166" s="259">
        <f t="shared" si="10"/>
        <v>30.42982162656741</v>
      </c>
      <c r="G166" s="273"/>
      <c r="H166" s="249"/>
      <c r="I166" s="249"/>
    </row>
    <row r="167" spans="1:9" x14ac:dyDescent="0.25">
      <c r="A167" s="255">
        <v>43836</v>
      </c>
      <c r="B167" s="257">
        <v>50</v>
      </c>
      <c r="C167" s="257">
        <v>25</v>
      </c>
      <c r="D167" s="131">
        <f t="shared" si="8"/>
        <v>37.5</v>
      </c>
      <c r="E167" s="131">
        <f t="shared" si="9"/>
        <v>27.5</v>
      </c>
      <c r="F167" s="259">
        <f t="shared" si="10"/>
        <v>27.436724417396846</v>
      </c>
      <c r="G167" s="273"/>
      <c r="H167" s="249"/>
      <c r="I167" s="249"/>
    </row>
    <row r="168" spans="1:9" x14ac:dyDescent="0.25">
      <c r="A168" s="255">
        <v>43837</v>
      </c>
      <c r="B168" s="257">
        <v>41</v>
      </c>
      <c r="C168" s="257">
        <v>26</v>
      </c>
      <c r="D168" s="131">
        <f t="shared" si="8"/>
        <v>33.5</v>
      </c>
      <c r="E168" s="131">
        <f t="shared" si="9"/>
        <v>31.5</v>
      </c>
      <c r="F168" s="259">
        <f t="shared" si="10"/>
        <v>31.42752069629093</v>
      </c>
      <c r="G168" s="273"/>
      <c r="H168" s="249"/>
      <c r="I168" s="249"/>
    </row>
    <row r="169" spans="1:9" x14ac:dyDescent="0.25">
      <c r="A169" s="255">
        <v>43838</v>
      </c>
      <c r="B169" s="257">
        <v>47</v>
      </c>
      <c r="C169" s="257">
        <v>24</v>
      </c>
      <c r="D169" s="131">
        <f t="shared" si="8"/>
        <v>35.5</v>
      </c>
      <c r="E169" s="131">
        <f t="shared" si="9"/>
        <v>29.5</v>
      </c>
      <c r="F169" s="259">
        <f t="shared" si="10"/>
        <v>29.432122556843886</v>
      </c>
      <c r="G169" s="273"/>
      <c r="H169" s="249"/>
      <c r="I169" s="249"/>
    </row>
    <row r="170" spans="1:9" x14ac:dyDescent="0.25">
      <c r="A170" s="255">
        <v>43839</v>
      </c>
      <c r="B170" s="257">
        <v>51</v>
      </c>
      <c r="C170" s="257">
        <v>23</v>
      </c>
      <c r="D170" s="131">
        <f t="shared" si="8"/>
        <v>37</v>
      </c>
      <c r="E170" s="131">
        <f t="shared" si="9"/>
        <v>28</v>
      </c>
      <c r="F170" s="259">
        <f t="shared" si="10"/>
        <v>27.935573952258604</v>
      </c>
      <c r="G170" s="273"/>
      <c r="H170" s="249"/>
      <c r="I170" s="249"/>
    </row>
    <row r="171" spans="1:9" x14ac:dyDescent="0.25">
      <c r="A171" s="255">
        <v>43840</v>
      </c>
      <c r="B171" s="257">
        <v>63</v>
      </c>
      <c r="C171" s="257">
        <v>35</v>
      </c>
      <c r="D171" s="131">
        <f t="shared" si="8"/>
        <v>49</v>
      </c>
      <c r="E171" s="131">
        <f t="shared" si="9"/>
        <v>16</v>
      </c>
      <c r="F171" s="259">
        <f t="shared" si="10"/>
        <v>15.963185115576346</v>
      </c>
      <c r="G171" s="273"/>
      <c r="H171" s="249"/>
      <c r="I171" s="249"/>
    </row>
    <row r="172" spans="1:9" x14ac:dyDescent="0.25">
      <c r="A172" s="255">
        <v>43841</v>
      </c>
      <c r="B172" s="257">
        <v>35</v>
      </c>
      <c r="C172" s="257">
        <v>18</v>
      </c>
      <c r="D172" s="131">
        <f t="shared" si="8"/>
        <v>26.5</v>
      </c>
      <c r="E172" s="131">
        <f t="shared" si="9"/>
        <v>38.5</v>
      </c>
      <c r="F172" s="259">
        <f t="shared" si="10"/>
        <v>38.411414184355586</v>
      </c>
      <c r="G172" s="273"/>
      <c r="H172" s="249"/>
      <c r="I172" s="249"/>
    </row>
    <row r="173" spans="1:9" x14ac:dyDescent="0.25">
      <c r="A173" s="255">
        <v>43842</v>
      </c>
      <c r="B173" s="257">
        <v>20</v>
      </c>
      <c r="C173" s="257">
        <v>16</v>
      </c>
      <c r="D173" s="131">
        <f t="shared" si="8"/>
        <v>18</v>
      </c>
      <c r="E173" s="131">
        <f t="shared" si="9"/>
        <v>47</v>
      </c>
      <c r="F173" s="259">
        <f t="shared" si="10"/>
        <v>46.891856277005516</v>
      </c>
      <c r="G173" s="273"/>
      <c r="H173" s="249"/>
      <c r="I173" s="249"/>
    </row>
    <row r="174" spans="1:9" x14ac:dyDescent="0.25">
      <c r="A174" s="255">
        <v>43843</v>
      </c>
      <c r="B174" s="257">
        <v>27</v>
      </c>
      <c r="C174" s="257">
        <v>19</v>
      </c>
      <c r="D174" s="131">
        <f t="shared" si="8"/>
        <v>23</v>
      </c>
      <c r="E174" s="131">
        <f t="shared" si="9"/>
        <v>42</v>
      </c>
      <c r="F174" s="259">
        <f t="shared" si="10"/>
        <v>41.903360928387912</v>
      </c>
      <c r="G174" s="273"/>
      <c r="H174" s="249"/>
      <c r="I174" s="249"/>
    </row>
    <row r="175" spans="1:9" x14ac:dyDescent="0.25">
      <c r="A175" s="255">
        <v>43844</v>
      </c>
      <c r="B175" s="257">
        <v>36</v>
      </c>
      <c r="C175" s="257">
        <v>19</v>
      </c>
      <c r="D175" s="131">
        <f t="shared" si="8"/>
        <v>27.5</v>
      </c>
      <c r="E175" s="131">
        <f t="shared" si="9"/>
        <v>37.5</v>
      </c>
      <c r="F175" s="259">
        <f t="shared" si="10"/>
        <v>37.413715114632062</v>
      </c>
      <c r="G175" s="273"/>
      <c r="H175" s="249"/>
      <c r="I175" s="249"/>
    </row>
    <row r="176" spans="1:9" x14ac:dyDescent="0.25">
      <c r="A176" s="255">
        <v>43845</v>
      </c>
      <c r="B176" s="257">
        <v>43</v>
      </c>
      <c r="C176" s="257">
        <v>35</v>
      </c>
      <c r="D176" s="131">
        <f t="shared" si="8"/>
        <v>39</v>
      </c>
      <c r="E176" s="131">
        <f t="shared" si="9"/>
        <v>26</v>
      </c>
      <c r="F176" s="259">
        <f t="shared" si="10"/>
        <v>25.940175812811564</v>
      </c>
      <c r="G176" s="273"/>
      <c r="H176" s="249"/>
      <c r="I176" s="249"/>
    </row>
    <row r="177" spans="1:9" x14ac:dyDescent="0.25">
      <c r="A177" s="255">
        <v>43846</v>
      </c>
      <c r="B177" s="257">
        <v>41</v>
      </c>
      <c r="C177" s="257">
        <v>9</v>
      </c>
      <c r="D177" s="131">
        <f t="shared" si="8"/>
        <v>25</v>
      </c>
      <c r="E177" s="131">
        <f t="shared" si="9"/>
        <v>40</v>
      </c>
      <c r="F177" s="259">
        <f t="shared" si="10"/>
        <v>39.907962788940864</v>
      </c>
      <c r="G177" s="273"/>
      <c r="H177" s="249"/>
      <c r="I177" s="249"/>
    </row>
    <row r="178" spans="1:9" x14ac:dyDescent="0.25">
      <c r="A178" s="255">
        <v>43847</v>
      </c>
      <c r="B178" s="257">
        <v>23</v>
      </c>
      <c r="C178" s="257">
        <v>9</v>
      </c>
      <c r="D178" s="131">
        <f t="shared" si="8"/>
        <v>16</v>
      </c>
      <c r="E178" s="131">
        <f t="shared" si="9"/>
        <v>49</v>
      </c>
      <c r="F178" s="259">
        <f t="shared" si="10"/>
        <v>48.887254416452556</v>
      </c>
      <c r="G178" s="273"/>
      <c r="H178" s="249"/>
      <c r="I178" s="249"/>
    </row>
    <row r="179" spans="1:9" x14ac:dyDescent="0.25">
      <c r="A179" s="255">
        <v>43848</v>
      </c>
      <c r="B179" s="257">
        <v>34</v>
      </c>
      <c r="C179" s="257">
        <v>23</v>
      </c>
      <c r="D179" s="131">
        <f t="shared" si="8"/>
        <v>28.5</v>
      </c>
      <c r="E179" s="131">
        <f t="shared" si="9"/>
        <v>36.5</v>
      </c>
      <c r="F179" s="259">
        <f t="shared" si="10"/>
        <v>36.416016044908538</v>
      </c>
      <c r="G179" s="273"/>
      <c r="H179" s="249"/>
      <c r="I179" s="249"/>
    </row>
    <row r="180" spans="1:9" x14ac:dyDescent="0.25">
      <c r="A180" s="255">
        <v>43849</v>
      </c>
      <c r="B180" s="257">
        <v>25</v>
      </c>
      <c r="C180" s="257">
        <v>5</v>
      </c>
      <c r="D180" s="131">
        <f t="shared" si="8"/>
        <v>15</v>
      </c>
      <c r="E180" s="131">
        <f t="shared" si="9"/>
        <v>50</v>
      </c>
      <c r="F180" s="259">
        <f t="shared" si="10"/>
        <v>49.88495348617608</v>
      </c>
      <c r="G180" s="273"/>
      <c r="H180" s="249"/>
      <c r="I180" s="249"/>
    </row>
    <row r="181" spans="1:9" x14ac:dyDescent="0.25">
      <c r="A181" s="255">
        <v>43850</v>
      </c>
      <c r="B181" s="257">
        <v>16</v>
      </c>
      <c r="C181" s="257">
        <v>5</v>
      </c>
      <c r="D181" s="131">
        <f t="shared" si="8"/>
        <v>10.5</v>
      </c>
      <c r="E181" s="131">
        <f t="shared" si="9"/>
        <v>54.5</v>
      </c>
      <c r="F181" s="259">
        <f t="shared" si="10"/>
        <v>54.37459929993193</v>
      </c>
      <c r="G181" s="273"/>
      <c r="H181" s="249"/>
      <c r="I181" s="249"/>
    </row>
    <row r="182" spans="1:9" x14ac:dyDescent="0.25">
      <c r="A182" s="255">
        <v>43851</v>
      </c>
      <c r="B182" s="257">
        <v>14</v>
      </c>
      <c r="C182" s="257">
        <v>6</v>
      </c>
      <c r="D182" s="131">
        <f t="shared" si="8"/>
        <v>10</v>
      </c>
      <c r="E182" s="131">
        <f t="shared" si="9"/>
        <v>55</v>
      </c>
      <c r="F182" s="259">
        <f t="shared" si="10"/>
        <v>54.873448834793692</v>
      </c>
      <c r="G182" s="273"/>
      <c r="H182" s="249"/>
      <c r="I182" s="249"/>
    </row>
    <row r="183" spans="1:9" x14ac:dyDescent="0.25">
      <c r="A183" s="255">
        <v>43852</v>
      </c>
      <c r="B183" s="257">
        <v>30</v>
      </c>
      <c r="C183" s="257">
        <v>10</v>
      </c>
      <c r="D183" s="131">
        <f t="shared" si="8"/>
        <v>20</v>
      </c>
      <c r="E183" s="131">
        <f t="shared" si="9"/>
        <v>45</v>
      </c>
      <c r="F183" s="259">
        <f t="shared" si="10"/>
        <v>44.896458137558476</v>
      </c>
      <c r="G183" s="273"/>
      <c r="H183" s="249"/>
      <c r="I183" s="249"/>
    </row>
    <row r="184" spans="1:9" x14ac:dyDescent="0.25">
      <c r="A184" s="255">
        <v>43853</v>
      </c>
      <c r="B184" s="257">
        <v>32</v>
      </c>
      <c r="C184" s="257">
        <v>29</v>
      </c>
      <c r="D184" s="131">
        <f t="shared" si="8"/>
        <v>30.5</v>
      </c>
      <c r="E184" s="131">
        <f t="shared" si="9"/>
        <v>34.5</v>
      </c>
      <c r="F184" s="259">
        <f t="shared" si="10"/>
        <v>34.420617905461498</v>
      </c>
      <c r="G184" s="273"/>
      <c r="H184" s="249"/>
      <c r="I184" s="249"/>
    </row>
    <row r="185" spans="1:9" x14ac:dyDescent="0.25">
      <c r="A185" s="255">
        <v>43854</v>
      </c>
      <c r="B185" s="257">
        <v>33</v>
      </c>
      <c r="C185" s="257">
        <v>30</v>
      </c>
      <c r="D185" s="131">
        <f t="shared" si="8"/>
        <v>31.5</v>
      </c>
      <c r="E185" s="131">
        <f t="shared" si="9"/>
        <v>33.5</v>
      </c>
      <c r="F185" s="259">
        <f t="shared" si="10"/>
        <v>33.422918835737974</v>
      </c>
      <c r="G185" s="273"/>
      <c r="H185" s="249"/>
      <c r="I185" s="249"/>
    </row>
    <row r="186" spans="1:9" x14ac:dyDescent="0.25">
      <c r="A186" s="255">
        <v>43855</v>
      </c>
      <c r="B186" s="257">
        <v>32</v>
      </c>
      <c r="C186" s="257">
        <v>29</v>
      </c>
      <c r="D186" s="131">
        <f t="shared" si="8"/>
        <v>30.5</v>
      </c>
      <c r="E186" s="131">
        <f t="shared" si="9"/>
        <v>34.5</v>
      </c>
      <c r="F186" s="259">
        <f t="shared" si="10"/>
        <v>34.420617905461498</v>
      </c>
      <c r="G186" s="273"/>
      <c r="H186" s="249"/>
      <c r="I186" s="249"/>
    </row>
    <row r="187" spans="1:9" x14ac:dyDescent="0.25">
      <c r="A187" s="255">
        <v>43856</v>
      </c>
      <c r="B187" s="257">
        <v>33</v>
      </c>
      <c r="C187" s="257">
        <v>16</v>
      </c>
      <c r="D187" s="131">
        <f t="shared" si="8"/>
        <v>24.5</v>
      </c>
      <c r="E187" s="131">
        <f t="shared" si="9"/>
        <v>40.5</v>
      </c>
      <c r="F187" s="259">
        <f t="shared" si="10"/>
        <v>40.406812323802626</v>
      </c>
      <c r="G187" s="273"/>
      <c r="H187" s="249"/>
      <c r="I187" s="249"/>
    </row>
    <row r="188" spans="1:9" x14ac:dyDescent="0.25">
      <c r="A188" s="255">
        <v>43857</v>
      </c>
      <c r="B188" s="257">
        <v>31</v>
      </c>
      <c r="C188" s="257">
        <v>21</v>
      </c>
      <c r="D188" s="131">
        <f t="shared" si="8"/>
        <v>26</v>
      </c>
      <c r="E188" s="131">
        <f t="shared" si="9"/>
        <v>39</v>
      </c>
      <c r="F188" s="259">
        <f t="shared" si="10"/>
        <v>38.91026371921734</v>
      </c>
      <c r="G188" s="273"/>
      <c r="H188" s="249"/>
      <c r="I188" s="249"/>
    </row>
    <row r="189" spans="1:9" x14ac:dyDescent="0.25">
      <c r="A189" s="255">
        <v>43858</v>
      </c>
      <c r="B189" s="257">
        <v>36</v>
      </c>
      <c r="C189" s="257">
        <v>27</v>
      </c>
      <c r="D189" s="131">
        <f t="shared" si="8"/>
        <v>31.5</v>
      </c>
      <c r="E189" s="131">
        <f t="shared" si="9"/>
        <v>33.5</v>
      </c>
      <c r="F189" s="259">
        <f t="shared" si="10"/>
        <v>33.422918835737974</v>
      </c>
      <c r="G189" s="273"/>
      <c r="H189" s="249"/>
      <c r="I189" s="249"/>
    </row>
    <row r="190" spans="1:9" x14ac:dyDescent="0.25">
      <c r="A190" s="255">
        <v>43859</v>
      </c>
      <c r="B190" s="257">
        <v>29</v>
      </c>
      <c r="C190" s="257">
        <v>23</v>
      </c>
      <c r="D190" s="131">
        <f t="shared" si="8"/>
        <v>26</v>
      </c>
      <c r="E190" s="131">
        <f t="shared" si="9"/>
        <v>39</v>
      </c>
      <c r="F190" s="259">
        <f t="shared" si="10"/>
        <v>38.91026371921734</v>
      </c>
      <c r="G190" s="273"/>
      <c r="H190" s="249"/>
      <c r="I190" s="249"/>
    </row>
    <row r="191" spans="1:9" x14ac:dyDescent="0.25">
      <c r="A191" s="255">
        <v>43860</v>
      </c>
      <c r="B191" s="257">
        <v>29</v>
      </c>
      <c r="C191" s="257">
        <v>22</v>
      </c>
      <c r="D191" s="131">
        <f t="shared" si="8"/>
        <v>25.5</v>
      </c>
      <c r="E191" s="131">
        <f t="shared" si="9"/>
        <v>39.5</v>
      </c>
      <c r="F191" s="259">
        <f t="shared" si="10"/>
        <v>39.409113254079102</v>
      </c>
      <c r="G191" s="273"/>
      <c r="H191" s="249"/>
      <c r="I191" s="249"/>
    </row>
    <row r="192" spans="1:9" x14ac:dyDescent="0.25">
      <c r="A192" s="255">
        <v>43861</v>
      </c>
      <c r="B192" s="257">
        <v>32</v>
      </c>
      <c r="C192" s="257">
        <v>25</v>
      </c>
      <c r="D192" s="131">
        <f t="shared" si="8"/>
        <v>28.5</v>
      </c>
      <c r="E192" s="131">
        <f t="shared" si="9"/>
        <v>36.5</v>
      </c>
      <c r="F192" s="259">
        <f t="shared" si="10"/>
        <v>36.416016044908538</v>
      </c>
      <c r="G192" s="273"/>
      <c r="H192" s="249"/>
      <c r="I192" s="249"/>
    </row>
    <row r="193" spans="1:9" x14ac:dyDescent="0.25">
      <c r="A193" s="255">
        <v>43862</v>
      </c>
      <c r="B193" s="257">
        <v>38</v>
      </c>
      <c r="C193" s="257">
        <v>28</v>
      </c>
      <c r="D193" s="131">
        <f t="shared" si="8"/>
        <v>33</v>
      </c>
      <c r="E193" s="131">
        <f t="shared" si="9"/>
        <v>32</v>
      </c>
      <c r="F193" s="259">
        <f t="shared" si="10"/>
        <v>33.273397038207321</v>
      </c>
      <c r="G193" s="273"/>
      <c r="H193" s="249"/>
      <c r="I193" s="249"/>
    </row>
    <row r="194" spans="1:9" x14ac:dyDescent="0.25">
      <c r="A194" s="255">
        <v>43863</v>
      </c>
      <c r="B194" s="257">
        <v>44</v>
      </c>
      <c r="C194" s="257">
        <v>32</v>
      </c>
      <c r="D194" s="131">
        <f t="shared" si="8"/>
        <v>38</v>
      </c>
      <c r="E194" s="131">
        <f t="shared" si="9"/>
        <v>27</v>
      </c>
      <c r="F194" s="259">
        <f t="shared" si="10"/>
        <v>28.074428750987426</v>
      </c>
      <c r="G194" s="273"/>
      <c r="H194" s="249"/>
      <c r="I194" s="249"/>
    </row>
    <row r="195" spans="1:9" x14ac:dyDescent="0.25">
      <c r="A195" s="255">
        <v>43864</v>
      </c>
      <c r="B195" s="257">
        <v>59</v>
      </c>
      <c r="C195" s="257">
        <v>32</v>
      </c>
      <c r="D195" s="131">
        <f t="shared" si="8"/>
        <v>45.5</v>
      </c>
      <c r="E195" s="131">
        <f t="shared" si="9"/>
        <v>19.5</v>
      </c>
      <c r="F195" s="259">
        <f t="shared" si="10"/>
        <v>20.275976320157586</v>
      </c>
      <c r="G195" s="273"/>
      <c r="H195" s="249"/>
      <c r="I195" s="249"/>
    </row>
    <row r="196" spans="1:9" x14ac:dyDescent="0.25">
      <c r="A196" s="255">
        <v>43865</v>
      </c>
      <c r="B196" s="257">
        <v>47</v>
      </c>
      <c r="C196" s="257">
        <v>29</v>
      </c>
      <c r="D196" s="131">
        <f t="shared" si="8"/>
        <v>38</v>
      </c>
      <c r="E196" s="131">
        <f t="shared" si="9"/>
        <v>27</v>
      </c>
      <c r="F196" s="259">
        <f t="shared" si="10"/>
        <v>28.074428750987426</v>
      </c>
      <c r="G196" s="273"/>
      <c r="H196" s="249"/>
      <c r="I196" s="249"/>
    </row>
    <row r="197" spans="1:9" x14ac:dyDescent="0.25">
      <c r="A197" s="255">
        <v>43866</v>
      </c>
      <c r="B197" s="257">
        <v>31</v>
      </c>
      <c r="C197" s="257">
        <v>25</v>
      </c>
      <c r="D197" s="131">
        <f t="shared" si="8"/>
        <v>28</v>
      </c>
      <c r="E197" s="131">
        <f t="shared" si="9"/>
        <v>37</v>
      </c>
      <c r="F197" s="259">
        <f t="shared" si="10"/>
        <v>38.472365325427212</v>
      </c>
      <c r="G197" s="273"/>
      <c r="H197" s="249"/>
      <c r="I197" s="249"/>
    </row>
    <row r="198" spans="1:9" x14ac:dyDescent="0.25">
      <c r="A198" s="255">
        <v>43867</v>
      </c>
      <c r="B198" s="257">
        <v>26</v>
      </c>
      <c r="C198" s="257">
        <v>17</v>
      </c>
      <c r="D198" s="131">
        <f t="shared" si="8"/>
        <v>21.5</v>
      </c>
      <c r="E198" s="131">
        <f t="shared" si="9"/>
        <v>43.5</v>
      </c>
      <c r="F198" s="259">
        <f t="shared" si="10"/>
        <v>45.23102409881308</v>
      </c>
      <c r="G198" s="273"/>
      <c r="H198" s="249"/>
      <c r="I198" s="249"/>
    </row>
    <row r="199" spans="1:9" x14ac:dyDescent="0.25">
      <c r="A199" s="255">
        <v>43868</v>
      </c>
      <c r="B199" s="257">
        <v>34</v>
      </c>
      <c r="C199" s="257">
        <v>17</v>
      </c>
      <c r="D199" s="131">
        <f t="shared" si="8"/>
        <v>25.5</v>
      </c>
      <c r="E199" s="131">
        <f t="shared" si="9"/>
        <v>39.5</v>
      </c>
      <c r="F199" s="259">
        <f t="shared" si="10"/>
        <v>41.071849469037161</v>
      </c>
      <c r="G199" s="273"/>
      <c r="H199" s="249"/>
      <c r="I199" s="249"/>
    </row>
    <row r="200" spans="1:9" x14ac:dyDescent="0.25">
      <c r="A200" s="255">
        <v>43869</v>
      </c>
      <c r="B200" s="257">
        <v>33</v>
      </c>
      <c r="C200" s="257">
        <v>21</v>
      </c>
      <c r="D200" s="131">
        <f t="shared" si="8"/>
        <v>27</v>
      </c>
      <c r="E200" s="131">
        <f t="shared" si="9"/>
        <v>38</v>
      </c>
      <c r="F200" s="259">
        <f t="shared" si="10"/>
        <v>39.512158982871192</v>
      </c>
      <c r="G200" s="273"/>
      <c r="H200" s="249"/>
      <c r="I200" s="249"/>
    </row>
    <row r="201" spans="1:9" x14ac:dyDescent="0.25">
      <c r="A201" s="255">
        <v>43870</v>
      </c>
      <c r="B201" s="257">
        <v>39</v>
      </c>
      <c r="C201" s="257">
        <v>22</v>
      </c>
      <c r="D201" s="131">
        <f t="shared" si="8"/>
        <v>30.5</v>
      </c>
      <c r="E201" s="131">
        <f t="shared" si="9"/>
        <v>34.5</v>
      </c>
      <c r="F201" s="259">
        <f t="shared" si="10"/>
        <v>35.87288118181727</v>
      </c>
      <c r="G201" s="273"/>
      <c r="H201" s="249"/>
      <c r="I201" s="249"/>
    </row>
    <row r="202" spans="1:9" x14ac:dyDescent="0.25">
      <c r="A202" s="255">
        <v>43871</v>
      </c>
      <c r="B202" s="257">
        <v>51</v>
      </c>
      <c r="C202" s="257">
        <v>23</v>
      </c>
      <c r="D202" s="131">
        <f t="shared" ref="D202:D265" si="11">(B202+C202)/2</f>
        <v>37</v>
      </c>
      <c r="E202" s="131">
        <f t="shared" ref="E202:E265" si="12">IF(65-D202&gt;0,65-D202,0)</f>
        <v>28</v>
      </c>
      <c r="F202" s="259">
        <f t="shared" ref="F202:F265" si="13">E202*(1-VLOOKUP(TEXT(A202,"MMM"),$H$9:$I$20,2,FALSE))</f>
        <v>29.114222408431406</v>
      </c>
      <c r="G202" s="273"/>
      <c r="H202" s="249"/>
      <c r="I202" s="249"/>
    </row>
    <row r="203" spans="1:9" x14ac:dyDescent="0.25">
      <c r="A203" s="255">
        <v>43872</v>
      </c>
      <c r="B203" s="257">
        <v>41</v>
      </c>
      <c r="C203" s="257">
        <v>23</v>
      </c>
      <c r="D203" s="131">
        <f t="shared" si="11"/>
        <v>32</v>
      </c>
      <c r="E203" s="131">
        <f t="shared" si="12"/>
        <v>33</v>
      </c>
      <c r="F203" s="259">
        <f t="shared" si="13"/>
        <v>34.313190695651301</v>
      </c>
      <c r="G203" s="273"/>
      <c r="H203" s="249"/>
      <c r="I203" s="249"/>
    </row>
    <row r="204" spans="1:9" x14ac:dyDescent="0.25">
      <c r="A204" s="255">
        <v>43873</v>
      </c>
      <c r="B204" s="257">
        <v>41</v>
      </c>
      <c r="C204" s="257">
        <v>28</v>
      </c>
      <c r="D204" s="131">
        <f t="shared" si="11"/>
        <v>34.5</v>
      </c>
      <c r="E204" s="131">
        <f t="shared" si="12"/>
        <v>30.5</v>
      </c>
      <c r="F204" s="259">
        <f t="shared" si="13"/>
        <v>31.713706552041351</v>
      </c>
      <c r="G204" s="273"/>
      <c r="H204" s="249"/>
      <c r="I204" s="249"/>
    </row>
    <row r="205" spans="1:9" x14ac:dyDescent="0.25">
      <c r="A205" s="255">
        <v>43874</v>
      </c>
      <c r="B205" s="257">
        <v>32</v>
      </c>
      <c r="C205" s="257">
        <v>-1</v>
      </c>
      <c r="D205" s="131">
        <f t="shared" si="11"/>
        <v>15.5</v>
      </c>
      <c r="E205" s="131">
        <f t="shared" si="12"/>
        <v>49.5</v>
      </c>
      <c r="F205" s="259">
        <f t="shared" si="13"/>
        <v>51.469786043476951</v>
      </c>
      <c r="G205" s="273"/>
      <c r="H205" s="249"/>
      <c r="I205" s="249"/>
    </row>
    <row r="206" spans="1:9" x14ac:dyDescent="0.25">
      <c r="A206" s="255">
        <v>43875</v>
      </c>
      <c r="B206" s="257">
        <v>9</v>
      </c>
      <c r="C206" s="257">
        <v>-5</v>
      </c>
      <c r="D206" s="131">
        <f t="shared" si="11"/>
        <v>2</v>
      </c>
      <c r="E206" s="131">
        <f t="shared" si="12"/>
        <v>63</v>
      </c>
      <c r="F206" s="259">
        <f t="shared" si="13"/>
        <v>65.507000418970662</v>
      </c>
      <c r="G206" s="273"/>
      <c r="H206" s="249"/>
      <c r="I206" s="249"/>
    </row>
    <row r="207" spans="1:9" x14ac:dyDescent="0.25">
      <c r="A207" s="255">
        <v>43876</v>
      </c>
      <c r="B207" s="257">
        <v>30</v>
      </c>
      <c r="C207" s="257">
        <v>-5</v>
      </c>
      <c r="D207" s="131">
        <f t="shared" si="11"/>
        <v>12.5</v>
      </c>
      <c r="E207" s="131">
        <f t="shared" si="12"/>
        <v>52.5</v>
      </c>
      <c r="F207" s="259">
        <f t="shared" si="13"/>
        <v>54.589167015808883</v>
      </c>
      <c r="G207" s="273"/>
      <c r="H207" s="249"/>
      <c r="I207" s="249"/>
    </row>
    <row r="208" spans="1:9" x14ac:dyDescent="0.25">
      <c r="A208" s="255">
        <v>43877</v>
      </c>
      <c r="B208" s="257">
        <v>43</v>
      </c>
      <c r="C208" s="257">
        <v>22</v>
      </c>
      <c r="D208" s="131">
        <f t="shared" si="11"/>
        <v>32.5</v>
      </c>
      <c r="E208" s="131">
        <f t="shared" si="12"/>
        <v>32.5</v>
      </c>
      <c r="F208" s="259">
        <f t="shared" si="13"/>
        <v>33.793293866929311</v>
      </c>
      <c r="G208" s="273"/>
      <c r="H208" s="249"/>
      <c r="I208" s="249"/>
    </row>
    <row r="209" spans="1:9" x14ac:dyDescent="0.25">
      <c r="A209" s="255">
        <v>43878</v>
      </c>
      <c r="B209" s="257">
        <v>47</v>
      </c>
      <c r="C209" s="257">
        <v>24</v>
      </c>
      <c r="D209" s="131">
        <f t="shared" si="11"/>
        <v>35.5</v>
      </c>
      <c r="E209" s="131">
        <f t="shared" si="12"/>
        <v>29.5</v>
      </c>
      <c r="F209" s="259">
        <f t="shared" si="13"/>
        <v>30.673912894597375</v>
      </c>
      <c r="G209" s="273"/>
      <c r="H209" s="249"/>
      <c r="I209" s="249"/>
    </row>
    <row r="210" spans="1:9" x14ac:dyDescent="0.25">
      <c r="A210" s="255">
        <v>43879</v>
      </c>
      <c r="B210" s="257">
        <v>54</v>
      </c>
      <c r="C210" s="257">
        <v>27</v>
      </c>
      <c r="D210" s="131">
        <f t="shared" si="11"/>
        <v>40.5</v>
      </c>
      <c r="E210" s="131">
        <f t="shared" si="12"/>
        <v>24.5</v>
      </c>
      <c r="F210" s="259">
        <f t="shared" si="13"/>
        <v>25.474944607377481</v>
      </c>
      <c r="G210" s="273"/>
      <c r="H210" s="249"/>
      <c r="I210" s="249"/>
    </row>
    <row r="211" spans="1:9" x14ac:dyDescent="0.25">
      <c r="A211" s="255">
        <v>43880</v>
      </c>
      <c r="B211" s="257">
        <v>41</v>
      </c>
      <c r="C211" s="257">
        <v>22</v>
      </c>
      <c r="D211" s="131">
        <f t="shared" si="11"/>
        <v>31.5</v>
      </c>
      <c r="E211" s="131">
        <f t="shared" si="12"/>
        <v>33.5</v>
      </c>
      <c r="F211" s="259">
        <f t="shared" si="13"/>
        <v>34.83308752437329</v>
      </c>
      <c r="G211" s="273"/>
      <c r="H211" s="249"/>
      <c r="I211" s="249"/>
    </row>
    <row r="212" spans="1:9" x14ac:dyDescent="0.25">
      <c r="A212" s="255">
        <v>43881</v>
      </c>
      <c r="B212" s="257">
        <v>35</v>
      </c>
      <c r="C212" s="257">
        <v>15</v>
      </c>
      <c r="D212" s="131">
        <f t="shared" si="11"/>
        <v>25</v>
      </c>
      <c r="E212" s="131">
        <f t="shared" si="12"/>
        <v>40</v>
      </c>
      <c r="F212" s="259">
        <f t="shared" si="13"/>
        <v>41.591746297759151</v>
      </c>
      <c r="G212" s="273"/>
      <c r="H212" s="249"/>
      <c r="I212" s="249"/>
    </row>
    <row r="213" spans="1:9" x14ac:dyDescent="0.25">
      <c r="A213" s="255">
        <v>43882</v>
      </c>
      <c r="B213" s="257">
        <v>27</v>
      </c>
      <c r="C213" s="257">
        <v>13</v>
      </c>
      <c r="D213" s="131">
        <f t="shared" si="11"/>
        <v>20</v>
      </c>
      <c r="E213" s="131">
        <f t="shared" si="12"/>
        <v>45</v>
      </c>
      <c r="F213" s="259">
        <f t="shared" si="13"/>
        <v>46.790714584979042</v>
      </c>
      <c r="G213" s="273"/>
      <c r="H213" s="249"/>
      <c r="I213" s="249"/>
    </row>
    <row r="214" spans="1:9" x14ac:dyDescent="0.25">
      <c r="A214" s="255">
        <v>43883</v>
      </c>
      <c r="B214" s="257">
        <v>41</v>
      </c>
      <c r="C214" s="257">
        <v>16</v>
      </c>
      <c r="D214" s="131">
        <f t="shared" si="11"/>
        <v>28.5</v>
      </c>
      <c r="E214" s="131">
        <f t="shared" si="12"/>
        <v>36.5</v>
      </c>
      <c r="F214" s="259">
        <f t="shared" si="13"/>
        <v>37.952468496705222</v>
      </c>
      <c r="G214" s="273"/>
      <c r="H214" s="249"/>
      <c r="I214" s="249"/>
    </row>
    <row r="215" spans="1:9" x14ac:dyDescent="0.25">
      <c r="A215" s="255">
        <v>43884</v>
      </c>
      <c r="B215" s="257">
        <v>52</v>
      </c>
      <c r="C215" s="257">
        <v>29</v>
      </c>
      <c r="D215" s="131">
        <f t="shared" si="11"/>
        <v>40.5</v>
      </c>
      <c r="E215" s="131">
        <f t="shared" si="12"/>
        <v>24.5</v>
      </c>
      <c r="F215" s="259">
        <f t="shared" si="13"/>
        <v>25.474944607377481</v>
      </c>
      <c r="G215" s="273"/>
      <c r="H215" s="249"/>
      <c r="I215" s="249"/>
    </row>
    <row r="216" spans="1:9" x14ac:dyDescent="0.25">
      <c r="A216" s="255">
        <v>43885</v>
      </c>
      <c r="B216" s="257">
        <v>61</v>
      </c>
      <c r="C216" s="257">
        <v>35</v>
      </c>
      <c r="D216" s="131">
        <f t="shared" si="11"/>
        <v>48</v>
      </c>
      <c r="E216" s="131">
        <f t="shared" si="12"/>
        <v>17</v>
      </c>
      <c r="F216" s="259">
        <f t="shared" si="13"/>
        <v>17.67649217654764</v>
      </c>
      <c r="G216" s="273"/>
      <c r="H216" s="249"/>
      <c r="I216" s="249"/>
    </row>
    <row r="217" spans="1:9" x14ac:dyDescent="0.25">
      <c r="A217" s="255">
        <v>43886</v>
      </c>
      <c r="B217" s="257">
        <v>41</v>
      </c>
      <c r="C217" s="257">
        <v>33</v>
      </c>
      <c r="D217" s="131">
        <f t="shared" si="11"/>
        <v>37</v>
      </c>
      <c r="E217" s="131">
        <f t="shared" si="12"/>
        <v>28</v>
      </c>
      <c r="F217" s="259">
        <f t="shared" si="13"/>
        <v>29.114222408431406</v>
      </c>
      <c r="G217" s="273"/>
      <c r="H217" s="249"/>
      <c r="I217" s="249"/>
    </row>
    <row r="218" spans="1:9" x14ac:dyDescent="0.25">
      <c r="A218" s="255">
        <v>43887</v>
      </c>
      <c r="B218" s="257">
        <v>42</v>
      </c>
      <c r="C218" s="257">
        <v>27</v>
      </c>
      <c r="D218" s="131">
        <f t="shared" si="11"/>
        <v>34.5</v>
      </c>
      <c r="E218" s="131">
        <f t="shared" si="12"/>
        <v>30.5</v>
      </c>
      <c r="F218" s="259">
        <f t="shared" si="13"/>
        <v>31.713706552041351</v>
      </c>
      <c r="G218" s="273"/>
      <c r="H218" s="249"/>
      <c r="I218" s="249"/>
    </row>
    <row r="219" spans="1:9" x14ac:dyDescent="0.25">
      <c r="A219" s="255">
        <v>43888</v>
      </c>
      <c r="B219" s="257">
        <v>37</v>
      </c>
      <c r="C219" s="257">
        <v>22</v>
      </c>
      <c r="D219" s="131">
        <f t="shared" si="11"/>
        <v>29.5</v>
      </c>
      <c r="E219" s="131">
        <f t="shared" si="12"/>
        <v>35.5</v>
      </c>
      <c r="F219" s="259">
        <f t="shared" si="13"/>
        <v>36.91267483926125</v>
      </c>
      <c r="G219" s="273"/>
      <c r="H219" s="249"/>
      <c r="I219" s="249"/>
    </row>
    <row r="220" spans="1:9" x14ac:dyDescent="0.25">
      <c r="A220" s="255">
        <v>43889</v>
      </c>
      <c r="B220" s="257">
        <v>41</v>
      </c>
      <c r="C220" s="257">
        <v>24</v>
      </c>
      <c r="D220" s="131">
        <f t="shared" si="11"/>
        <v>32.5</v>
      </c>
      <c r="E220" s="131">
        <f t="shared" si="12"/>
        <v>32.5</v>
      </c>
      <c r="F220" s="259">
        <f t="shared" si="13"/>
        <v>33.793293866929311</v>
      </c>
      <c r="G220" s="273"/>
      <c r="H220" s="249"/>
      <c r="I220" s="249"/>
    </row>
    <row r="221" spans="1:9" x14ac:dyDescent="0.25">
      <c r="A221" s="255">
        <v>43890</v>
      </c>
      <c r="B221" s="257">
        <v>49</v>
      </c>
      <c r="C221" s="257">
        <v>23</v>
      </c>
      <c r="D221" s="131">
        <f t="shared" si="11"/>
        <v>36</v>
      </c>
      <c r="E221" s="131">
        <f t="shared" si="12"/>
        <v>29</v>
      </c>
      <c r="F221" s="259">
        <f t="shared" si="13"/>
        <v>30.154016065875386</v>
      </c>
      <c r="G221" s="273"/>
      <c r="H221" s="249"/>
      <c r="I221" s="249"/>
    </row>
    <row r="222" spans="1:9" x14ac:dyDescent="0.25">
      <c r="A222" s="255">
        <v>43891</v>
      </c>
      <c r="B222" s="257">
        <v>55</v>
      </c>
      <c r="C222" s="257">
        <v>26</v>
      </c>
      <c r="D222" s="131">
        <f t="shared" si="11"/>
        <v>40.5</v>
      </c>
      <c r="E222" s="131">
        <f t="shared" si="12"/>
        <v>24.5</v>
      </c>
      <c r="F222" s="259">
        <f t="shared" si="13"/>
        <v>26.230503828491862</v>
      </c>
      <c r="G222" s="273"/>
      <c r="H222" s="249"/>
      <c r="I222" s="249"/>
    </row>
    <row r="223" spans="1:9" x14ac:dyDescent="0.25">
      <c r="A223" s="255">
        <v>43892</v>
      </c>
      <c r="B223" s="257">
        <v>66</v>
      </c>
      <c r="C223" s="257">
        <v>31</v>
      </c>
      <c r="D223" s="131">
        <f t="shared" si="11"/>
        <v>48.5</v>
      </c>
      <c r="E223" s="131">
        <f t="shared" si="12"/>
        <v>16.5</v>
      </c>
      <c r="F223" s="259">
        <f t="shared" si="13"/>
        <v>17.665441353882276</v>
      </c>
      <c r="G223" s="273"/>
      <c r="H223" s="249"/>
      <c r="I223" s="249"/>
    </row>
    <row r="224" spans="1:9" x14ac:dyDescent="0.25">
      <c r="A224" s="255">
        <v>43893</v>
      </c>
      <c r="B224" s="257">
        <v>50</v>
      </c>
      <c r="C224" s="257">
        <v>32</v>
      </c>
      <c r="D224" s="131">
        <f t="shared" si="11"/>
        <v>41</v>
      </c>
      <c r="E224" s="131">
        <f t="shared" si="12"/>
        <v>24</v>
      </c>
      <c r="F224" s="259">
        <f t="shared" si="13"/>
        <v>25.695187423828763</v>
      </c>
      <c r="G224" s="273"/>
      <c r="H224" s="249"/>
      <c r="I224" s="249"/>
    </row>
    <row r="225" spans="1:9" x14ac:dyDescent="0.25">
      <c r="A225" s="255">
        <v>43894</v>
      </c>
      <c r="B225" s="257">
        <v>59</v>
      </c>
      <c r="C225" s="257">
        <v>37</v>
      </c>
      <c r="D225" s="131">
        <f t="shared" si="11"/>
        <v>48</v>
      </c>
      <c r="E225" s="131">
        <f t="shared" si="12"/>
        <v>17</v>
      </c>
      <c r="F225" s="259">
        <f t="shared" si="13"/>
        <v>18.200757758545375</v>
      </c>
      <c r="G225" s="273"/>
      <c r="H225" s="249"/>
      <c r="I225" s="249"/>
    </row>
    <row r="226" spans="1:9" x14ac:dyDescent="0.25">
      <c r="A226" s="255">
        <v>43895</v>
      </c>
      <c r="B226" s="257">
        <v>58</v>
      </c>
      <c r="C226" s="257">
        <v>36</v>
      </c>
      <c r="D226" s="131">
        <f t="shared" si="11"/>
        <v>47</v>
      </c>
      <c r="E226" s="131">
        <f t="shared" si="12"/>
        <v>18</v>
      </c>
      <c r="F226" s="259">
        <f t="shared" si="13"/>
        <v>19.271390567871574</v>
      </c>
      <c r="G226" s="273"/>
      <c r="H226" s="249"/>
      <c r="I226" s="249"/>
    </row>
    <row r="227" spans="1:9" x14ac:dyDescent="0.25">
      <c r="A227" s="255">
        <v>43896</v>
      </c>
      <c r="B227" s="257">
        <v>51</v>
      </c>
      <c r="C227" s="257">
        <v>26</v>
      </c>
      <c r="D227" s="131">
        <f t="shared" si="11"/>
        <v>38.5</v>
      </c>
      <c r="E227" s="131">
        <f t="shared" si="12"/>
        <v>26.5</v>
      </c>
      <c r="F227" s="259">
        <f t="shared" si="13"/>
        <v>28.37176944714426</v>
      </c>
      <c r="G227" s="273"/>
      <c r="H227" s="249"/>
      <c r="I227" s="249"/>
    </row>
    <row r="228" spans="1:9" x14ac:dyDescent="0.25">
      <c r="A228" s="255">
        <v>43897</v>
      </c>
      <c r="B228" s="257">
        <v>52</v>
      </c>
      <c r="C228" s="257">
        <v>30</v>
      </c>
      <c r="D228" s="131">
        <f t="shared" si="11"/>
        <v>41</v>
      </c>
      <c r="E228" s="131">
        <f t="shared" si="12"/>
        <v>24</v>
      </c>
      <c r="F228" s="259">
        <f t="shared" si="13"/>
        <v>25.695187423828763</v>
      </c>
      <c r="G228" s="273"/>
      <c r="H228" s="249"/>
      <c r="I228" s="249"/>
    </row>
    <row r="229" spans="1:9" x14ac:dyDescent="0.25">
      <c r="A229" s="255">
        <v>43898</v>
      </c>
      <c r="B229" s="257">
        <v>66</v>
      </c>
      <c r="C229" s="257">
        <v>34</v>
      </c>
      <c r="D229" s="131">
        <f t="shared" si="11"/>
        <v>50</v>
      </c>
      <c r="E229" s="131">
        <f t="shared" si="12"/>
        <v>15</v>
      </c>
      <c r="F229" s="259">
        <f t="shared" si="13"/>
        <v>16.059492139892978</v>
      </c>
      <c r="G229" s="273"/>
      <c r="H229" s="249"/>
      <c r="I229" s="249"/>
    </row>
    <row r="230" spans="1:9" x14ac:dyDescent="0.25">
      <c r="A230" s="255">
        <v>43899</v>
      </c>
      <c r="B230" s="257">
        <v>71</v>
      </c>
      <c r="C230" s="257">
        <v>46</v>
      </c>
      <c r="D230" s="131">
        <f t="shared" si="11"/>
        <v>58.5</v>
      </c>
      <c r="E230" s="131">
        <f t="shared" si="12"/>
        <v>6.5</v>
      </c>
      <c r="F230" s="259">
        <f t="shared" si="13"/>
        <v>6.9591132606202901</v>
      </c>
      <c r="G230" s="273"/>
      <c r="H230" s="249"/>
      <c r="I230" s="249"/>
    </row>
    <row r="231" spans="1:9" x14ac:dyDescent="0.25">
      <c r="A231" s="255">
        <v>43900</v>
      </c>
      <c r="B231" s="257">
        <v>54</v>
      </c>
      <c r="C231" s="257">
        <v>32</v>
      </c>
      <c r="D231" s="131">
        <f t="shared" si="11"/>
        <v>43</v>
      </c>
      <c r="E231" s="131">
        <f t="shared" si="12"/>
        <v>22</v>
      </c>
      <c r="F231" s="259">
        <f t="shared" si="13"/>
        <v>23.553921805176369</v>
      </c>
      <c r="G231" s="273"/>
      <c r="H231" s="249"/>
      <c r="I231" s="249"/>
    </row>
    <row r="232" spans="1:9" x14ac:dyDescent="0.25">
      <c r="A232" s="255">
        <v>43901</v>
      </c>
      <c r="B232" s="257">
        <v>43</v>
      </c>
      <c r="C232" s="257">
        <v>32</v>
      </c>
      <c r="D232" s="131">
        <f t="shared" si="11"/>
        <v>37.5</v>
      </c>
      <c r="E232" s="131">
        <f t="shared" si="12"/>
        <v>27.5</v>
      </c>
      <c r="F232" s="259">
        <f t="shared" si="13"/>
        <v>29.442402256470459</v>
      </c>
      <c r="G232" s="273"/>
      <c r="H232" s="249"/>
      <c r="I232" s="249"/>
    </row>
    <row r="233" spans="1:9" x14ac:dyDescent="0.25">
      <c r="A233" s="255">
        <v>43902</v>
      </c>
      <c r="B233" s="257">
        <v>62</v>
      </c>
      <c r="C233" s="257">
        <v>34</v>
      </c>
      <c r="D233" s="131">
        <f t="shared" si="11"/>
        <v>48</v>
      </c>
      <c r="E233" s="131">
        <f t="shared" si="12"/>
        <v>17</v>
      </c>
      <c r="F233" s="259">
        <f t="shared" si="13"/>
        <v>18.200757758545375</v>
      </c>
      <c r="G233" s="273"/>
      <c r="H233" s="249"/>
      <c r="I233" s="249"/>
    </row>
    <row r="234" spans="1:9" x14ac:dyDescent="0.25">
      <c r="A234" s="255">
        <v>43903</v>
      </c>
      <c r="B234" s="257">
        <v>63</v>
      </c>
      <c r="C234" s="257">
        <v>33</v>
      </c>
      <c r="D234" s="131">
        <f t="shared" si="11"/>
        <v>48</v>
      </c>
      <c r="E234" s="131">
        <f t="shared" si="12"/>
        <v>17</v>
      </c>
      <c r="F234" s="259">
        <f t="shared" si="13"/>
        <v>18.200757758545375</v>
      </c>
      <c r="G234" s="273"/>
      <c r="H234" s="249"/>
      <c r="I234" s="249"/>
    </row>
    <row r="235" spans="1:9" x14ac:dyDescent="0.25">
      <c r="A235" s="255">
        <v>43904</v>
      </c>
      <c r="B235" s="257">
        <v>45</v>
      </c>
      <c r="C235" s="257">
        <v>32</v>
      </c>
      <c r="D235" s="131">
        <f t="shared" si="11"/>
        <v>38.5</v>
      </c>
      <c r="E235" s="131">
        <f t="shared" si="12"/>
        <v>26.5</v>
      </c>
      <c r="F235" s="259">
        <f t="shared" si="13"/>
        <v>28.37176944714426</v>
      </c>
      <c r="G235" s="273"/>
      <c r="H235" s="249"/>
      <c r="I235" s="249"/>
    </row>
    <row r="236" spans="1:9" x14ac:dyDescent="0.25">
      <c r="A236" s="255">
        <v>43905</v>
      </c>
      <c r="B236" s="257">
        <v>36</v>
      </c>
      <c r="C236" s="257">
        <v>32</v>
      </c>
      <c r="D236" s="131">
        <f t="shared" si="11"/>
        <v>34</v>
      </c>
      <c r="E236" s="131">
        <f t="shared" si="12"/>
        <v>31</v>
      </c>
      <c r="F236" s="259">
        <f t="shared" si="13"/>
        <v>33.189617089112154</v>
      </c>
      <c r="G236" s="273"/>
      <c r="H236" s="249"/>
      <c r="I236" s="249"/>
    </row>
    <row r="237" spans="1:9" x14ac:dyDescent="0.25">
      <c r="A237" s="255">
        <v>43906</v>
      </c>
      <c r="B237" s="257">
        <v>37</v>
      </c>
      <c r="C237" s="257">
        <v>32</v>
      </c>
      <c r="D237" s="131">
        <f t="shared" si="11"/>
        <v>34.5</v>
      </c>
      <c r="E237" s="131">
        <f t="shared" si="12"/>
        <v>30.5</v>
      </c>
      <c r="F237" s="259">
        <f t="shared" si="13"/>
        <v>32.654300684449055</v>
      </c>
      <c r="G237" s="273"/>
      <c r="H237" s="249"/>
      <c r="I237" s="249"/>
    </row>
    <row r="238" spans="1:9" x14ac:dyDescent="0.25">
      <c r="A238" s="255">
        <v>43907</v>
      </c>
      <c r="B238" s="257">
        <v>43</v>
      </c>
      <c r="C238" s="257">
        <v>34</v>
      </c>
      <c r="D238" s="131">
        <f t="shared" si="11"/>
        <v>38.5</v>
      </c>
      <c r="E238" s="131">
        <f t="shared" si="12"/>
        <v>26.5</v>
      </c>
      <c r="F238" s="259">
        <f t="shared" si="13"/>
        <v>28.37176944714426</v>
      </c>
      <c r="G238" s="273"/>
      <c r="H238" s="249"/>
      <c r="I238" s="249"/>
    </row>
    <row r="239" spans="1:9" x14ac:dyDescent="0.25">
      <c r="A239" s="255">
        <v>43908</v>
      </c>
      <c r="B239" s="257">
        <v>47</v>
      </c>
      <c r="C239" s="257">
        <v>40</v>
      </c>
      <c r="D239" s="131">
        <f t="shared" si="11"/>
        <v>43.5</v>
      </c>
      <c r="E239" s="131">
        <f t="shared" si="12"/>
        <v>21.5</v>
      </c>
      <c r="F239" s="259">
        <f t="shared" si="13"/>
        <v>23.01860540051327</v>
      </c>
      <c r="G239" s="273"/>
      <c r="H239" s="249"/>
      <c r="I239" s="249"/>
    </row>
    <row r="240" spans="1:9" x14ac:dyDescent="0.25">
      <c r="A240" s="255">
        <v>43909</v>
      </c>
      <c r="B240" s="257">
        <v>59</v>
      </c>
      <c r="C240" s="257">
        <v>44</v>
      </c>
      <c r="D240" s="131">
        <f t="shared" si="11"/>
        <v>51.5</v>
      </c>
      <c r="E240" s="131">
        <f t="shared" si="12"/>
        <v>13.5</v>
      </c>
      <c r="F240" s="259">
        <f t="shared" si="13"/>
        <v>14.45354292590368</v>
      </c>
      <c r="G240" s="273"/>
      <c r="H240" s="249"/>
      <c r="I240" s="249"/>
    </row>
    <row r="241" spans="1:9" x14ac:dyDescent="0.25">
      <c r="A241" s="255">
        <v>43910</v>
      </c>
      <c r="B241" s="257">
        <v>70</v>
      </c>
      <c r="C241" s="257">
        <v>33</v>
      </c>
      <c r="D241" s="131">
        <f t="shared" si="11"/>
        <v>51.5</v>
      </c>
      <c r="E241" s="131">
        <f t="shared" si="12"/>
        <v>13.5</v>
      </c>
      <c r="F241" s="259">
        <f t="shared" si="13"/>
        <v>14.45354292590368</v>
      </c>
      <c r="G241" s="273"/>
      <c r="H241" s="249"/>
      <c r="I241" s="249"/>
    </row>
    <row r="242" spans="1:9" x14ac:dyDescent="0.25">
      <c r="A242" s="255">
        <v>43911</v>
      </c>
      <c r="B242" s="257">
        <v>40</v>
      </c>
      <c r="C242" s="257">
        <v>26</v>
      </c>
      <c r="D242" s="131">
        <f t="shared" si="11"/>
        <v>33</v>
      </c>
      <c r="E242" s="131">
        <f t="shared" si="12"/>
        <v>32</v>
      </c>
      <c r="F242" s="259">
        <f t="shared" si="13"/>
        <v>34.260249898438353</v>
      </c>
      <c r="G242" s="273"/>
      <c r="H242" s="249"/>
      <c r="I242" s="249"/>
    </row>
    <row r="243" spans="1:9" x14ac:dyDescent="0.25">
      <c r="A243" s="255">
        <v>43912</v>
      </c>
      <c r="B243" s="257">
        <v>45</v>
      </c>
      <c r="C243" s="257">
        <v>26</v>
      </c>
      <c r="D243" s="131">
        <f t="shared" si="11"/>
        <v>35.5</v>
      </c>
      <c r="E243" s="131">
        <f t="shared" si="12"/>
        <v>29.5</v>
      </c>
      <c r="F243" s="259">
        <f t="shared" si="13"/>
        <v>31.583667875122856</v>
      </c>
      <c r="G243" s="273"/>
      <c r="H243" s="249"/>
      <c r="I243" s="249"/>
    </row>
    <row r="244" spans="1:9" x14ac:dyDescent="0.25">
      <c r="A244" s="255">
        <v>43913</v>
      </c>
      <c r="B244" s="257">
        <v>37</v>
      </c>
      <c r="C244" s="257">
        <v>32</v>
      </c>
      <c r="D244" s="131">
        <f t="shared" si="11"/>
        <v>34.5</v>
      </c>
      <c r="E244" s="131">
        <f t="shared" si="12"/>
        <v>30.5</v>
      </c>
      <c r="F244" s="259">
        <f t="shared" si="13"/>
        <v>32.654300684449055</v>
      </c>
      <c r="G244" s="273"/>
      <c r="H244" s="249"/>
      <c r="I244" s="249"/>
    </row>
    <row r="245" spans="1:9" x14ac:dyDescent="0.25">
      <c r="A245" s="255">
        <v>43914</v>
      </c>
      <c r="B245" s="257">
        <v>49</v>
      </c>
      <c r="C245" s="257">
        <v>36</v>
      </c>
      <c r="D245" s="131">
        <f t="shared" si="11"/>
        <v>42.5</v>
      </c>
      <c r="E245" s="131">
        <f t="shared" si="12"/>
        <v>22.5</v>
      </c>
      <c r="F245" s="259">
        <f t="shared" si="13"/>
        <v>24.089238209839468</v>
      </c>
      <c r="G245" s="273"/>
      <c r="H245" s="249"/>
      <c r="I245" s="249"/>
    </row>
    <row r="246" spans="1:9" x14ac:dyDescent="0.25">
      <c r="A246" s="255">
        <v>43915</v>
      </c>
      <c r="B246" s="257">
        <v>54</v>
      </c>
      <c r="C246" s="257">
        <v>38</v>
      </c>
      <c r="D246" s="131">
        <f t="shared" si="11"/>
        <v>46</v>
      </c>
      <c r="E246" s="131">
        <f t="shared" si="12"/>
        <v>19</v>
      </c>
      <c r="F246" s="259">
        <f t="shared" si="13"/>
        <v>20.342023377197773</v>
      </c>
      <c r="G246" s="273"/>
      <c r="H246" s="249"/>
      <c r="I246" s="249"/>
    </row>
    <row r="247" spans="1:9" x14ac:dyDescent="0.25">
      <c r="A247" s="255">
        <v>43916</v>
      </c>
      <c r="B247" s="257">
        <v>63</v>
      </c>
      <c r="C247" s="257">
        <v>42</v>
      </c>
      <c r="D247" s="131">
        <f t="shared" si="11"/>
        <v>52.5</v>
      </c>
      <c r="E247" s="131">
        <f t="shared" si="12"/>
        <v>12.5</v>
      </c>
      <c r="F247" s="259">
        <f t="shared" si="13"/>
        <v>13.382910116577481</v>
      </c>
      <c r="G247" s="273"/>
      <c r="H247" s="249"/>
      <c r="I247" s="249"/>
    </row>
    <row r="248" spans="1:9" x14ac:dyDescent="0.25">
      <c r="A248" s="255">
        <v>43917</v>
      </c>
      <c r="B248" s="257">
        <v>57</v>
      </c>
      <c r="C248" s="257">
        <v>49</v>
      </c>
      <c r="D248" s="131">
        <f t="shared" si="11"/>
        <v>53</v>
      </c>
      <c r="E248" s="131">
        <f t="shared" si="12"/>
        <v>12</v>
      </c>
      <c r="F248" s="259">
        <f t="shared" si="13"/>
        <v>12.847593711914381</v>
      </c>
      <c r="G248" s="273"/>
      <c r="H248" s="249"/>
      <c r="I248" s="249"/>
    </row>
    <row r="249" spans="1:9" x14ac:dyDescent="0.25">
      <c r="A249" s="255">
        <v>43918</v>
      </c>
      <c r="B249" s="257">
        <v>56</v>
      </c>
      <c r="C249" s="257">
        <v>49</v>
      </c>
      <c r="D249" s="131">
        <f t="shared" si="11"/>
        <v>52.5</v>
      </c>
      <c r="E249" s="131">
        <f t="shared" si="12"/>
        <v>12.5</v>
      </c>
      <c r="F249" s="259">
        <f t="shared" si="13"/>
        <v>13.382910116577481</v>
      </c>
      <c r="G249" s="273"/>
      <c r="H249" s="249"/>
      <c r="I249" s="249"/>
    </row>
    <row r="250" spans="1:9" x14ac:dyDescent="0.25">
      <c r="A250" s="255">
        <v>43919</v>
      </c>
      <c r="B250" s="257">
        <v>76</v>
      </c>
      <c r="C250" s="257">
        <v>44</v>
      </c>
      <c r="D250" s="131">
        <f t="shared" si="11"/>
        <v>60</v>
      </c>
      <c r="E250" s="131">
        <f t="shared" si="12"/>
        <v>5</v>
      </c>
      <c r="F250" s="259">
        <f t="shared" si="13"/>
        <v>5.3531640466309929</v>
      </c>
      <c r="G250" s="273"/>
      <c r="H250" s="249"/>
      <c r="I250" s="249"/>
    </row>
    <row r="251" spans="1:9" x14ac:dyDescent="0.25">
      <c r="A251" s="255">
        <v>43920</v>
      </c>
      <c r="B251" s="257">
        <v>65</v>
      </c>
      <c r="C251" s="257">
        <v>36</v>
      </c>
      <c r="D251" s="131">
        <f t="shared" si="11"/>
        <v>50.5</v>
      </c>
      <c r="E251" s="131">
        <f t="shared" si="12"/>
        <v>14.5</v>
      </c>
      <c r="F251" s="259">
        <f t="shared" si="13"/>
        <v>15.524175735229878</v>
      </c>
      <c r="G251" s="273"/>
      <c r="H251" s="249"/>
      <c r="I251" s="249"/>
    </row>
    <row r="252" spans="1:9" x14ac:dyDescent="0.25">
      <c r="A252" s="255">
        <v>43921</v>
      </c>
      <c r="B252" s="257">
        <v>67</v>
      </c>
      <c r="C252" s="257">
        <v>37</v>
      </c>
      <c r="D252" s="131">
        <f t="shared" si="11"/>
        <v>52</v>
      </c>
      <c r="E252" s="131">
        <f t="shared" si="12"/>
        <v>13</v>
      </c>
      <c r="F252" s="259">
        <f t="shared" si="13"/>
        <v>13.91822652124058</v>
      </c>
      <c r="G252" s="273"/>
      <c r="H252" s="249"/>
      <c r="I252" s="249"/>
    </row>
    <row r="253" spans="1:9" x14ac:dyDescent="0.25">
      <c r="A253" s="255">
        <v>43922</v>
      </c>
      <c r="B253" s="257">
        <v>66</v>
      </c>
      <c r="C253" s="257">
        <v>41</v>
      </c>
      <c r="D253" s="131">
        <f t="shared" si="11"/>
        <v>53.5</v>
      </c>
      <c r="E253" s="131">
        <f t="shared" si="12"/>
        <v>11.5</v>
      </c>
      <c r="F253" s="259">
        <f t="shared" si="13"/>
        <v>12.793826215680864</v>
      </c>
      <c r="G253" s="273"/>
      <c r="H253" s="249"/>
      <c r="I253" s="249"/>
    </row>
    <row r="254" spans="1:9" x14ac:dyDescent="0.25">
      <c r="A254" s="255">
        <v>43923</v>
      </c>
      <c r="B254" s="257">
        <v>69</v>
      </c>
      <c r="C254" s="257">
        <v>41</v>
      </c>
      <c r="D254" s="131">
        <f t="shared" si="11"/>
        <v>55</v>
      </c>
      <c r="E254" s="131">
        <f t="shared" si="12"/>
        <v>10</v>
      </c>
      <c r="F254" s="259">
        <f t="shared" si="13"/>
        <v>11.1250662745051</v>
      </c>
      <c r="G254" s="273"/>
      <c r="H254" s="249"/>
      <c r="I254" s="249"/>
    </row>
    <row r="255" spans="1:9" x14ac:dyDescent="0.25">
      <c r="A255" s="255">
        <v>43924</v>
      </c>
      <c r="B255" s="257">
        <v>70</v>
      </c>
      <c r="C255" s="257">
        <v>35</v>
      </c>
      <c r="D255" s="131">
        <f t="shared" si="11"/>
        <v>52.5</v>
      </c>
      <c r="E255" s="131">
        <f t="shared" si="12"/>
        <v>12.5</v>
      </c>
      <c r="F255" s="259">
        <f t="shared" si="13"/>
        <v>13.906332843131375</v>
      </c>
      <c r="G255" s="273"/>
      <c r="H255" s="249"/>
      <c r="I255" s="249"/>
    </row>
    <row r="256" spans="1:9" x14ac:dyDescent="0.25">
      <c r="A256" s="255">
        <v>43925</v>
      </c>
      <c r="B256" s="257">
        <v>35</v>
      </c>
      <c r="C256" s="257">
        <v>29</v>
      </c>
      <c r="D256" s="131">
        <f t="shared" si="11"/>
        <v>32</v>
      </c>
      <c r="E256" s="131">
        <f t="shared" si="12"/>
        <v>33</v>
      </c>
      <c r="F256" s="259">
        <f t="shared" si="13"/>
        <v>36.712718705866827</v>
      </c>
      <c r="G256" s="273"/>
      <c r="H256" s="249"/>
      <c r="I256" s="249"/>
    </row>
    <row r="257" spans="1:9" x14ac:dyDescent="0.25">
      <c r="A257" s="255">
        <v>43926</v>
      </c>
      <c r="B257" s="257">
        <v>45</v>
      </c>
      <c r="C257" s="257">
        <v>29</v>
      </c>
      <c r="D257" s="131">
        <f t="shared" si="11"/>
        <v>37</v>
      </c>
      <c r="E257" s="131">
        <f t="shared" si="12"/>
        <v>28</v>
      </c>
      <c r="F257" s="259">
        <f t="shared" si="13"/>
        <v>31.15018556861428</v>
      </c>
      <c r="G257" s="273"/>
      <c r="H257" s="249"/>
      <c r="I257" s="249"/>
    </row>
    <row r="258" spans="1:9" x14ac:dyDescent="0.25">
      <c r="A258" s="255">
        <v>43927</v>
      </c>
      <c r="B258" s="257">
        <v>54</v>
      </c>
      <c r="C258" s="257">
        <v>35</v>
      </c>
      <c r="D258" s="131">
        <f t="shared" si="11"/>
        <v>44.5</v>
      </c>
      <c r="E258" s="131">
        <f t="shared" si="12"/>
        <v>20.5</v>
      </c>
      <c r="F258" s="259">
        <f t="shared" si="13"/>
        <v>22.806385862735453</v>
      </c>
      <c r="G258" s="273"/>
      <c r="H258" s="249"/>
      <c r="I258" s="249"/>
    </row>
    <row r="259" spans="1:9" x14ac:dyDescent="0.25">
      <c r="A259" s="255">
        <v>43928</v>
      </c>
      <c r="B259" s="257">
        <v>64</v>
      </c>
      <c r="C259" s="257">
        <v>51</v>
      </c>
      <c r="D259" s="131">
        <f t="shared" si="11"/>
        <v>57.5</v>
      </c>
      <c r="E259" s="131">
        <f t="shared" si="12"/>
        <v>7.5</v>
      </c>
      <c r="F259" s="259">
        <f t="shared" si="13"/>
        <v>8.3437997058788245</v>
      </c>
      <c r="G259" s="273"/>
      <c r="H259" s="249"/>
      <c r="I259" s="249"/>
    </row>
    <row r="260" spans="1:9" x14ac:dyDescent="0.25">
      <c r="A260" s="255">
        <v>43929</v>
      </c>
      <c r="B260" s="257">
        <v>80</v>
      </c>
      <c r="C260" s="257">
        <v>51</v>
      </c>
      <c r="D260" s="131">
        <f t="shared" si="11"/>
        <v>65.5</v>
      </c>
      <c r="E260" s="131">
        <f t="shared" si="12"/>
        <v>0</v>
      </c>
      <c r="F260" s="259">
        <f t="shared" si="13"/>
        <v>0</v>
      </c>
      <c r="G260" s="273"/>
      <c r="H260" s="249"/>
      <c r="I260" s="249"/>
    </row>
    <row r="261" spans="1:9" x14ac:dyDescent="0.25">
      <c r="A261" s="255">
        <v>43930</v>
      </c>
      <c r="B261" s="257">
        <v>87</v>
      </c>
      <c r="C261" s="257">
        <v>39</v>
      </c>
      <c r="D261" s="131">
        <f t="shared" si="11"/>
        <v>63</v>
      </c>
      <c r="E261" s="131">
        <f t="shared" si="12"/>
        <v>2</v>
      </c>
      <c r="F261" s="259">
        <f t="shared" si="13"/>
        <v>2.22501325490102</v>
      </c>
      <c r="G261" s="273"/>
      <c r="H261" s="249"/>
      <c r="I261" s="249"/>
    </row>
    <row r="262" spans="1:9" x14ac:dyDescent="0.25">
      <c r="A262" s="255">
        <v>43931</v>
      </c>
      <c r="B262" s="257">
        <v>57</v>
      </c>
      <c r="C262" s="257">
        <v>27</v>
      </c>
      <c r="D262" s="131">
        <f t="shared" si="11"/>
        <v>42</v>
      </c>
      <c r="E262" s="131">
        <f t="shared" si="12"/>
        <v>23</v>
      </c>
      <c r="F262" s="259">
        <f t="shared" si="13"/>
        <v>25.587652431361729</v>
      </c>
      <c r="G262" s="273"/>
      <c r="H262" s="249"/>
      <c r="I262" s="249"/>
    </row>
    <row r="263" spans="1:9" x14ac:dyDescent="0.25">
      <c r="A263" s="255">
        <v>43932</v>
      </c>
      <c r="B263" s="257">
        <v>55</v>
      </c>
      <c r="C263" s="257">
        <v>30</v>
      </c>
      <c r="D263" s="131">
        <f t="shared" si="11"/>
        <v>42.5</v>
      </c>
      <c r="E263" s="131">
        <f t="shared" si="12"/>
        <v>22.5</v>
      </c>
      <c r="F263" s="259">
        <f t="shared" si="13"/>
        <v>25.031399117636475</v>
      </c>
      <c r="G263" s="273"/>
      <c r="H263" s="249"/>
      <c r="I263" s="249"/>
    </row>
    <row r="264" spans="1:9" x14ac:dyDescent="0.25">
      <c r="A264" s="255">
        <v>43933</v>
      </c>
      <c r="B264" s="257">
        <v>66</v>
      </c>
      <c r="C264" s="257">
        <v>45</v>
      </c>
      <c r="D264" s="131">
        <f t="shared" si="11"/>
        <v>55.5</v>
      </c>
      <c r="E264" s="131">
        <f t="shared" si="12"/>
        <v>9.5</v>
      </c>
      <c r="F264" s="259">
        <f t="shared" si="13"/>
        <v>10.568812960779844</v>
      </c>
      <c r="G264" s="273"/>
      <c r="H264" s="249"/>
      <c r="I264" s="249"/>
    </row>
    <row r="265" spans="1:9" x14ac:dyDescent="0.25">
      <c r="A265" s="255">
        <v>43934</v>
      </c>
      <c r="B265" s="257">
        <v>66</v>
      </c>
      <c r="C265" s="257">
        <v>28</v>
      </c>
      <c r="D265" s="131">
        <f t="shared" si="11"/>
        <v>47</v>
      </c>
      <c r="E265" s="131">
        <f t="shared" si="12"/>
        <v>18</v>
      </c>
      <c r="F265" s="259">
        <f t="shared" si="13"/>
        <v>20.025119294109182</v>
      </c>
      <c r="G265" s="273"/>
      <c r="H265" s="249"/>
      <c r="I265" s="249"/>
    </row>
    <row r="266" spans="1:9" x14ac:dyDescent="0.25">
      <c r="A266" s="255">
        <v>43935</v>
      </c>
      <c r="B266" s="257">
        <v>43</v>
      </c>
      <c r="C266" s="257">
        <v>28</v>
      </c>
      <c r="D266" s="131">
        <f t="shared" ref="D266:D329" si="14">(B266+C266)/2</f>
        <v>35.5</v>
      </c>
      <c r="E266" s="131">
        <f t="shared" ref="E266:E329" si="15">IF(65-D266&gt;0,65-D266,0)</f>
        <v>29.5</v>
      </c>
      <c r="F266" s="259">
        <f t="shared" ref="F266:F329" si="16">E266*(1-VLOOKUP(TEXT(A266,"MMM"),$H$9:$I$20,2,FALSE))</f>
        <v>32.818945509790048</v>
      </c>
      <c r="G266" s="273"/>
      <c r="H266" s="249"/>
      <c r="I266" s="249"/>
    </row>
    <row r="267" spans="1:9" x14ac:dyDescent="0.25">
      <c r="A267" s="255">
        <v>43936</v>
      </c>
      <c r="B267" s="257">
        <v>48</v>
      </c>
      <c r="C267" s="257">
        <v>29</v>
      </c>
      <c r="D267" s="131">
        <f t="shared" si="14"/>
        <v>38.5</v>
      </c>
      <c r="E267" s="131">
        <f t="shared" si="15"/>
        <v>26.5</v>
      </c>
      <c r="F267" s="259">
        <f t="shared" si="16"/>
        <v>29.481425627438515</v>
      </c>
      <c r="G267" s="273"/>
      <c r="H267" s="249"/>
      <c r="I267" s="249"/>
    </row>
    <row r="268" spans="1:9" x14ac:dyDescent="0.25">
      <c r="A268" s="255">
        <v>43937</v>
      </c>
      <c r="B268" s="257">
        <v>50</v>
      </c>
      <c r="C268" s="257">
        <v>30</v>
      </c>
      <c r="D268" s="131">
        <f t="shared" si="14"/>
        <v>40</v>
      </c>
      <c r="E268" s="131">
        <f t="shared" si="15"/>
        <v>25</v>
      </c>
      <c r="F268" s="259">
        <f t="shared" si="16"/>
        <v>27.812665686262751</v>
      </c>
      <c r="G268" s="273"/>
      <c r="H268" s="249"/>
      <c r="I268" s="249"/>
    </row>
    <row r="269" spans="1:9" x14ac:dyDescent="0.25">
      <c r="A269" s="255">
        <v>43938</v>
      </c>
      <c r="B269" s="257">
        <v>39</v>
      </c>
      <c r="C269" s="257">
        <v>32</v>
      </c>
      <c r="D269" s="131">
        <f t="shared" si="14"/>
        <v>35.5</v>
      </c>
      <c r="E269" s="131">
        <f t="shared" si="15"/>
        <v>29.5</v>
      </c>
      <c r="F269" s="259">
        <f t="shared" si="16"/>
        <v>32.818945509790048</v>
      </c>
      <c r="G269" s="273"/>
      <c r="H269" s="249"/>
      <c r="I269" s="249"/>
    </row>
    <row r="270" spans="1:9" x14ac:dyDescent="0.25">
      <c r="A270" s="255">
        <v>43939</v>
      </c>
      <c r="B270" s="257">
        <v>45</v>
      </c>
      <c r="C270" s="257">
        <v>32</v>
      </c>
      <c r="D270" s="131">
        <f t="shared" si="14"/>
        <v>38.5</v>
      </c>
      <c r="E270" s="131">
        <f t="shared" si="15"/>
        <v>26.5</v>
      </c>
      <c r="F270" s="259">
        <f t="shared" si="16"/>
        <v>29.481425627438515</v>
      </c>
      <c r="G270" s="273"/>
      <c r="H270" s="249"/>
      <c r="I270" s="249"/>
    </row>
    <row r="271" spans="1:9" x14ac:dyDescent="0.25">
      <c r="A271" s="255">
        <v>43940</v>
      </c>
      <c r="B271" s="257">
        <v>61</v>
      </c>
      <c r="C271" s="257">
        <v>34</v>
      </c>
      <c r="D271" s="131">
        <f t="shared" si="14"/>
        <v>47.5</v>
      </c>
      <c r="E271" s="131">
        <f t="shared" si="15"/>
        <v>17.5</v>
      </c>
      <c r="F271" s="259">
        <f t="shared" si="16"/>
        <v>19.468865980383924</v>
      </c>
      <c r="G271" s="273"/>
      <c r="H271" s="249"/>
      <c r="I271" s="249"/>
    </row>
    <row r="272" spans="1:9" x14ac:dyDescent="0.25">
      <c r="A272" s="255">
        <v>43941</v>
      </c>
      <c r="B272" s="257">
        <v>65</v>
      </c>
      <c r="C272" s="257">
        <v>40</v>
      </c>
      <c r="D272" s="131">
        <f t="shared" si="14"/>
        <v>52.5</v>
      </c>
      <c r="E272" s="131">
        <f t="shared" si="15"/>
        <v>12.5</v>
      </c>
      <c r="F272" s="259">
        <f t="shared" si="16"/>
        <v>13.906332843131375</v>
      </c>
      <c r="G272" s="273"/>
      <c r="H272" s="249"/>
      <c r="I272" s="249"/>
    </row>
    <row r="273" spans="1:9" x14ac:dyDescent="0.25">
      <c r="A273" s="255">
        <v>43942</v>
      </c>
      <c r="B273" s="257">
        <v>68</v>
      </c>
      <c r="C273" s="257">
        <v>42</v>
      </c>
      <c r="D273" s="131">
        <f t="shared" si="14"/>
        <v>55</v>
      </c>
      <c r="E273" s="131">
        <f t="shared" si="15"/>
        <v>10</v>
      </c>
      <c r="F273" s="259">
        <f t="shared" si="16"/>
        <v>11.1250662745051</v>
      </c>
      <c r="G273" s="273"/>
      <c r="H273" s="249"/>
      <c r="I273" s="249"/>
    </row>
    <row r="274" spans="1:9" x14ac:dyDescent="0.25">
      <c r="A274" s="255">
        <v>43943</v>
      </c>
      <c r="B274" s="257">
        <v>67</v>
      </c>
      <c r="C274" s="257">
        <v>45</v>
      </c>
      <c r="D274" s="131">
        <f t="shared" si="14"/>
        <v>56</v>
      </c>
      <c r="E274" s="131">
        <f t="shared" si="15"/>
        <v>9</v>
      </c>
      <c r="F274" s="259">
        <f t="shared" si="16"/>
        <v>10.012559647054591</v>
      </c>
      <c r="G274" s="273"/>
      <c r="H274" s="249"/>
      <c r="I274" s="249"/>
    </row>
    <row r="275" spans="1:9" x14ac:dyDescent="0.25">
      <c r="A275" s="255">
        <v>43944</v>
      </c>
      <c r="B275" s="257">
        <v>71</v>
      </c>
      <c r="C275" s="257">
        <v>50</v>
      </c>
      <c r="D275" s="131">
        <f t="shared" si="14"/>
        <v>60.5</v>
      </c>
      <c r="E275" s="131">
        <f t="shared" si="15"/>
        <v>4.5</v>
      </c>
      <c r="F275" s="259">
        <f t="shared" si="16"/>
        <v>5.0062798235272954</v>
      </c>
      <c r="G275" s="273"/>
      <c r="H275" s="249"/>
      <c r="I275" s="249"/>
    </row>
    <row r="276" spans="1:9" x14ac:dyDescent="0.25">
      <c r="A276" s="255">
        <v>43945</v>
      </c>
      <c r="B276" s="257">
        <v>72</v>
      </c>
      <c r="C276" s="257">
        <v>53</v>
      </c>
      <c r="D276" s="131">
        <f t="shared" si="14"/>
        <v>62.5</v>
      </c>
      <c r="E276" s="131">
        <f t="shared" si="15"/>
        <v>2.5</v>
      </c>
      <c r="F276" s="259">
        <f t="shared" si="16"/>
        <v>2.781266568626275</v>
      </c>
      <c r="G276" s="273"/>
      <c r="H276" s="249"/>
      <c r="I276" s="249"/>
    </row>
    <row r="277" spans="1:9" x14ac:dyDescent="0.25">
      <c r="A277" s="255">
        <v>43946</v>
      </c>
      <c r="B277" s="257">
        <v>66</v>
      </c>
      <c r="C277" s="257">
        <v>48</v>
      </c>
      <c r="D277" s="131">
        <f t="shared" si="14"/>
        <v>57</v>
      </c>
      <c r="E277" s="131">
        <f t="shared" si="15"/>
        <v>8</v>
      </c>
      <c r="F277" s="259">
        <f t="shared" si="16"/>
        <v>8.9000530196040799</v>
      </c>
      <c r="G277" s="273"/>
      <c r="H277" s="249"/>
      <c r="I277" s="249"/>
    </row>
    <row r="278" spans="1:9" x14ac:dyDescent="0.25">
      <c r="A278" s="255">
        <v>43947</v>
      </c>
      <c r="B278" s="257">
        <v>65</v>
      </c>
      <c r="C278" s="257">
        <v>43</v>
      </c>
      <c r="D278" s="131">
        <f t="shared" si="14"/>
        <v>54</v>
      </c>
      <c r="E278" s="131">
        <f t="shared" si="15"/>
        <v>11</v>
      </c>
      <c r="F278" s="259">
        <f t="shared" si="16"/>
        <v>12.237572901955609</v>
      </c>
      <c r="G278" s="273"/>
      <c r="H278" s="249"/>
      <c r="I278" s="249"/>
    </row>
    <row r="279" spans="1:9" x14ac:dyDescent="0.25">
      <c r="A279" s="255">
        <v>43948</v>
      </c>
      <c r="B279" s="257">
        <v>70</v>
      </c>
      <c r="C279" s="257">
        <v>51</v>
      </c>
      <c r="D279" s="131">
        <f t="shared" si="14"/>
        <v>60.5</v>
      </c>
      <c r="E279" s="131">
        <f t="shared" si="15"/>
        <v>4.5</v>
      </c>
      <c r="F279" s="259">
        <f t="shared" si="16"/>
        <v>5.0062798235272954</v>
      </c>
      <c r="G279" s="273"/>
      <c r="H279" s="249"/>
      <c r="I279" s="249"/>
    </row>
    <row r="280" spans="1:9" x14ac:dyDescent="0.25">
      <c r="A280" s="255">
        <v>43949</v>
      </c>
      <c r="B280" s="257">
        <v>76</v>
      </c>
      <c r="C280" s="257">
        <v>53</v>
      </c>
      <c r="D280" s="131">
        <f t="shared" si="14"/>
        <v>64.5</v>
      </c>
      <c r="E280" s="131">
        <f t="shared" si="15"/>
        <v>0.5</v>
      </c>
      <c r="F280" s="259">
        <f t="shared" si="16"/>
        <v>0.55625331372525499</v>
      </c>
      <c r="G280" s="273"/>
      <c r="H280" s="249"/>
      <c r="I280" s="249"/>
    </row>
    <row r="281" spans="1:9" x14ac:dyDescent="0.25">
      <c r="A281" s="255">
        <v>43950</v>
      </c>
      <c r="B281" s="257">
        <v>76</v>
      </c>
      <c r="C281" s="257">
        <v>50</v>
      </c>
      <c r="D281" s="131">
        <f t="shared" si="14"/>
        <v>63</v>
      </c>
      <c r="E281" s="131">
        <f t="shared" si="15"/>
        <v>2</v>
      </c>
      <c r="F281" s="259">
        <f t="shared" si="16"/>
        <v>2.22501325490102</v>
      </c>
      <c r="G281" s="273"/>
      <c r="H281" s="249"/>
      <c r="I281" s="249"/>
    </row>
    <row r="282" spans="1:9" x14ac:dyDescent="0.25">
      <c r="A282" s="255">
        <v>43951</v>
      </c>
      <c r="B282" s="257">
        <v>67</v>
      </c>
      <c r="C282" s="257">
        <v>46</v>
      </c>
      <c r="D282" s="131">
        <f t="shared" si="14"/>
        <v>56.5</v>
      </c>
      <c r="E282" s="131">
        <f t="shared" si="15"/>
        <v>8.5</v>
      </c>
      <c r="F282" s="259">
        <f t="shared" si="16"/>
        <v>9.4563063333293353</v>
      </c>
      <c r="G282" s="273"/>
      <c r="H282" s="249"/>
      <c r="I282" s="249"/>
    </row>
    <row r="283" spans="1:9" x14ac:dyDescent="0.25">
      <c r="A283" s="255">
        <v>43952</v>
      </c>
      <c r="B283" s="257">
        <v>73</v>
      </c>
      <c r="C283" s="257">
        <v>47</v>
      </c>
      <c r="D283" s="131">
        <f t="shared" si="14"/>
        <v>60</v>
      </c>
      <c r="E283" s="131">
        <f t="shared" si="15"/>
        <v>5</v>
      </c>
      <c r="F283" s="259">
        <f t="shared" si="16"/>
        <v>6.4414663750128254</v>
      </c>
      <c r="G283" s="273"/>
      <c r="H283" s="249"/>
      <c r="I283" s="249"/>
    </row>
    <row r="284" spans="1:9" x14ac:dyDescent="0.25">
      <c r="A284" s="255">
        <v>43953</v>
      </c>
      <c r="B284" s="257">
        <v>79</v>
      </c>
      <c r="C284" s="257">
        <v>47</v>
      </c>
      <c r="D284" s="131">
        <f t="shared" si="14"/>
        <v>63</v>
      </c>
      <c r="E284" s="131">
        <f t="shared" si="15"/>
        <v>2</v>
      </c>
      <c r="F284" s="259">
        <f t="shared" si="16"/>
        <v>2.5765865500051301</v>
      </c>
      <c r="G284" s="273"/>
      <c r="H284" s="249"/>
      <c r="I284" s="249"/>
    </row>
    <row r="285" spans="1:9" x14ac:dyDescent="0.25">
      <c r="A285" s="255">
        <v>43954</v>
      </c>
      <c r="B285" s="257">
        <v>81</v>
      </c>
      <c r="C285" s="257">
        <v>59</v>
      </c>
      <c r="D285" s="131">
        <f t="shared" si="14"/>
        <v>70</v>
      </c>
      <c r="E285" s="131">
        <f t="shared" si="15"/>
        <v>0</v>
      </c>
      <c r="F285" s="259">
        <f t="shared" si="16"/>
        <v>0</v>
      </c>
      <c r="G285" s="273"/>
      <c r="H285" s="249"/>
      <c r="I285" s="249"/>
    </row>
    <row r="286" spans="1:9" x14ac:dyDescent="0.25">
      <c r="A286" s="255">
        <v>43955</v>
      </c>
      <c r="B286" s="257">
        <v>74</v>
      </c>
      <c r="C286" s="257">
        <v>50</v>
      </c>
      <c r="D286" s="131">
        <f t="shared" si="14"/>
        <v>62</v>
      </c>
      <c r="E286" s="131">
        <f t="shared" si="15"/>
        <v>3</v>
      </c>
      <c r="F286" s="259">
        <f t="shared" si="16"/>
        <v>3.8648798250076952</v>
      </c>
      <c r="G286" s="273"/>
      <c r="H286" s="249"/>
      <c r="I286" s="249"/>
    </row>
    <row r="287" spans="1:9" x14ac:dyDescent="0.25">
      <c r="A287" s="255">
        <v>43956</v>
      </c>
      <c r="B287" s="257">
        <v>61</v>
      </c>
      <c r="C287" s="257">
        <v>48</v>
      </c>
      <c r="D287" s="131">
        <f t="shared" si="14"/>
        <v>54.5</v>
      </c>
      <c r="E287" s="131">
        <f t="shared" si="15"/>
        <v>10.5</v>
      </c>
      <c r="F287" s="259">
        <f t="shared" si="16"/>
        <v>13.527079387526934</v>
      </c>
      <c r="G287" s="273"/>
      <c r="H287" s="249"/>
      <c r="I287" s="249"/>
    </row>
    <row r="288" spans="1:9" x14ac:dyDescent="0.25">
      <c r="A288" s="255">
        <v>43957</v>
      </c>
      <c r="B288" s="257">
        <v>67</v>
      </c>
      <c r="C288" s="257">
        <v>42</v>
      </c>
      <c r="D288" s="131">
        <f t="shared" si="14"/>
        <v>54.5</v>
      </c>
      <c r="E288" s="131">
        <f t="shared" si="15"/>
        <v>10.5</v>
      </c>
      <c r="F288" s="259">
        <f t="shared" si="16"/>
        <v>13.527079387526934</v>
      </c>
      <c r="G288" s="273"/>
      <c r="H288" s="249"/>
      <c r="I288" s="249"/>
    </row>
    <row r="289" spans="1:9" x14ac:dyDescent="0.25">
      <c r="A289" s="255">
        <v>43958</v>
      </c>
      <c r="B289" s="257">
        <v>58</v>
      </c>
      <c r="C289" s="257">
        <v>41</v>
      </c>
      <c r="D289" s="131">
        <f t="shared" si="14"/>
        <v>49.5</v>
      </c>
      <c r="E289" s="131">
        <f t="shared" si="15"/>
        <v>15.5</v>
      </c>
      <c r="F289" s="259">
        <f t="shared" si="16"/>
        <v>19.968545762539758</v>
      </c>
      <c r="G289" s="273"/>
      <c r="H289" s="249"/>
      <c r="I289" s="249"/>
    </row>
    <row r="290" spans="1:9" x14ac:dyDescent="0.25">
      <c r="A290" s="255">
        <v>43959</v>
      </c>
      <c r="B290" s="257">
        <v>66</v>
      </c>
      <c r="C290" s="257">
        <v>46</v>
      </c>
      <c r="D290" s="131">
        <f t="shared" si="14"/>
        <v>56</v>
      </c>
      <c r="E290" s="131">
        <f t="shared" si="15"/>
        <v>9</v>
      </c>
      <c r="F290" s="259">
        <f t="shared" si="16"/>
        <v>11.594639475023087</v>
      </c>
      <c r="G290" s="273"/>
      <c r="H290" s="249"/>
      <c r="I290" s="249"/>
    </row>
    <row r="291" spans="1:9" x14ac:dyDescent="0.25">
      <c r="A291" s="255">
        <v>43960</v>
      </c>
      <c r="B291" s="257">
        <v>57</v>
      </c>
      <c r="C291" s="257">
        <v>36</v>
      </c>
      <c r="D291" s="131">
        <f t="shared" si="14"/>
        <v>46.5</v>
      </c>
      <c r="E291" s="131">
        <f t="shared" si="15"/>
        <v>18.5</v>
      </c>
      <c r="F291" s="259">
        <f t="shared" si="16"/>
        <v>23.833425587547453</v>
      </c>
      <c r="G291" s="273"/>
      <c r="H291" s="249"/>
      <c r="I291" s="249"/>
    </row>
    <row r="292" spans="1:9" x14ac:dyDescent="0.25">
      <c r="A292" s="255">
        <v>43961</v>
      </c>
      <c r="B292" s="257">
        <v>65</v>
      </c>
      <c r="C292" s="257">
        <v>40</v>
      </c>
      <c r="D292" s="131">
        <f t="shared" si="14"/>
        <v>52.5</v>
      </c>
      <c r="E292" s="131">
        <f t="shared" si="15"/>
        <v>12.5</v>
      </c>
      <c r="F292" s="259">
        <f t="shared" si="16"/>
        <v>16.103665937532064</v>
      </c>
      <c r="G292" s="273"/>
      <c r="H292" s="249"/>
      <c r="I292" s="249"/>
    </row>
    <row r="293" spans="1:9" x14ac:dyDescent="0.25">
      <c r="A293" s="255">
        <v>43962</v>
      </c>
      <c r="B293" s="257">
        <v>59</v>
      </c>
      <c r="C293" s="257">
        <v>37</v>
      </c>
      <c r="D293" s="131">
        <f t="shared" si="14"/>
        <v>48</v>
      </c>
      <c r="E293" s="131">
        <f t="shared" si="15"/>
        <v>17</v>
      </c>
      <c r="F293" s="259">
        <f t="shared" si="16"/>
        <v>21.900985675043607</v>
      </c>
      <c r="G293" s="273"/>
      <c r="H293" s="249"/>
      <c r="I293" s="249"/>
    </row>
    <row r="294" spans="1:9" x14ac:dyDescent="0.25">
      <c r="A294" s="255">
        <v>43963</v>
      </c>
      <c r="B294" s="257">
        <v>56</v>
      </c>
      <c r="C294" s="257">
        <v>42</v>
      </c>
      <c r="D294" s="131">
        <f t="shared" si="14"/>
        <v>49</v>
      </c>
      <c r="E294" s="131">
        <f t="shared" si="15"/>
        <v>16</v>
      </c>
      <c r="F294" s="259">
        <f t="shared" si="16"/>
        <v>20.612692400041041</v>
      </c>
      <c r="G294" s="273"/>
      <c r="H294" s="249"/>
      <c r="I294" s="249"/>
    </row>
    <row r="295" spans="1:9" x14ac:dyDescent="0.25">
      <c r="A295" s="255">
        <v>43964</v>
      </c>
      <c r="B295" s="257">
        <v>56</v>
      </c>
      <c r="C295" s="257">
        <v>45</v>
      </c>
      <c r="D295" s="131">
        <f t="shared" si="14"/>
        <v>50.5</v>
      </c>
      <c r="E295" s="131">
        <f t="shared" si="15"/>
        <v>14.5</v>
      </c>
      <c r="F295" s="259">
        <f t="shared" si="16"/>
        <v>18.680252487537192</v>
      </c>
      <c r="G295" s="273"/>
      <c r="H295" s="249"/>
      <c r="I295" s="249"/>
    </row>
    <row r="296" spans="1:9" x14ac:dyDescent="0.25">
      <c r="A296" s="255">
        <v>43965</v>
      </c>
      <c r="B296" s="257">
        <v>63</v>
      </c>
      <c r="C296" s="257">
        <v>49</v>
      </c>
      <c r="D296" s="131">
        <f t="shared" si="14"/>
        <v>56</v>
      </c>
      <c r="E296" s="131">
        <f t="shared" si="15"/>
        <v>9</v>
      </c>
      <c r="F296" s="259">
        <f t="shared" si="16"/>
        <v>11.594639475023087</v>
      </c>
      <c r="G296" s="273"/>
      <c r="H296" s="249"/>
      <c r="I296" s="249"/>
    </row>
    <row r="297" spans="1:9" x14ac:dyDescent="0.25">
      <c r="A297" s="255">
        <v>43966</v>
      </c>
      <c r="B297" s="257">
        <v>80</v>
      </c>
      <c r="C297" s="257">
        <v>61</v>
      </c>
      <c r="D297" s="131">
        <f t="shared" si="14"/>
        <v>70.5</v>
      </c>
      <c r="E297" s="131">
        <f t="shared" si="15"/>
        <v>0</v>
      </c>
      <c r="F297" s="259">
        <f t="shared" si="16"/>
        <v>0</v>
      </c>
      <c r="G297" s="273"/>
      <c r="H297" s="249"/>
      <c r="I297" s="249"/>
    </row>
    <row r="298" spans="1:9" x14ac:dyDescent="0.25">
      <c r="A298" s="255">
        <v>43967</v>
      </c>
      <c r="B298" s="257">
        <v>73</v>
      </c>
      <c r="C298" s="257">
        <v>59</v>
      </c>
      <c r="D298" s="131">
        <f t="shared" si="14"/>
        <v>66</v>
      </c>
      <c r="E298" s="131">
        <f t="shared" si="15"/>
        <v>0</v>
      </c>
      <c r="F298" s="259">
        <f t="shared" si="16"/>
        <v>0</v>
      </c>
      <c r="G298" s="273"/>
      <c r="H298" s="249"/>
      <c r="I298" s="249"/>
    </row>
    <row r="299" spans="1:9" x14ac:dyDescent="0.25">
      <c r="A299" s="255">
        <v>43968</v>
      </c>
      <c r="B299" s="257">
        <v>74</v>
      </c>
      <c r="C299" s="257">
        <v>56</v>
      </c>
      <c r="D299" s="131">
        <f t="shared" si="14"/>
        <v>65</v>
      </c>
      <c r="E299" s="131">
        <f t="shared" si="15"/>
        <v>0</v>
      </c>
      <c r="F299" s="259">
        <f t="shared" si="16"/>
        <v>0</v>
      </c>
      <c r="G299" s="273"/>
      <c r="H299" s="249"/>
      <c r="I299" s="249"/>
    </row>
    <row r="300" spans="1:9" x14ac:dyDescent="0.25">
      <c r="A300" s="255">
        <v>43969</v>
      </c>
      <c r="B300" s="257">
        <v>68</v>
      </c>
      <c r="C300" s="257">
        <v>54</v>
      </c>
      <c r="D300" s="131">
        <f t="shared" si="14"/>
        <v>61</v>
      </c>
      <c r="E300" s="131">
        <f t="shared" si="15"/>
        <v>4</v>
      </c>
      <c r="F300" s="259">
        <f t="shared" si="16"/>
        <v>5.1531731000102603</v>
      </c>
      <c r="G300" s="273"/>
      <c r="H300" s="249"/>
      <c r="I300" s="249"/>
    </row>
    <row r="301" spans="1:9" x14ac:dyDescent="0.25">
      <c r="A301" s="255">
        <v>43970</v>
      </c>
      <c r="B301" s="257">
        <v>60</v>
      </c>
      <c r="C301" s="257">
        <v>54</v>
      </c>
      <c r="D301" s="131">
        <f t="shared" si="14"/>
        <v>57</v>
      </c>
      <c r="E301" s="131">
        <f t="shared" si="15"/>
        <v>8</v>
      </c>
      <c r="F301" s="259">
        <f t="shared" si="16"/>
        <v>10.306346200020521</v>
      </c>
      <c r="G301" s="273"/>
      <c r="H301" s="249"/>
      <c r="I301" s="249"/>
    </row>
    <row r="302" spans="1:9" x14ac:dyDescent="0.25">
      <c r="A302" s="255">
        <v>43971</v>
      </c>
      <c r="B302" s="257">
        <v>65</v>
      </c>
      <c r="C302" s="257">
        <v>54</v>
      </c>
      <c r="D302" s="131">
        <f t="shared" si="14"/>
        <v>59.5</v>
      </c>
      <c r="E302" s="131">
        <f t="shared" si="15"/>
        <v>5.5</v>
      </c>
      <c r="F302" s="259">
        <f t="shared" si="16"/>
        <v>7.0856130125141075</v>
      </c>
      <c r="G302" s="273"/>
      <c r="H302" s="249"/>
      <c r="I302" s="249"/>
    </row>
    <row r="303" spans="1:9" x14ac:dyDescent="0.25">
      <c r="A303" s="255">
        <v>43972</v>
      </c>
      <c r="B303" s="257">
        <v>67</v>
      </c>
      <c r="C303" s="257">
        <v>57</v>
      </c>
      <c r="D303" s="131">
        <f t="shared" si="14"/>
        <v>62</v>
      </c>
      <c r="E303" s="131">
        <f t="shared" si="15"/>
        <v>3</v>
      </c>
      <c r="F303" s="259">
        <f t="shared" si="16"/>
        <v>3.8648798250076952</v>
      </c>
      <c r="G303" s="273"/>
      <c r="H303" s="249"/>
      <c r="I303" s="249"/>
    </row>
    <row r="304" spans="1:9" x14ac:dyDescent="0.25">
      <c r="A304" s="255">
        <v>43973</v>
      </c>
      <c r="B304" s="257">
        <v>67</v>
      </c>
      <c r="C304" s="257">
        <v>57</v>
      </c>
      <c r="D304" s="131">
        <f t="shared" si="14"/>
        <v>62</v>
      </c>
      <c r="E304" s="131">
        <f t="shared" si="15"/>
        <v>3</v>
      </c>
      <c r="F304" s="259">
        <f t="shared" si="16"/>
        <v>3.8648798250076952</v>
      </c>
      <c r="G304" s="273"/>
      <c r="H304" s="249"/>
      <c r="I304" s="249"/>
    </row>
    <row r="305" spans="1:9" x14ac:dyDescent="0.25">
      <c r="A305" s="255">
        <v>43974</v>
      </c>
      <c r="B305" s="257">
        <v>72</v>
      </c>
      <c r="C305" s="257">
        <v>59</v>
      </c>
      <c r="D305" s="131">
        <f t="shared" si="14"/>
        <v>65.5</v>
      </c>
      <c r="E305" s="131">
        <f t="shared" si="15"/>
        <v>0</v>
      </c>
      <c r="F305" s="259">
        <f t="shared" si="16"/>
        <v>0</v>
      </c>
      <c r="G305" s="273"/>
      <c r="H305" s="249"/>
      <c r="I305" s="249"/>
    </row>
    <row r="306" spans="1:9" x14ac:dyDescent="0.25">
      <c r="A306" s="255">
        <v>43975</v>
      </c>
      <c r="B306" s="257">
        <v>83</v>
      </c>
      <c r="C306" s="257">
        <v>64</v>
      </c>
      <c r="D306" s="131">
        <f t="shared" si="14"/>
        <v>73.5</v>
      </c>
      <c r="E306" s="131">
        <f t="shared" si="15"/>
        <v>0</v>
      </c>
      <c r="F306" s="259">
        <f t="shared" si="16"/>
        <v>0</v>
      </c>
      <c r="G306" s="273"/>
      <c r="H306" s="249"/>
      <c r="I306" s="249"/>
    </row>
    <row r="307" spans="1:9" x14ac:dyDescent="0.25">
      <c r="A307" s="255">
        <v>43976</v>
      </c>
      <c r="B307" s="257">
        <v>86</v>
      </c>
      <c r="C307" s="257">
        <v>64</v>
      </c>
      <c r="D307" s="131">
        <f t="shared" si="14"/>
        <v>75</v>
      </c>
      <c r="E307" s="131">
        <f t="shared" si="15"/>
        <v>0</v>
      </c>
      <c r="F307" s="259">
        <f t="shared" si="16"/>
        <v>0</v>
      </c>
      <c r="G307" s="273"/>
      <c r="H307" s="249"/>
      <c r="I307" s="249"/>
    </row>
    <row r="308" spans="1:9" x14ac:dyDescent="0.25">
      <c r="A308" s="255">
        <v>43977</v>
      </c>
      <c r="B308" s="257">
        <v>80</v>
      </c>
      <c r="C308" s="257">
        <v>64</v>
      </c>
      <c r="D308" s="131">
        <f t="shared" si="14"/>
        <v>72</v>
      </c>
      <c r="E308" s="131">
        <f t="shared" si="15"/>
        <v>0</v>
      </c>
      <c r="F308" s="259">
        <f t="shared" si="16"/>
        <v>0</v>
      </c>
      <c r="G308" s="273"/>
      <c r="H308" s="249"/>
      <c r="I308" s="249"/>
    </row>
    <row r="309" spans="1:9" x14ac:dyDescent="0.25">
      <c r="A309" s="255">
        <v>43978</v>
      </c>
      <c r="B309" s="257">
        <v>78</v>
      </c>
      <c r="C309" s="257">
        <v>62</v>
      </c>
      <c r="D309" s="131">
        <f t="shared" si="14"/>
        <v>70</v>
      </c>
      <c r="E309" s="131">
        <f t="shared" si="15"/>
        <v>0</v>
      </c>
      <c r="F309" s="259">
        <f t="shared" si="16"/>
        <v>0</v>
      </c>
      <c r="G309" s="273"/>
      <c r="H309" s="249"/>
      <c r="I309" s="249"/>
    </row>
    <row r="310" spans="1:9" x14ac:dyDescent="0.25">
      <c r="A310" s="255">
        <v>43979</v>
      </c>
      <c r="B310" s="257">
        <v>78</v>
      </c>
      <c r="C310" s="257">
        <v>62</v>
      </c>
      <c r="D310" s="131">
        <f t="shared" si="14"/>
        <v>70</v>
      </c>
      <c r="E310" s="131">
        <f t="shared" si="15"/>
        <v>0</v>
      </c>
      <c r="F310" s="259">
        <f t="shared" si="16"/>
        <v>0</v>
      </c>
      <c r="G310" s="273"/>
      <c r="H310" s="249"/>
      <c r="I310" s="249"/>
    </row>
    <row r="311" spans="1:9" x14ac:dyDescent="0.25">
      <c r="A311" s="255">
        <v>43980</v>
      </c>
      <c r="B311" s="257">
        <v>68</v>
      </c>
      <c r="C311" s="257">
        <v>56</v>
      </c>
      <c r="D311" s="131">
        <f t="shared" si="14"/>
        <v>62</v>
      </c>
      <c r="E311" s="131">
        <f t="shared" si="15"/>
        <v>3</v>
      </c>
      <c r="F311" s="259">
        <f t="shared" si="16"/>
        <v>3.8648798250076952</v>
      </c>
      <c r="G311" s="273"/>
      <c r="H311" s="249"/>
      <c r="I311" s="249"/>
    </row>
    <row r="312" spans="1:9" x14ac:dyDescent="0.25">
      <c r="A312" s="255">
        <v>43981</v>
      </c>
      <c r="B312" s="257">
        <v>76</v>
      </c>
      <c r="C312" s="257">
        <v>55</v>
      </c>
      <c r="D312" s="131">
        <f t="shared" si="14"/>
        <v>65.5</v>
      </c>
      <c r="E312" s="131">
        <f t="shared" si="15"/>
        <v>0</v>
      </c>
      <c r="F312" s="259">
        <f t="shared" si="16"/>
        <v>0</v>
      </c>
      <c r="G312" s="273"/>
      <c r="H312" s="249"/>
      <c r="I312" s="249"/>
    </row>
    <row r="313" spans="1:9" x14ac:dyDescent="0.25">
      <c r="A313" s="255">
        <v>43982</v>
      </c>
      <c r="B313" s="257">
        <v>73</v>
      </c>
      <c r="C313" s="257">
        <v>57</v>
      </c>
      <c r="D313" s="131">
        <f t="shared" si="14"/>
        <v>65</v>
      </c>
      <c r="E313" s="131">
        <f t="shared" si="15"/>
        <v>0</v>
      </c>
      <c r="F313" s="259">
        <f t="shared" si="16"/>
        <v>0</v>
      </c>
      <c r="G313" s="273"/>
      <c r="H313" s="249"/>
      <c r="I313" s="249"/>
    </row>
    <row r="314" spans="1:9" x14ac:dyDescent="0.25">
      <c r="A314" s="255">
        <v>43983</v>
      </c>
      <c r="B314" s="257">
        <v>77</v>
      </c>
      <c r="C314" s="257">
        <v>61</v>
      </c>
      <c r="D314" s="131">
        <f t="shared" si="14"/>
        <v>69</v>
      </c>
      <c r="E314" s="131">
        <f t="shared" si="15"/>
        <v>0</v>
      </c>
      <c r="F314" s="259">
        <f t="shared" si="16"/>
        <v>0</v>
      </c>
      <c r="G314" s="273"/>
      <c r="H314" s="249"/>
      <c r="I314" s="249"/>
    </row>
    <row r="315" spans="1:9" x14ac:dyDescent="0.25">
      <c r="A315" s="255">
        <v>43984</v>
      </c>
      <c r="B315" s="257">
        <v>85</v>
      </c>
      <c r="C315" s="257">
        <v>64</v>
      </c>
      <c r="D315" s="131">
        <f t="shared" si="14"/>
        <v>74.5</v>
      </c>
      <c r="E315" s="131">
        <f t="shared" si="15"/>
        <v>0</v>
      </c>
      <c r="F315" s="259">
        <f t="shared" si="16"/>
        <v>0</v>
      </c>
      <c r="G315" s="273"/>
      <c r="H315" s="249"/>
      <c r="I315" s="249"/>
    </row>
    <row r="316" spans="1:9" x14ac:dyDescent="0.25">
      <c r="A316" s="255">
        <v>43985</v>
      </c>
      <c r="B316" s="257">
        <v>88</v>
      </c>
      <c r="C316" s="257">
        <v>70</v>
      </c>
      <c r="D316" s="131">
        <f t="shared" si="14"/>
        <v>79</v>
      </c>
      <c r="E316" s="131">
        <f t="shared" si="15"/>
        <v>0</v>
      </c>
      <c r="F316" s="259">
        <f t="shared" si="16"/>
        <v>0</v>
      </c>
      <c r="G316" s="273"/>
      <c r="H316" s="249"/>
      <c r="I316" s="249"/>
    </row>
    <row r="317" spans="1:9" x14ac:dyDescent="0.25">
      <c r="A317" s="255">
        <v>43986</v>
      </c>
      <c r="B317" s="257">
        <v>91</v>
      </c>
      <c r="C317" s="257">
        <v>65</v>
      </c>
      <c r="D317" s="131">
        <f t="shared" si="14"/>
        <v>78</v>
      </c>
      <c r="E317" s="131">
        <f t="shared" si="15"/>
        <v>0</v>
      </c>
      <c r="F317" s="259">
        <f t="shared" si="16"/>
        <v>0</v>
      </c>
      <c r="G317" s="273"/>
      <c r="H317" s="249"/>
      <c r="I317" s="249"/>
    </row>
    <row r="318" spans="1:9" x14ac:dyDescent="0.25">
      <c r="A318" s="255">
        <v>43987</v>
      </c>
      <c r="B318" s="257">
        <v>85</v>
      </c>
      <c r="C318" s="257">
        <v>66</v>
      </c>
      <c r="D318" s="131">
        <f t="shared" si="14"/>
        <v>75.5</v>
      </c>
      <c r="E318" s="131">
        <f t="shared" si="15"/>
        <v>0</v>
      </c>
      <c r="F318" s="259">
        <f t="shared" si="16"/>
        <v>0</v>
      </c>
      <c r="G318" s="273"/>
      <c r="H318" s="249"/>
      <c r="I318" s="249"/>
    </row>
    <row r="319" spans="1:9" x14ac:dyDescent="0.25">
      <c r="A319" s="255">
        <v>43988</v>
      </c>
      <c r="B319" s="257">
        <v>88</v>
      </c>
      <c r="C319" s="257">
        <v>67</v>
      </c>
      <c r="D319" s="131">
        <f t="shared" si="14"/>
        <v>77.5</v>
      </c>
      <c r="E319" s="131">
        <f t="shared" si="15"/>
        <v>0</v>
      </c>
      <c r="F319" s="259">
        <f t="shared" si="16"/>
        <v>0</v>
      </c>
      <c r="G319" s="273"/>
      <c r="H319" s="249"/>
      <c r="I319" s="249"/>
    </row>
    <row r="320" spans="1:9" x14ac:dyDescent="0.25">
      <c r="A320" s="255">
        <v>43989</v>
      </c>
      <c r="B320" s="257">
        <v>90</v>
      </c>
      <c r="C320" s="257">
        <v>72</v>
      </c>
      <c r="D320" s="131">
        <f t="shared" si="14"/>
        <v>81</v>
      </c>
      <c r="E320" s="131">
        <f t="shared" si="15"/>
        <v>0</v>
      </c>
      <c r="F320" s="259">
        <f t="shared" si="16"/>
        <v>0</v>
      </c>
      <c r="G320" s="273"/>
      <c r="H320" s="249"/>
      <c r="I320" s="249"/>
    </row>
    <row r="321" spans="1:9" x14ac:dyDescent="0.25">
      <c r="A321" s="255">
        <v>43990</v>
      </c>
      <c r="B321" s="257">
        <v>91</v>
      </c>
      <c r="C321" s="257">
        <v>72</v>
      </c>
      <c r="D321" s="131">
        <f t="shared" si="14"/>
        <v>81.5</v>
      </c>
      <c r="E321" s="131">
        <f t="shared" si="15"/>
        <v>0</v>
      </c>
      <c r="F321" s="259">
        <f t="shared" si="16"/>
        <v>0</v>
      </c>
      <c r="G321" s="273"/>
      <c r="H321" s="249"/>
      <c r="I321" s="249"/>
    </row>
    <row r="322" spans="1:9" x14ac:dyDescent="0.25">
      <c r="A322" s="255">
        <v>43991</v>
      </c>
      <c r="B322" s="257">
        <v>89</v>
      </c>
      <c r="C322" s="257">
        <v>71</v>
      </c>
      <c r="D322" s="131">
        <f t="shared" si="14"/>
        <v>80</v>
      </c>
      <c r="E322" s="131">
        <f t="shared" si="15"/>
        <v>0</v>
      </c>
      <c r="F322" s="259">
        <f t="shared" si="16"/>
        <v>0</v>
      </c>
      <c r="G322" s="273"/>
      <c r="H322" s="249"/>
      <c r="I322" s="249"/>
    </row>
    <row r="323" spans="1:9" x14ac:dyDescent="0.25">
      <c r="A323" s="255">
        <v>43992</v>
      </c>
      <c r="B323" s="257">
        <v>85</v>
      </c>
      <c r="C323" s="257">
        <v>60</v>
      </c>
      <c r="D323" s="131">
        <f t="shared" si="14"/>
        <v>72.5</v>
      </c>
      <c r="E323" s="131">
        <f t="shared" si="15"/>
        <v>0</v>
      </c>
      <c r="F323" s="259">
        <f t="shared" si="16"/>
        <v>0</v>
      </c>
      <c r="G323" s="273"/>
      <c r="H323" s="249"/>
      <c r="I323" s="249"/>
    </row>
    <row r="324" spans="1:9" x14ac:dyDescent="0.25">
      <c r="A324" s="255">
        <v>43993</v>
      </c>
      <c r="B324" s="257">
        <v>75</v>
      </c>
      <c r="C324" s="257">
        <v>56</v>
      </c>
      <c r="D324" s="131">
        <f t="shared" si="14"/>
        <v>65.5</v>
      </c>
      <c r="E324" s="131">
        <f t="shared" si="15"/>
        <v>0</v>
      </c>
      <c r="F324" s="259">
        <f t="shared" si="16"/>
        <v>0</v>
      </c>
      <c r="G324" s="273"/>
      <c r="H324" s="249"/>
      <c r="I324" s="249"/>
    </row>
    <row r="325" spans="1:9" x14ac:dyDescent="0.25">
      <c r="A325" s="255">
        <v>43994</v>
      </c>
      <c r="B325" s="257">
        <v>87</v>
      </c>
      <c r="C325" s="257">
        <v>60</v>
      </c>
      <c r="D325" s="131">
        <f t="shared" si="14"/>
        <v>73.5</v>
      </c>
      <c r="E325" s="131">
        <f t="shared" si="15"/>
        <v>0</v>
      </c>
      <c r="F325" s="259">
        <f t="shared" si="16"/>
        <v>0</v>
      </c>
      <c r="G325" s="273"/>
      <c r="H325" s="249"/>
      <c r="I325" s="249"/>
    </row>
    <row r="326" spans="1:9" x14ac:dyDescent="0.25">
      <c r="A326" s="255">
        <v>43995</v>
      </c>
      <c r="B326" s="257">
        <v>90</v>
      </c>
      <c r="C326" s="257">
        <v>63</v>
      </c>
      <c r="D326" s="131">
        <f t="shared" si="14"/>
        <v>76.5</v>
      </c>
      <c r="E326" s="131">
        <f t="shared" si="15"/>
        <v>0</v>
      </c>
      <c r="F326" s="259">
        <f t="shared" si="16"/>
        <v>0</v>
      </c>
      <c r="G326" s="273"/>
      <c r="H326" s="249"/>
      <c r="I326" s="249"/>
    </row>
    <row r="327" spans="1:9" x14ac:dyDescent="0.25">
      <c r="A327" s="255">
        <v>43996</v>
      </c>
      <c r="B327" s="257">
        <v>88</v>
      </c>
      <c r="C327" s="257">
        <v>65</v>
      </c>
      <c r="D327" s="131">
        <f t="shared" si="14"/>
        <v>76.5</v>
      </c>
      <c r="E327" s="131">
        <f t="shared" si="15"/>
        <v>0</v>
      </c>
      <c r="F327" s="259">
        <f t="shared" si="16"/>
        <v>0</v>
      </c>
      <c r="G327" s="273"/>
      <c r="H327" s="249"/>
      <c r="I327" s="249"/>
    </row>
    <row r="328" spans="1:9" x14ac:dyDescent="0.25">
      <c r="A328" s="255">
        <v>43997</v>
      </c>
      <c r="B328" s="257">
        <v>85</v>
      </c>
      <c r="C328" s="257">
        <v>67</v>
      </c>
      <c r="D328" s="131">
        <f t="shared" si="14"/>
        <v>76</v>
      </c>
      <c r="E328" s="131">
        <f t="shared" si="15"/>
        <v>0</v>
      </c>
      <c r="F328" s="259">
        <f t="shared" si="16"/>
        <v>0</v>
      </c>
      <c r="G328" s="273"/>
      <c r="H328" s="249"/>
      <c r="I328" s="249"/>
    </row>
    <row r="329" spans="1:9" x14ac:dyDescent="0.25">
      <c r="A329" s="255">
        <v>43998</v>
      </c>
      <c r="B329" s="257">
        <v>88</v>
      </c>
      <c r="C329" s="257">
        <v>66</v>
      </c>
      <c r="D329" s="131">
        <f t="shared" si="14"/>
        <v>77</v>
      </c>
      <c r="E329" s="131">
        <f t="shared" si="15"/>
        <v>0</v>
      </c>
      <c r="F329" s="259">
        <f t="shared" si="16"/>
        <v>0</v>
      </c>
      <c r="G329" s="273"/>
      <c r="H329" s="249"/>
      <c r="I329" s="249"/>
    </row>
    <row r="330" spans="1:9" x14ac:dyDescent="0.25">
      <c r="A330" s="255">
        <v>43999</v>
      </c>
      <c r="B330" s="257">
        <v>85</v>
      </c>
      <c r="C330" s="257">
        <v>63</v>
      </c>
      <c r="D330" s="131">
        <f t="shared" ref="D330:D375" si="17">(B330+C330)/2</f>
        <v>74</v>
      </c>
      <c r="E330" s="131">
        <f t="shared" ref="E330:E375" si="18">IF(65-D330&gt;0,65-D330,0)</f>
        <v>0</v>
      </c>
      <c r="F330" s="259">
        <f t="shared" ref="F330:F375" si="19">E330*(1-VLOOKUP(TEXT(A330,"MMM"),$H$9:$I$20,2,FALSE))</f>
        <v>0</v>
      </c>
      <c r="G330" s="273"/>
      <c r="H330" s="249"/>
      <c r="I330" s="249"/>
    </row>
    <row r="331" spans="1:9" x14ac:dyDescent="0.25">
      <c r="A331" s="255">
        <v>44000</v>
      </c>
      <c r="B331" s="257">
        <v>85</v>
      </c>
      <c r="C331" s="257">
        <v>67</v>
      </c>
      <c r="D331" s="131">
        <f t="shared" si="17"/>
        <v>76</v>
      </c>
      <c r="E331" s="131">
        <f t="shared" si="18"/>
        <v>0</v>
      </c>
      <c r="F331" s="259">
        <f t="shared" si="19"/>
        <v>0</v>
      </c>
      <c r="G331" s="273"/>
      <c r="H331" s="249"/>
      <c r="I331" s="249"/>
    </row>
    <row r="332" spans="1:9" x14ac:dyDescent="0.25">
      <c r="A332" s="255">
        <v>44001</v>
      </c>
      <c r="B332" s="257">
        <v>87</v>
      </c>
      <c r="C332" s="257">
        <v>69</v>
      </c>
      <c r="D332" s="131">
        <f t="shared" si="17"/>
        <v>78</v>
      </c>
      <c r="E332" s="131">
        <f t="shared" si="18"/>
        <v>0</v>
      </c>
      <c r="F332" s="259">
        <f t="shared" si="19"/>
        <v>0</v>
      </c>
      <c r="G332" s="273"/>
      <c r="H332" s="249"/>
      <c r="I332" s="249"/>
    </row>
    <row r="333" spans="1:9" x14ac:dyDescent="0.25">
      <c r="A333" s="255">
        <v>44002</v>
      </c>
      <c r="B333" s="257">
        <v>80</v>
      </c>
      <c r="C333" s="257">
        <v>67</v>
      </c>
      <c r="D333" s="131">
        <f t="shared" si="17"/>
        <v>73.5</v>
      </c>
      <c r="E333" s="131">
        <f t="shared" si="18"/>
        <v>0</v>
      </c>
      <c r="F333" s="259">
        <f t="shared" si="19"/>
        <v>0</v>
      </c>
      <c r="G333" s="273"/>
      <c r="H333" s="249"/>
      <c r="I333" s="249"/>
    </row>
    <row r="334" spans="1:9" x14ac:dyDescent="0.25">
      <c r="A334" s="255">
        <v>44003</v>
      </c>
      <c r="B334" s="257">
        <v>85</v>
      </c>
      <c r="C334" s="257">
        <v>68</v>
      </c>
      <c r="D334" s="131">
        <f t="shared" si="17"/>
        <v>76.5</v>
      </c>
      <c r="E334" s="131">
        <f t="shared" si="18"/>
        <v>0</v>
      </c>
      <c r="F334" s="259">
        <f t="shared" si="19"/>
        <v>0</v>
      </c>
      <c r="G334" s="273"/>
      <c r="H334" s="249"/>
      <c r="I334" s="249"/>
    </row>
    <row r="335" spans="1:9" x14ac:dyDescent="0.25">
      <c r="A335" s="255">
        <v>44004</v>
      </c>
      <c r="B335" s="257">
        <v>87</v>
      </c>
      <c r="C335" s="257">
        <v>72</v>
      </c>
      <c r="D335" s="131">
        <f t="shared" si="17"/>
        <v>79.5</v>
      </c>
      <c r="E335" s="131">
        <f t="shared" si="18"/>
        <v>0</v>
      </c>
      <c r="F335" s="259">
        <f t="shared" si="19"/>
        <v>0</v>
      </c>
      <c r="G335" s="273"/>
      <c r="H335" s="249"/>
      <c r="I335" s="249"/>
    </row>
    <row r="336" spans="1:9" x14ac:dyDescent="0.25">
      <c r="A336" s="255">
        <v>44005</v>
      </c>
      <c r="B336" s="257">
        <v>82</v>
      </c>
      <c r="C336" s="257">
        <v>60</v>
      </c>
      <c r="D336" s="131">
        <f t="shared" si="17"/>
        <v>71</v>
      </c>
      <c r="E336" s="131">
        <f t="shared" si="18"/>
        <v>0</v>
      </c>
      <c r="F336" s="259">
        <f t="shared" si="19"/>
        <v>0</v>
      </c>
      <c r="G336" s="273"/>
      <c r="H336" s="249"/>
      <c r="I336" s="249"/>
    </row>
    <row r="337" spans="1:10" x14ac:dyDescent="0.25">
      <c r="A337" s="255">
        <v>44006</v>
      </c>
      <c r="B337" s="257">
        <v>80</v>
      </c>
      <c r="C337" s="257">
        <v>58</v>
      </c>
      <c r="D337" s="131">
        <f t="shared" si="17"/>
        <v>69</v>
      </c>
      <c r="E337" s="131">
        <f t="shared" si="18"/>
        <v>0</v>
      </c>
      <c r="F337" s="259">
        <f t="shared" si="19"/>
        <v>0</v>
      </c>
      <c r="G337" s="273"/>
      <c r="H337" s="250"/>
      <c r="I337" s="250"/>
      <c r="J337" s="269"/>
    </row>
    <row r="338" spans="1:10" x14ac:dyDescent="0.25">
      <c r="A338" s="255">
        <v>44007</v>
      </c>
      <c r="B338" s="257">
        <v>84</v>
      </c>
      <c r="C338" s="257">
        <v>59</v>
      </c>
      <c r="D338" s="131">
        <f t="shared" si="17"/>
        <v>71.5</v>
      </c>
      <c r="E338" s="131">
        <f t="shared" si="18"/>
        <v>0</v>
      </c>
      <c r="F338" s="259">
        <f t="shared" si="19"/>
        <v>0</v>
      </c>
      <c r="G338" s="273"/>
      <c r="H338" s="250"/>
      <c r="I338" s="250"/>
      <c r="J338" s="269"/>
    </row>
    <row r="339" spans="1:10" x14ac:dyDescent="0.25">
      <c r="A339" s="255">
        <v>44008</v>
      </c>
      <c r="B339" s="257">
        <v>89</v>
      </c>
      <c r="C339" s="257">
        <v>66</v>
      </c>
      <c r="D339" s="131">
        <f t="shared" si="17"/>
        <v>77.5</v>
      </c>
      <c r="E339" s="131">
        <f t="shared" si="18"/>
        <v>0</v>
      </c>
      <c r="F339" s="259">
        <f t="shared" si="19"/>
        <v>0</v>
      </c>
      <c r="G339" s="273"/>
      <c r="H339" s="250"/>
      <c r="I339" s="250"/>
      <c r="J339" s="269"/>
    </row>
    <row r="340" spans="1:10" x14ac:dyDescent="0.25">
      <c r="A340" s="255">
        <v>44009</v>
      </c>
      <c r="B340" s="257">
        <v>91</v>
      </c>
      <c r="C340" s="257">
        <v>69</v>
      </c>
      <c r="D340" s="131">
        <f t="shared" si="17"/>
        <v>80</v>
      </c>
      <c r="E340" s="131">
        <f t="shared" si="18"/>
        <v>0</v>
      </c>
      <c r="F340" s="259">
        <f t="shared" si="19"/>
        <v>0</v>
      </c>
      <c r="G340" s="273"/>
      <c r="H340" s="250"/>
      <c r="I340" s="250"/>
      <c r="J340" s="269"/>
    </row>
    <row r="341" spans="1:10" x14ac:dyDescent="0.25">
      <c r="A341" s="255">
        <v>44010</v>
      </c>
      <c r="B341" s="257">
        <v>83</v>
      </c>
      <c r="C341" s="257">
        <v>66</v>
      </c>
      <c r="D341" s="131">
        <f t="shared" si="17"/>
        <v>74.5</v>
      </c>
      <c r="E341" s="131">
        <f t="shared" si="18"/>
        <v>0</v>
      </c>
      <c r="F341" s="259">
        <f t="shared" si="19"/>
        <v>0</v>
      </c>
      <c r="G341" s="273"/>
      <c r="H341" s="250"/>
      <c r="I341" s="250"/>
      <c r="J341" s="269"/>
    </row>
    <row r="342" spans="1:10" x14ac:dyDescent="0.25">
      <c r="A342" s="255">
        <v>44011</v>
      </c>
      <c r="B342" s="257">
        <v>84</v>
      </c>
      <c r="C342" s="257">
        <v>67</v>
      </c>
      <c r="D342" s="131">
        <f t="shared" si="17"/>
        <v>75.5</v>
      </c>
      <c r="E342" s="131">
        <f t="shared" si="18"/>
        <v>0</v>
      </c>
      <c r="F342" s="259">
        <f t="shared" si="19"/>
        <v>0</v>
      </c>
      <c r="G342" s="273"/>
      <c r="H342" s="250"/>
      <c r="I342" s="250"/>
      <c r="J342" s="269"/>
    </row>
    <row r="343" spans="1:10" x14ac:dyDescent="0.25">
      <c r="A343" s="255">
        <v>44012</v>
      </c>
      <c r="B343" s="257">
        <v>86</v>
      </c>
      <c r="C343" s="257">
        <v>74</v>
      </c>
      <c r="D343" s="131">
        <f t="shared" si="17"/>
        <v>80</v>
      </c>
      <c r="E343" s="131">
        <f t="shared" si="18"/>
        <v>0</v>
      </c>
      <c r="F343" s="259">
        <f t="shared" si="19"/>
        <v>0</v>
      </c>
      <c r="G343" s="273"/>
      <c r="H343" s="250"/>
      <c r="I343" s="250"/>
      <c r="J343" s="269"/>
    </row>
    <row r="344" spans="1:10" x14ac:dyDescent="0.25">
      <c r="A344" s="255">
        <v>44013</v>
      </c>
      <c r="B344" s="257">
        <v>86</v>
      </c>
      <c r="C344" s="257">
        <v>67</v>
      </c>
      <c r="D344" s="131">
        <f t="shared" si="17"/>
        <v>76.5</v>
      </c>
      <c r="E344" s="131">
        <f t="shared" si="18"/>
        <v>0</v>
      </c>
      <c r="F344" s="259">
        <f t="shared" si="19"/>
        <v>0</v>
      </c>
      <c r="G344" s="273"/>
      <c r="H344" s="250"/>
      <c r="I344" s="250"/>
      <c r="J344" s="269"/>
    </row>
    <row r="345" spans="1:10" x14ac:dyDescent="0.25">
      <c r="A345" s="255">
        <v>44014</v>
      </c>
      <c r="B345" s="257">
        <v>86</v>
      </c>
      <c r="C345" s="257">
        <v>67</v>
      </c>
      <c r="D345" s="131">
        <f t="shared" si="17"/>
        <v>76.5</v>
      </c>
      <c r="E345" s="131">
        <f t="shared" si="18"/>
        <v>0</v>
      </c>
      <c r="F345" s="259">
        <f t="shared" si="19"/>
        <v>0</v>
      </c>
      <c r="G345" s="273"/>
      <c r="H345" s="250"/>
      <c r="I345" s="250"/>
      <c r="J345" s="269"/>
    </row>
    <row r="346" spans="1:10" x14ac:dyDescent="0.25">
      <c r="A346" s="255">
        <v>44015</v>
      </c>
      <c r="B346" s="257">
        <v>88</v>
      </c>
      <c r="C346" s="257">
        <v>72</v>
      </c>
      <c r="D346" s="131">
        <f t="shared" si="17"/>
        <v>80</v>
      </c>
      <c r="E346" s="131">
        <f t="shared" si="18"/>
        <v>0</v>
      </c>
      <c r="F346" s="259">
        <f t="shared" si="19"/>
        <v>0</v>
      </c>
      <c r="G346" s="273"/>
      <c r="H346" s="250"/>
      <c r="I346" s="250"/>
      <c r="J346" s="269"/>
    </row>
    <row r="347" spans="1:10" x14ac:dyDescent="0.25">
      <c r="A347" s="255">
        <v>44016</v>
      </c>
      <c r="B347" s="257">
        <v>89</v>
      </c>
      <c r="C347" s="257">
        <v>73</v>
      </c>
      <c r="D347" s="131">
        <f t="shared" si="17"/>
        <v>81</v>
      </c>
      <c r="E347" s="131">
        <f t="shared" si="18"/>
        <v>0</v>
      </c>
      <c r="F347" s="259">
        <f t="shared" si="19"/>
        <v>0</v>
      </c>
      <c r="G347" s="273"/>
      <c r="H347" s="250"/>
      <c r="I347" s="250"/>
      <c r="J347" s="269"/>
    </row>
    <row r="348" spans="1:10" x14ac:dyDescent="0.25">
      <c r="A348" s="255">
        <v>44017</v>
      </c>
      <c r="B348" s="257">
        <v>89</v>
      </c>
      <c r="C348" s="257">
        <v>70</v>
      </c>
      <c r="D348" s="131">
        <f t="shared" si="17"/>
        <v>79.5</v>
      </c>
      <c r="E348" s="131">
        <f t="shared" si="18"/>
        <v>0</v>
      </c>
      <c r="F348" s="259">
        <f t="shared" si="19"/>
        <v>0</v>
      </c>
      <c r="G348" s="273"/>
      <c r="H348" s="250"/>
      <c r="I348" s="250"/>
      <c r="J348" s="269"/>
    </row>
    <row r="349" spans="1:10" x14ac:dyDescent="0.25">
      <c r="A349" s="255">
        <v>44018</v>
      </c>
      <c r="B349" s="257">
        <v>91</v>
      </c>
      <c r="C349" s="257">
        <v>71</v>
      </c>
      <c r="D349" s="131">
        <f t="shared" si="17"/>
        <v>81</v>
      </c>
      <c r="E349" s="131">
        <f t="shared" si="18"/>
        <v>0</v>
      </c>
      <c r="F349" s="259">
        <f t="shared" si="19"/>
        <v>0</v>
      </c>
      <c r="G349" s="273"/>
      <c r="H349" s="250"/>
      <c r="I349" s="250"/>
      <c r="J349" s="269"/>
    </row>
    <row r="350" spans="1:10" x14ac:dyDescent="0.25">
      <c r="A350" s="255">
        <v>44019</v>
      </c>
      <c r="B350" s="257">
        <v>91</v>
      </c>
      <c r="C350" s="257">
        <v>72</v>
      </c>
      <c r="D350" s="131">
        <f t="shared" si="17"/>
        <v>81.5</v>
      </c>
      <c r="E350" s="131">
        <f t="shared" si="18"/>
        <v>0</v>
      </c>
      <c r="F350" s="259">
        <f t="shared" si="19"/>
        <v>0</v>
      </c>
      <c r="G350" s="273"/>
      <c r="H350" s="250"/>
      <c r="I350" s="250"/>
      <c r="J350" s="269"/>
    </row>
    <row r="351" spans="1:10" x14ac:dyDescent="0.25">
      <c r="A351" s="255">
        <v>44020</v>
      </c>
      <c r="B351" s="257">
        <v>93</v>
      </c>
      <c r="C351" s="257">
        <v>73</v>
      </c>
      <c r="D351" s="131">
        <f t="shared" si="17"/>
        <v>83</v>
      </c>
      <c r="E351" s="131">
        <f t="shared" si="18"/>
        <v>0</v>
      </c>
      <c r="F351" s="259">
        <f t="shared" si="19"/>
        <v>0</v>
      </c>
      <c r="G351" s="273"/>
      <c r="H351" s="250"/>
      <c r="I351" s="250"/>
      <c r="J351" s="269"/>
    </row>
    <row r="352" spans="1:10" x14ac:dyDescent="0.25">
      <c r="A352" s="255">
        <v>44021</v>
      </c>
      <c r="B352" s="257">
        <v>93</v>
      </c>
      <c r="C352" s="257">
        <v>74</v>
      </c>
      <c r="D352" s="131">
        <f t="shared" si="17"/>
        <v>83.5</v>
      </c>
      <c r="E352" s="131">
        <f t="shared" si="18"/>
        <v>0</v>
      </c>
      <c r="F352" s="259">
        <f t="shared" si="19"/>
        <v>0</v>
      </c>
      <c r="G352" s="273"/>
      <c r="H352" s="250"/>
      <c r="I352" s="250"/>
      <c r="J352" s="269"/>
    </row>
    <row r="353" spans="1:10" x14ac:dyDescent="0.25">
      <c r="A353" s="255">
        <v>44022</v>
      </c>
      <c r="B353" s="257">
        <v>89</v>
      </c>
      <c r="C353" s="257">
        <v>65</v>
      </c>
      <c r="D353" s="131">
        <f t="shared" si="17"/>
        <v>77</v>
      </c>
      <c r="E353" s="131">
        <f t="shared" si="18"/>
        <v>0</v>
      </c>
      <c r="F353" s="259">
        <f t="shared" si="19"/>
        <v>0</v>
      </c>
      <c r="G353" s="273"/>
      <c r="H353" s="250"/>
      <c r="I353" s="250"/>
      <c r="J353" s="269"/>
    </row>
    <row r="354" spans="1:10" x14ac:dyDescent="0.25">
      <c r="A354" s="255">
        <v>44023</v>
      </c>
      <c r="B354" s="257">
        <v>93</v>
      </c>
      <c r="C354" s="257">
        <v>68</v>
      </c>
      <c r="D354" s="131">
        <f t="shared" si="17"/>
        <v>80.5</v>
      </c>
      <c r="E354" s="131">
        <f t="shared" si="18"/>
        <v>0</v>
      </c>
      <c r="F354" s="259">
        <f t="shared" si="19"/>
        <v>0</v>
      </c>
      <c r="G354" s="273"/>
      <c r="H354" s="250"/>
      <c r="I354" s="250"/>
      <c r="J354" s="269"/>
    </row>
    <row r="355" spans="1:10" x14ac:dyDescent="0.25">
      <c r="A355" s="255">
        <v>44024</v>
      </c>
      <c r="B355" s="257">
        <v>94</v>
      </c>
      <c r="C355" s="257">
        <v>67</v>
      </c>
      <c r="D355" s="131">
        <f t="shared" si="17"/>
        <v>80.5</v>
      </c>
      <c r="E355" s="131">
        <f t="shared" si="18"/>
        <v>0</v>
      </c>
      <c r="F355" s="259">
        <f t="shared" si="19"/>
        <v>0</v>
      </c>
      <c r="G355" s="273"/>
      <c r="H355" s="250"/>
      <c r="I355" s="250"/>
      <c r="J355" s="269"/>
    </row>
    <row r="356" spans="1:10" x14ac:dyDescent="0.25">
      <c r="A356" s="255">
        <v>44025</v>
      </c>
      <c r="B356" s="257">
        <v>88</v>
      </c>
      <c r="C356" s="257">
        <v>65</v>
      </c>
      <c r="D356" s="131">
        <f t="shared" si="17"/>
        <v>76.5</v>
      </c>
      <c r="E356" s="131">
        <f t="shared" si="18"/>
        <v>0</v>
      </c>
      <c r="F356" s="259">
        <f t="shared" si="19"/>
        <v>0</v>
      </c>
      <c r="G356" s="273"/>
      <c r="H356" s="250"/>
      <c r="I356" s="250"/>
      <c r="J356" s="269"/>
    </row>
    <row r="357" spans="1:10" x14ac:dyDescent="0.25">
      <c r="A357" s="255">
        <v>44026</v>
      </c>
      <c r="B357" s="257">
        <v>89</v>
      </c>
      <c r="C357" s="257">
        <v>69</v>
      </c>
      <c r="D357" s="131">
        <f t="shared" si="17"/>
        <v>79</v>
      </c>
      <c r="E357" s="131">
        <f t="shared" si="18"/>
        <v>0</v>
      </c>
      <c r="F357" s="259">
        <f t="shared" si="19"/>
        <v>0</v>
      </c>
      <c r="G357" s="273"/>
      <c r="H357" s="250"/>
      <c r="I357" s="250"/>
      <c r="J357" s="269"/>
    </row>
    <row r="358" spans="1:10" x14ac:dyDescent="0.25">
      <c r="A358" s="255">
        <v>44027</v>
      </c>
      <c r="B358" s="257">
        <v>89</v>
      </c>
      <c r="C358" s="257">
        <v>68</v>
      </c>
      <c r="D358" s="131">
        <f t="shared" si="17"/>
        <v>78.5</v>
      </c>
      <c r="E358" s="131">
        <f t="shared" si="18"/>
        <v>0</v>
      </c>
      <c r="F358" s="259">
        <f t="shared" si="19"/>
        <v>0</v>
      </c>
      <c r="G358" s="273"/>
      <c r="H358" s="250"/>
      <c r="I358" s="250"/>
      <c r="J358" s="269"/>
    </row>
    <row r="359" spans="1:10" x14ac:dyDescent="0.25">
      <c r="A359" s="255">
        <v>44028</v>
      </c>
      <c r="B359" s="257">
        <v>78</v>
      </c>
      <c r="C359" s="257">
        <v>65</v>
      </c>
      <c r="D359" s="131">
        <f t="shared" si="17"/>
        <v>71.5</v>
      </c>
      <c r="E359" s="131">
        <f t="shared" si="18"/>
        <v>0</v>
      </c>
      <c r="F359" s="259">
        <f t="shared" si="19"/>
        <v>0</v>
      </c>
      <c r="G359" s="273"/>
      <c r="H359" s="250"/>
      <c r="I359" s="250"/>
      <c r="J359" s="269"/>
    </row>
    <row r="360" spans="1:10" x14ac:dyDescent="0.25">
      <c r="A360" s="255">
        <v>44029</v>
      </c>
      <c r="B360" s="257">
        <v>85</v>
      </c>
      <c r="C360" s="257">
        <v>67</v>
      </c>
      <c r="D360" s="131">
        <f t="shared" si="17"/>
        <v>76</v>
      </c>
      <c r="E360" s="131">
        <f t="shared" si="18"/>
        <v>0</v>
      </c>
      <c r="F360" s="259">
        <f t="shared" si="19"/>
        <v>0</v>
      </c>
      <c r="G360" s="273"/>
      <c r="H360" s="250"/>
      <c r="I360" s="250"/>
      <c r="J360" s="269"/>
    </row>
    <row r="361" spans="1:10" x14ac:dyDescent="0.25">
      <c r="A361" s="255">
        <v>44030</v>
      </c>
      <c r="B361" s="257">
        <v>92</v>
      </c>
      <c r="C361" s="257">
        <v>72</v>
      </c>
      <c r="D361" s="131">
        <f t="shared" si="17"/>
        <v>82</v>
      </c>
      <c r="E361" s="131">
        <f t="shared" si="18"/>
        <v>0</v>
      </c>
      <c r="F361" s="259">
        <f t="shared" si="19"/>
        <v>0</v>
      </c>
      <c r="G361" s="273"/>
      <c r="H361" s="250"/>
      <c r="I361" s="250"/>
      <c r="J361" s="269"/>
    </row>
    <row r="362" spans="1:10" x14ac:dyDescent="0.25">
      <c r="A362" s="255">
        <v>44031</v>
      </c>
      <c r="B362" s="257">
        <v>92</v>
      </c>
      <c r="C362" s="257">
        <v>77</v>
      </c>
      <c r="D362" s="131">
        <f t="shared" si="17"/>
        <v>84.5</v>
      </c>
      <c r="E362" s="131">
        <f t="shared" si="18"/>
        <v>0</v>
      </c>
      <c r="F362" s="259">
        <f t="shared" si="19"/>
        <v>0</v>
      </c>
      <c r="G362" s="273"/>
      <c r="H362" s="250"/>
      <c r="I362" s="250"/>
      <c r="J362" s="269"/>
    </row>
    <row r="363" spans="1:10" x14ac:dyDescent="0.25">
      <c r="A363" s="255">
        <v>44032</v>
      </c>
      <c r="B363" s="257">
        <v>86</v>
      </c>
      <c r="C363" s="257">
        <v>68</v>
      </c>
      <c r="D363" s="131">
        <f t="shared" si="17"/>
        <v>77</v>
      </c>
      <c r="E363" s="131">
        <f t="shared" si="18"/>
        <v>0</v>
      </c>
      <c r="F363" s="259">
        <f t="shared" si="19"/>
        <v>0</v>
      </c>
      <c r="G363" s="273"/>
      <c r="H363" s="250"/>
      <c r="I363" s="250"/>
      <c r="J363" s="269"/>
    </row>
    <row r="364" spans="1:10" x14ac:dyDescent="0.25">
      <c r="A364" s="255">
        <v>44033</v>
      </c>
      <c r="B364" s="257">
        <v>84</v>
      </c>
      <c r="C364" s="257">
        <v>69</v>
      </c>
      <c r="D364" s="131">
        <f t="shared" si="17"/>
        <v>76.5</v>
      </c>
      <c r="E364" s="131">
        <f t="shared" si="18"/>
        <v>0</v>
      </c>
      <c r="F364" s="259">
        <f t="shared" si="19"/>
        <v>0</v>
      </c>
      <c r="G364" s="273"/>
      <c r="H364" s="250"/>
      <c r="I364" s="250"/>
      <c r="J364" s="269"/>
    </row>
    <row r="365" spans="1:10" x14ac:dyDescent="0.25">
      <c r="A365" s="255">
        <v>44034</v>
      </c>
      <c r="B365" s="257">
        <v>82</v>
      </c>
      <c r="C365" s="257">
        <v>68</v>
      </c>
      <c r="D365" s="131">
        <f t="shared" si="17"/>
        <v>75</v>
      </c>
      <c r="E365" s="131">
        <f t="shared" si="18"/>
        <v>0</v>
      </c>
      <c r="F365" s="259">
        <f t="shared" si="19"/>
        <v>0</v>
      </c>
      <c r="G365" s="273"/>
      <c r="H365" s="250"/>
      <c r="I365" s="250"/>
      <c r="J365" s="269"/>
    </row>
    <row r="366" spans="1:10" x14ac:dyDescent="0.25">
      <c r="A366" s="255">
        <v>44035</v>
      </c>
      <c r="B366" s="257">
        <v>89</v>
      </c>
      <c r="C366" s="257">
        <v>62</v>
      </c>
      <c r="D366" s="131">
        <f t="shared" si="17"/>
        <v>75.5</v>
      </c>
      <c r="E366" s="131">
        <f t="shared" si="18"/>
        <v>0</v>
      </c>
      <c r="F366" s="259">
        <f t="shared" si="19"/>
        <v>0</v>
      </c>
      <c r="G366" s="273"/>
      <c r="H366" s="250"/>
      <c r="I366" s="250"/>
      <c r="J366" s="269"/>
    </row>
    <row r="367" spans="1:10" x14ac:dyDescent="0.25">
      <c r="A367" s="255">
        <v>44036</v>
      </c>
      <c r="B367" s="257">
        <v>89</v>
      </c>
      <c r="C367" s="257">
        <v>71</v>
      </c>
      <c r="D367" s="131">
        <f t="shared" si="17"/>
        <v>80</v>
      </c>
      <c r="E367" s="131">
        <f t="shared" si="18"/>
        <v>0</v>
      </c>
      <c r="F367" s="259">
        <f t="shared" si="19"/>
        <v>0</v>
      </c>
      <c r="G367" s="273"/>
      <c r="H367" s="249"/>
      <c r="I367" s="249"/>
    </row>
    <row r="368" spans="1:10" x14ac:dyDescent="0.25">
      <c r="A368" s="255">
        <v>44037</v>
      </c>
      <c r="B368" s="257">
        <v>91</v>
      </c>
      <c r="C368" s="257">
        <v>74</v>
      </c>
      <c r="D368" s="131">
        <f t="shared" si="17"/>
        <v>82.5</v>
      </c>
      <c r="E368" s="131">
        <f t="shared" si="18"/>
        <v>0</v>
      </c>
      <c r="F368" s="259">
        <f t="shared" si="19"/>
        <v>0</v>
      </c>
      <c r="G368" s="273"/>
      <c r="H368" s="249"/>
      <c r="I368" s="249"/>
    </row>
    <row r="369" spans="1:9" x14ac:dyDescent="0.25">
      <c r="A369" s="255">
        <v>44038</v>
      </c>
      <c r="B369" s="257">
        <v>91</v>
      </c>
      <c r="C369" s="257">
        <v>76</v>
      </c>
      <c r="D369" s="131">
        <f t="shared" si="17"/>
        <v>83.5</v>
      </c>
      <c r="E369" s="131">
        <f t="shared" si="18"/>
        <v>0</v>
      </c>
      <c r="F369" s="259">
        <f t="shared" si="19"/>
        <v>0</v>
      </c>
      <c r="G369" s="273"/>
      <c r="H369" s="249"/>
      <c r="I369" s="249"/>
    </row>
    <row r="370" spans="1:9" x14ac:dyDescent="0.25">
      <c r="A370" s="255">
        <v>44039</v>
      </c>
      <c r="B370" s="257">
        <v>93</v>
      </c>
      <c r="C370" s="257">
        <v>71</v>
      </c>
      <c r="D370" s="131">
        <f t="shared" si="17"/>
        <v>82</v>
      </c>
      <c r="E370" s="131">
        <f t="shared" si="18"/>
        <v>0</v>
      </c>
      <c r="F370" s="259">
        <f t="shared" si="19"/>
        <v>0</v>
      </c>
      <c r="G370" s="273"/>
      <c r="H370" s="249"/>
      <c r="I370" s="249"/>
    </row>
    <row r="371" spans="1:9" x14ac:dyDescent="0.25">
      <c r="A371" s="255">
        <v>44040</v>
      </c>
      <c r="B371" s="257">
        <v>83</v>
      </c>
      <c r="C371" s="257">
        <v>64</v>
      </c>
      <c r="D371" s="131">
        <f t="shared" si="17"/>
        <v>73.5</v>
      </c>
      <c r="E371" s="131">
        <f t="shared" si="18"/>
        <v>0</v>
      </c>
      <c r="F371" s="259">
        <f t="shared" si="19"/>
        <v>0</v>
      </c>
      <c r="G371" s="273"/>
      <c r="H371" s="249"/>
      <c r="I371" s="249"/>
    </row>
    <row r="372" spans="1:9" x14ac:dyDescent="0.25">
      <c r="A372" s="255">
        <v>44041</v>
      </c>
      <c r="B372" s="257">
        <v>87</v>
      </c>
      <c r="C372" s="257">
        <v>68</v>
      </c>
      <c r="D372" s="131">
        <f t="shared" si="17"/>
        <v>77.5</v>
      </c>
      <c r="E372" s="131">
        <f t="shared" si="18"/>
        <v>0</v>
      </c>
      <c r="F372" s="259">
        <f t="shared" si="19"/>
        <v>0</v>
      </c>
      <c r="G372" s="273"/>
      <c r="H372" s="249"/>
      <c r="I372" s="249"/>
    </row>
    <row r="373" spans="1:9" x14ac:dyDescent="0.25">
      <c r="A373" s="255">
        <v>44042</v>
      </c>
      <c r="B373" s="257">
        <v>80</v>
      </c>
      <c r="C373" s="257">
        <v>70</v>
      </c>
      <c r="D373" s="131">
        <f t="shared" si="17"/>
        <v>75</v>
      </c>
      <c r="E373" s="131">
        <f t="shared" si="18"/>
        <v>0</v>
      </c>
      <c r="F373" s="259">
        <f t="shared" si="19"/>
        <v>0</v>
      </c>
      <c r="G373" s="273"/>
      <c r="H373" s="249"/>
      <c r="I373" s="249"/>
    </row>
    <row r="374" spans="1:9" x14ac:dyDescent="0.25">
      <c r="A374" s="255">
        <v>44043</v>
      </c>
      <c r="B374" s="257">
        <v>80</v>
      </c>
      <c r="C374" s="257">
        <v>66</v>
      </c>
      <c r="D374" s="131">
        <f t="shared" si="17"/>
        <v>73</v>
      </c>
      <c r="E374" s="131">
        <f t="shared" si="18"/>
        <v>0</v>
      </c>
      <c r="F374" s="259">
        <f t="shared" si="19"/>
        <v>0</v>
      </c>
      <c r="G374" s="273"/>
      <c r="H374" s="249"/>
      <c r="I374" s="249"/>
    </row>
    <row r="375" spans="1:9" x14ac:dyDescent="0.25">
      <c r="A375" s="255">
        <v>44044</v>
      </c>
      <c r="B375" s="257">
        <v>78</v>
      </c>
      <c r="C375" s="257">
        <v>61</v>
      </c>
      <c r="D375" s="131">
        <f t="shared" si="17"/>
        <v>69.5</v>
      </c>
      <c r="E375" s="131">
        <f t="shared" si="18"/>
        <v>0</v>
      </c>
      <c r="F375" s="259">
        <f t="shared" si="19"/>
        <v>0</v>
      </c>
      <c r="G375" s="273"/>
      <c r="H375" s="249"/>
      <c r="I375" s="249"/>
    </row>
    <row r="376" spans="1:9" x14ac:dyDescent="0.25">
      <c r="A376" s="255"/>
      <c r="B376" s="253"/>
      <c r="C376" s="253"/>
      <c r="D376" s="253"/>
      <c r="E376" s="258">
        <f>SUM(E9:E375)</f>
        <v>5559</v>
      </c>
      <c r="F376" s="267">
        <f>SUM(F9:F375)</f>
        <v>5850.4817393630556</v>
      </c>
      <c r="G376" s="267"/>
      <c r="H376" s="249"/>
      <c r="I376" s="249"/>
    </row>
    <row r="377" spans="1:9" x14ac:dyDescent="0.25">
      <c r="A377" s="55"/>
      <c r="H377" s="249"/>
      <c r="I377" s="249"/>
    </row>
    <row r="378" spans="1:9" x14ac:dyDescent="0.25">
      <c r="H378" s="249"/>
      <c r="I378" s="249"/>
    </row>
    <row r="379" spans="1:9" x14ac:dyDescent="0.25">
      <c r="H379" s="249"/>
      <c r="I379" s="249"/>
    </row>
    <row r="380" spans="1:9" x14ac:dyDescent="0.25">
      <c r="H380" s="249"/>
      <c r="I380" s="249"/>
    </row>
    <row r="381" spans="1:9" x14ac:dyDescent="0.25">
      <c r="H381" s="249"/>
      <c r="I381" s="249"/>
    </row>
    <row r="382" spans="1:9" x14ac:dyDescent="0.25">
      <c r="H382" s="249"/>
      <c r="I382" s="249"/>
    </row>
    <row r="383" spans="1:9" x14ac:dyDescent="0.25">
      <c r="H383" s="249"/>
      <c r="I383" s="249"/>
    </row>
    <row r="384" spans="1:9" x14ac:dyDescent="0.25">
      <c r="H384" s="249"/>
      <c r="I384" s="249"/>
    </row>
    <row r="385" spans="8:9" x14ac:dyDescent="0.25">
      <c r="H385" s="249"/>
      <c r="I385" s="249"/>
    </row>
    <row r="386" spans="8:9" x14ac:dyDescent="0.25">
      <c r="H386" s="249"/>
      <c r="I386" s="249"/>
    </row>
    <row r="387" spans="8:9" x14ac:dyDescent="0.25">
      <c r="H387" s="249"/>
      <c r="I387" s="249"/>
    </row>
    <row r="388" spans="8:9" x14ac:dyDescent="0.25">
      <c r="H388" s="248"/>
      <c r="I388" s="248"/>
    </row>
    <row r="389" spans="8:9" x14ac:dyDescent="0.25">
      <c r="H389" s="248"/>
      <c r="I389" s="248"/>
    </row>
    <row r="390" spans="8:9" x14ac:dyDescent="0.25">
      <c r="H390" s="248"/>
      <c r="I390" s="248"/>
    </row>
    <row r="391" spans="8:9" x14ac:dyDescent="0.25">
      <c r="H391" s="248"/>
      <c r="I391" s="248"/>
    </row>
    <row r="392" spans="8:9" x14ac:dyDescent="0.25">
      <c r="H392" s="248"/>
      <c r="I392" s="248"/>
    </row>
    <row r="393" spans="8:9" x14ac:dyDescent="0.25">
      <c r="H393" s="248"/>
      <c r="I393" s="248"/>
    </row>
    <row r="394" spans="8:9" x14ac:dyDescent="0.25">
      <c r="H394" s="248"/>
      <c r="I394" s="248"/>
    </row>
    <row r="395" spans="8:9" x14ac:dyDescent="0.25">
      <c r="H395" s="248"/>
      <c r="I395" s="248"/>
    </row>
    <row r="396" spans="8:9" x14ac:dyDescent="0.25">
      <c r="H396" s="248"/>
      <c r="I396" s="248"/>
    </row>
    <row r="397" spans="8:9" x14ac:dyDescent="0.25">
      <c r="H397" s="248"/>
      <c r="I397" s="248"/>
    </row>
    <row r="398" spans="8:9" x14ac:dyDescent="0.25">
      <c r="H398" s="248"/>
      <c r="I398" s="248"/>
    </row>
    <row r="399" spans="8:9" x14ac:dyDescent="0.25">
      <c r="H399" s="248"/>
      <c r="I399" s="248"/>
    </row>
    <row r="400" spans="8:9" x14ac:dyDescent="0.25">
      <c r="H400" s="248"/>
      <c r="I400" s="248"/>
    </row>
    <row r="401" spans="8:9" x14ac:dyDescent="0.25">
      <c r="H401" s="248"/>
      <c r="I401" s="248"/>
    </row>
    <row r="402" spans="8:9" x14ac:dyDescent="0.25">
      <c r="H402" s="248"/>
      <c r="I402" s="248"/>
    </row>
    <row r="403" spans="8:9" x14ac:dyDescent="0.25">
      <c r="H403" s="248"/>
      <c r="I403" s="248"/>
    </row>
    <row r="404" spans="8:9" x14ac:dyDescent="0.25">
      <c r="H404" s="248"/>
      <c r="I404" s="248"/>
    </row>
    <row r="405" spans="8:9" x14ac:dyDescent="0.25">
      <c r="H405" s="248"/>
      <c r="I405" s="248"/>
    </row>
    <row r="406" spans="8:9" x14ac:dyDescent="0.25">
      <c r="H406" s="248"/>
      <c r="I406" s="248"/>
    </row>
    <row r="407" spans="8:9" x14ac:dyDescent="0.25">
      <c r="H407" s="248"/>
      <c r="I407" s="248"/>
    </row>
    <row r="408" spans="8:9" x14ac:dyDescent="0.25">
      <c r="H408" s="248"/>
      <c r="I408" s="248"/>
    </row>
    <row r="409" spans="8:9" x14ac:dyDescent="0.25">
      <c r="H409" s="248"/>
      <c r="I409" s="248"/>
    </row>
    <row r="410" spans="8:9" x14ac:dyDescent="0.25">
      <c r="H410" s="248"/>
      <c r="I410" s="248"/>
    </row>
    <row r="411" spans="8:9" x14ac:dyDescent="0.25">
      <c r="H411" s="248"/>
      <c r="I411" s="248"/>
    </row>
    <row r="412" spans="8:9" x14ac:dyDescent="0.25">
      <c r="H412" s="248"/>
      <c r="I412" s="248"/>
    </row>
    <row r="413" spans="8:9" x14ac:dyDescent="0.25">
      <c r="H413" s="248"/>
      <c r="I413" s="248"/>
    </row>
    <row r="414" spans="8:9" x14ac:dyDescent="0.25">
      <c r="H414" s="248"/>
      <c r="I414" s="248"/>
    </row>
    <row r="415" spans="8:9" x14ac:dyDescent="0.25">
      <c r="H415" s="248"/>
      <c r="I415" s="248"/>
    </row>
    <row r="416" spans="8:9" x14ac:dyDescent="0.25">
      <c r="H416" s="248"/>
      <c r="I416" s="248"/>
    </row>
    <row r="417" spans="8:9" x14ac:dyDescent="0.25">
      <c r="H417" s="248"/>
      <c r="I417" s="248"/>
    </row>
    <row r="418" spans="8:9" x14ac:dyDescent="0.25">
      <c r="H418" s="248"/>
      <c r="I418" s="248"/>
    </row>
    <row r="419" spans="8:9" x14ac:dyDescent="0.25">
      <c r="H419" s="248"/>
      <c r="I419" s="248"/>
    </row>
    <row r="420" spans="8:9" x14ac:dyDescent="0.25">
      <c r="H420" s="248"/>
      <c r="I420" s="248"/>
    </row>
    <row r="421" spans="8:9" x14ac:dyDescent="0.25">
      <c r="H421" s="248"/>
      <c r="I421" s="248"/>
    </row>
    <row r="422" spans="8:9" x14ac:dyDescent="0.25">
      <c r="H422" s="248"/>
      <c r="I422" s="248"/>
    </row>
    <row r="423" spans="8:9" x14ac:dyDescent="0.25">
      <c r="H423" s="248"/>
      <c r="I423" s="248"/>
    </row>
    <row r="424" spans="8:9" x14ac:dyDescent="0.25">
      <c r="H424" s="248"/>
      <c r="I424" s="248"/>
    </row>
    <row r="425" spans="8:9" x14ac:dyDescent="0.25">
      <c r="H425" s="248"/>
      <c r="I425" s="248"/>
    </row>
    <row r="426" spans="8:9" x14ac:dyDescent="0.25">
      <c r="H426" s="248"/>
      <c r="I426" s="248"/>
    </row>
    <row r="427" spans="8:9" x14ac:dyDescent="0.25">
      <c r="H427" s="248"/>
      <c r="I427" s="248"/>
    </row>
    <row r="428" spans="8:9" x14ac:dyDescent="0.25">
      <c r="H428" s="248"/>
      <c r="I428" s="248"/>
    </row>
    <row r="429" spans="8:9" x14ac:dyDescent="0.25">
      <c r="H429" s="248"/>
      <c r="I429" s="248"/>
    </row>
    <row r="430" spans="8:9" x14ac:dyDescent="0.25">
      <c r="H430" s="248"/>
      <c r="I430" s="248"/>
    </row>
    <row r="431" spans="8:9" x14ac:dyDescent="0.25">
      <c r="H431" s="248"/>
      <c r="I431" s="248"/>
    </row>
    <row r="432" spans="8:9" x14ac:dyDescent="0.25">
      <c r="H432" s="248"/>
      <c r="I432" s="248"/>
    </row>
    <row r="433" spans="8:9" x14ac:dyDescent="0.25">
      <c r="H433" s="248"/>
      <c r="I433" s="248"/>
    </row>
    <row r="434" spans="8:9" x14ac:dyDescent="0.25">
      <c r="H434" s="248"/>
      <c r="I434" s="248"/>
    </row>
    <row r="435" spans="8:9" x14ac:dyDescent="0.25">
      <c r="H435" s="248"/>
      <c r="I435" s="248"/>
    </row>
    <row r="436" spans="8:9" x14ac:dyDescent="0.25">
      <c r="H436" s="248"/>
      <c r="I436" s="248"/>
    </row>
    <row r="437" spans="8:9" x14ac:dyDescent="0.25">
      <c r="H437" s="248"/>
      <c r="I437" s="248"/>
    </row>
    <row r="438" spans="8:9" x14ac:dyDescent="0.25">
      <c r="H438" s="248"/>
      <c r="I438" s="248"/>
    </row>
    <row r="439" spans="8:9" x14ac:dyDescent="0.25">
      <c r="H439" s="248"/>
      <c r="I439" s="248"/>
    </row>
    <row r="440" spans="8:9" x14ac:dyDescent="0.25">
      <c r="H440" s="248"/>
      <c r="I440" s="248"/>
    </row>
    <row r="441" spans="8:9" x14ac:dyDescent="0.25">
      <c r="H441" s="248"/>
      <c r="I441" s="248"/>
    </row>
    <row r="442" spans="8:9" x14ac:dyDescent="0.25">
      <c r="H442" s="248"/>
      <c r="I442" s="248"/>
    </row>
    <row r="443" spans="8:9" x14ac:dyDescent="0.25">
      <c r="H443" s="248"/>
      <c r="I443" s="248"/>
    </row>
    <row r="444" spans="8:9" x14ac:dyDescent="0.25">
      <c r="H444" s="248"/>
      <c r="I444" s="248"/>
    </row>
    <row r="445" spans="8:9" x14ac:dyDescent="0.25">
      <c r="H445" s="248"/>
      <c r="I445" s="248"/>
    </row>
    <row r="446" spans="8:9" x14ac:dyDescent="0.25">
      <c r="H446" s="248"/>
      <c r="I446" s="248"/>
    </row>
    <row r="447" spans="8:9" x14ac:dyDescent="0.25">
      <c r="H447" s="248"/>
      <c r="I447" s="248"/>
    </row>
    <row r="448" spans="8:9" x14ac:dyDescent="0.25">
      <c r="H448" s="248"/>
      <c r="I448" s="248"/>
    </row>
    <row r="449" spans="8:9" x14ac:dyDescent="0.25">
      <c r="H449" s="248"/>
      <c r="I449" s="248"/>
    </row>
    <row r="450" spans="8:9" x14ac:dyDescent="0.25">
      <c r="H450" s="248"/>
      <c r="I450" s="248"/>
    </row>
    <row r="451" spans="8:9" x14ac:dyDescent="0.25">
      <c r="H451" s="248"/>
      <c r="I451" s="248"/>
    </row>
    <row r="452" spans="8:9" x14ac:dyDescent="0.25">
      <c r="H452" s="248"/>
      <c r="I452" s="248"/>
    </row>
    <row r="453" spans="8:9" x14ac:dyDescent="0.25">
      <c r="H453" s="248"/>
      <c r="I453" s="248"/>
    </row>
    <row r="454" spans="8:9" x14ac:dyDescent="0.25">
      <c r="H454" s="248"/>
      <c r="I454" s="248"/>
    </row>
    <row r="455" spans="8:9" x14ac:dyDescent="0.25">
      <c r="H455" s="248"/>
      <c r="I455" s="248"/>
    </row>
    <row r="456" spans="8:9" x14ac:dyDescent="0.25">
      <c r="H456" s="248"/>
      <c r="I456" s="248"/>
    </row>
    <row r="457" spans="8:9" x14ac:dyDescent="0.25">
      <c r="H457" s="248"/>
      <c r="I457" s="248"/>
    </row>
    <row r="458" spans="8:9" x14ac:dyDescent="0.25">
      <c r="H458" s="248"/>
      <c r="I458" s="248"/>
    </row>
    <row r="459" spans="8:9" x14ac:dyDescent="0.25">
      <c r="H459" s="248"/>
      <c r="I459" s="248"/>
    </row>
    <row r="460" spans="8:9" x14ac:dyDescent="0.25">
      <c r="H460" s="248"/>
      <c r="I460" s="248"/>
    </row>
    <row r="461" spans="8:9" x14ac:dyDescent="0.25">
      <c r="H461" s="248"/>
      <c r="I461" s="248"/>
    </row>
    <row r="462" spans="8:9" x14ac:dyDescent="0.25">
      <c r="H462" s="248"/>
      <c r="I462" s="248"/>
    </row>
    <row r="463" spans="8:9" x14ac:dyDescent="0.25">
      <c r="H463" s="248"/>
      <c r="I463" s="248"/>
    </row>
    <row r="464" spans="8:9" x14ac:dyDescent="0.25">
      <c r="H464" s="248"/>
      <c r="I464" s="248"/>
    </row>
    <row r="465" spans="8:9" x14ac:dyDescent="0.25">
      <c r="H465" s="248"/>
      <c r="I465" s="248"/>
    </row>
    <row r="466" spans="8:9" x14ac:dyDescent="0.25">
      <c r="H466" s="248"/>
      <c r="I466" s="248"/>
    </row>
    <row r="467" spans="8:9" x14ac:dyDescent="0.25">
      <c r="H467" s="248"/>
      <c r="I467" s="248"/>
    </row>
    <row r="468" spans="8:9" x14ac:dyDescent="0.25">
      <c r="H468" s="248"/>
      <c r="I468" s="248"/>
    </row>
    <row r="469" spans="8:9" x14ac:dyDescent="0.25">
      <c r="H469" s="248"/>
      <c r="I469" s="248"/>
    </row>
    <row r="470" spans="8:9" x14ac:dyDescent="0.25">
      <c r="H470" s="248"/>
      <c r="I470" s="248"/>
    </row>
    <row r="471" spans="8:9" x14ac:dyDescent="0.25">
      <c r="H471" s="248"/>
      <c r="I471" s="248"/>
    </row>
    <row r="472" spans="8:9" x14ac:dyDescent="0.25">
      <c r="H472" s="248"/>
      <c r="I472" s="248"/>
    </row>
    <row r="473" spans="8:9" x14ac:dyDescent="0.25">
      <c r="H473" s="248"/>
      <c r="I473" s="248"/>
    </row>
    <row r="474" spans="8:9" x14ac:dyDescent="0.25">
      <c r="H474" s="248"/>
      <c r="I474" s="248"/>
    </row>
    <row r="475" spans="8:9" x14ac:dyDescent="0.25">
      <c r="H475" s="248"/>
      <c r="I475" s="248"/>
    </row>
    <row r="476" spans="8:9" x14ac:dyDescent="0.25">
      <c r="H476" s="248"/>
      <c r="I476" s="248"/>
    </row>
    <row r="477" spans="8:9" x14ac:dyDescent="0.25">
      <c r="H477" s="248"/>
      <c r="I477" s="248"/>
    </row>
    <row r="478" spans="8:9" x14ac:dyDescent="0.25">
      <c r="H478" s="248"/>
      <c r="I478" s="248"/>
    </row>
    <row r="479" spans="8:9" x14ac:dyDescent="0.25">
      <c r="H479" s="248"/>
      <c r="I479" s="248"/>
    </row>
    <row r="480" spans="8:9" x14ac:dyDescent="0.25">
      <c r="H480" s="248"/>
      <c r="I480" s="248"/>
    </row>
    <row r="481" spans="8:9" x14ac:dyDescent="0.25">
      <c r="H481" s="248"/>
      <c r="I481" s="248"/>
    </row>
    <row r="482" spans="8:9" x14ac:dyDescent="0.25">
      <c r="H482" s="248"/>
      <c r="I482" s="248"/>
    </row>
    <row r="483" spans="8:9" x14ac:dyDescent="0.25">
      <c r="H483" s="248"/>
      <c r="I483" s="248"/>
    </row>
    <row r="484" spans="8:9" x14ac:dyDescent="0.25">
      <c r="H484" s="248"/>
      <c r="I484" s="248"/>
    </row>
    <row r="485" spans="8:9" x14ac:dyDescent="0.25">
      <c r="H485" s="248"/>
      <c r="I485" s="248"/>
    </row>
    <row r="486" spans="8:9" x14ac:dyDescent="0.25">
      <c r="H486" s="248"/>
      <c r="I486" s="248"/>
    </row>
    <row r="487" spans="8:9" x14ac:dyDescent="0.25">
      <c r="H487" s="248"/>
      <c r="I487" s="248"/>
    </row>
    <row r="488" spans="8:9" x14ac:dyDescent="0.25">
      <c r="H488" s="248"/>
      <c r="I488" s="248"/>
    </row>
    <row r="489" spans="8:9" x14ac:dyDescent="0.25">
      <c r="H489" s="248"/>
      <c r="I489" s="248"/>
    </row>
    <row r="490" spans="8:9" x14ac:dyDescent="0.25">
      <c r="H490" s="248"/>
      <c r="I490" s="248"/>
    </row>
    <row r="491" spans="8:9" x14ac:dyDescent="0.25">
      <c r="H491" s="248"/>
      <c r="I491" s="248"/>
    </row>
    <row r="492" spans="8:9" x14ac:dyDescent="0.25">
      <c r="H492" s="248"/>
      <c r="I492" s="248"/>
    </row>
    <row r="493" spans="8:9" x14ac:dyDescent="0.25">
      <c r="H493" s="248"/>
      <c r="I493" s="248"/>
    </row>
    <row r="494" spans="8:9" x14ac:dyDescent="0.25">
      <c r="H494" s="248"/>
      <c r="I494" s="248"/>
    </row>
    <row r="495" spans="8:9" x14ac:dyDescent="0.25">
      <c r="H495" s="248"/>
      <c r="I495" s="248"/>
    </row>
    <row r="496" spans="8:9" x14ac:dyDescent="0.25">
      <c r="H496" s="248"/>
      <c r="I496" s="248"/>
    </row>
    <row r="497" spans="8:9" x14ac:dyDescent="0.25">
      <c r="H497" s="248"/>
      <c r="I497" s="248"/>
    </row>
    <row r="498" spans="8:9" x14ac:dyDescent="0.25">
      <c r="H498" s="248"/>
      <c r="I498" s="248"/>
    </row>
    <row r="499" spans="8:9" x14ac:dyDescent="0.25">
      <c r="H499" s="248"/>
      <c r="I499" s="248"/>
    </row>
    <row r="500" spans="8:9" x14ac:dyDescent="0.25">
      <c r="H500" s="248"/>
      <c r="I500" s="248"/>
    </row>
    <row r="501" spans="8:9" x14ac:dyDescent="0.25">
      <c r="H501" s="248"/>
      <c r="I501" s="248"/>
    </row>
    <row r="502" spans="8:9" x14ac:dyDescent="0.25">
      <c r="H502" s="248"/>
      <c r="I502" s="248"/>
    </row>
    <row r="503" spans="8:9" x14ac:dyDescent="0.25">
      <c r="H503" s="248"/>
      <c r="I503" s="248"/>
    </row>
    <row r="504" spans="8:9" x14ac:dyDescent="0.25">
      <c r="H504" s="248"/>
      <c r="I504" s="248"/>
    </row>
    <row r="505" spans="8:9" x14ac:dyDescent="0.25">
      <c r="H505" s="248"/>
      <c r="I505" s="248"/>
    </row>
    <row r="506" spans="8:9" x14ac:dyDescent="0.25">
      <c r="H506" s="248"/>
      <c r="I506" s="248"/>
    </row>
    <row r="507" spans="8:9" x14ac:dyDescent="0.25">
      <c r="H507" s="248"/>
      <c r="I507" s="248"/>
    </row>
    <row r="508" spans="8:9" x14ac:dyDescent="0.25">
      <c r="H508" s="248"/>
      <c r="I508" s="248"/>
    </row>
    <row r="509" spans="8:9" x14ac:dyDescent="0.25">
      <c r="H509" s="248"/>
      <c r="I509" s="248"/>
    </row>
    <row r="510" spans="8:9" x14ac:dyDescent="0.25">
      <c r="H510" s="248"/>
      <c r="I510" s="248"/>
    </row>
    <row r="511" spans="8:9" x14ac:dyDescent="0.25">
      <c r="H511" s="248"/>
      <c r="I511" s="248"/>
    </row>
    <row r="512" spans="8:9" x14ac:dyDescent="0.25">
      <c r="H512" s="248"/>
      <c r="I512" s="248"/>
    </row>
    <row r="513" spans="8:9" x14ac:dyDescent="0.25">
      <c r="H513" s="248"/>
      <c r="I513" s="248"/>
    </row>
    <row r="514" spans="8:9" x14ac:dyDescent="0.25">
      <c r="H514" s="248"/>
      <c r="I514" s="248"/>
    </row>
    <row r="515" spans="8:9" x14ac:dyDescent="0.25">
      <c r="H515" s="248"/>
      <c r="I515" s="248"/>
    </row>
    <row r="516" spans="8:9" x14ac:dyDescent="0.25">
      <c r="H516" s="248"/>
      <c r="I516" s="248"/>
    </row>
    <row r="517" spans="8:9" x14ac:dyDescent="0.25">
      <c r="H517" s="248"/>
      <c r="I517" s="248"/>
    </row>
    <row r="518" spans="8:9" x14ac:dyDescent="0.25">
      <c r="H518" s="248"/>
      <c r="I518" s="248"/>
    </row>
    <row r="519" spans="8:9" x14ac:dyDescent="0.25">
      <c r="H519" s="248"/>
      <c r="I519" s="248"/>
    </row>
    <row r="520" spans="8:9" x14ac:dyDescent="0.25">
      <c r="H520" s="248"/>
      <c r="I520" s="248"/>
    </row>
    <row r="521" spans="8:9" x14ac:dyDescent="0.25">
      <c r="H521" s="248"/>
      <c r="I521" s="248"/>
    </row>
    <row r="522" spans="8:9" x14ac:dyDescent="0.25">
      <c r="H522" s="248"/>
      <c r="I522" s="248"/>
    </row>
    <row r="523" spans="8:9" x14ac:dyDescent="0.25">
      <c r="H523" s="248"/>
      <c r="I523" s="248"/>
    </row>
    <row r="524" spans="8:9" x14ac:dyDescent="0.25">
      <c r="H524" s="248"/>
      <c r="I524" s="248"/>
    </row>
    <row r="525" spans="8:9" x14ac:dyDescent="0.25">
      <c r="H525" s="248"/>
      <c r="I525" s="248"/>
    </row>
    <row r="526" spans="8:9" x14ac:dyDescent="0.25">
      <c r="H526" s="248"/>
      <c r="I526" s="248"/>
    </row>
    <row r="527" spans="8:9" x14ac:dyDescent="0.25">
      <c r="H527" s="248"/>
      <c r="I527" s="248"/>
    </row>
    <row r="528" spans="8:9" x14ac:dyDescent="0.25">
      <c r="H528" s="248"/>
      <c r="I528" s="248"/>
    </row>
    <row r="529" spans="8:9" x14ac:dyDescent="0.25">
      <c r="H529" s="248"/>
      <c r="I529" s="248"/>
    </row>
    <row r="530" spans="8:9" x14ac:dyDescent="0.25">
      <c r="H530" s="248"/>
      <c r="I530" s="248"/>
    </row>
    <row r="531" spans="8:9" x14ac:dyDescent="0.25">
      <c r="H531" s="248"/>
      <c r="I531" s="248"/>
    </row>
    <row r="532" spans="8:9" x14ac:dyDescent="0.25">
      <c r="H532" s="248"/>
      <c r="I532" s="248"/>
    </row>
    <row r="533" spans="8:9" x14ac:dyDescent="0.25">
      <c r="H533" s="248"/>
      <c r="I533" s="248"/>
    </row>
    <row r="534" spans="8:9" x14ac:dyDescent="0.25">
      <c r="H534" s="248"/>
      <c r="I534" s="248"/>
    </row>
    <row r="535" spans="8:9" x14ac:dyDescent="0.25">
      <c r="H535" s="248"/>
      <c r="I535" s="248"/>
    </row>
    <row r="536" spans="8:9" x14ac:dyDescent="0.25">
      <c r="H536" s="248"/>
      <c r="I536" s="248"/>
    </row>
    <row r="537" spans="8:9" x14ac:dyDescent="0.25">
      <c r="H537" s="248"/>
      <c r="I537" s="248"/>
    </row>
    <row r="538" spans="8:9" x14ac:dyDescent="0.25">
      <c r="H538" s="248"/>
      <c r="I538" s="248"/>
    </row>
    <row r="539" spans="8:9" x14ac:dyDescent="0.25">
      <c r="H539" s="248"/>
      <c r="I539" s="248"/>
    </row>
    <row r="540" spans="8:9" x14ac:dyDescent="0.25">
      <c r="H540" s="248"/>
      <c r="I540" s="248"/>
    </row>
    <row r="541" spans="8:9" x14ac:dyDescent="0.25">
      <c r="H541" s="248"/>
      <c r="I541" s="248"/>
    </row>
    <row r="542" spans="8:9" x14ac:dyDescent="0.25">
      <c r="H542" s="248"/>
      <c r="I542" s="248"/>
    </row>
    <row r="543" spans="8:9" x14ac:dyDescent="0.25">
      <c r="H543" s="248"/>
      <c r="I543" s="248"/>
    </row>
    <row r="544" spans="8:9" x14ac:dyDescent="0.25">
      <c r="H544" s="248"/>
      <c r="I544" s="248"/>
    </row>
    <row r="545" spans="8:9" x14ac:dyDescent="0.25">
      <c r="H545" s="248"/>
      <c r="I545" s="248"/>
    </row>
    <row r="546" spans="8:9" x14ac:dyDescent="0.25">
      <c r="H546" s="248"/>
      <c r="I546" s="248"/>
    </row>
    <row r="547" spans="8:9" x14ac:dyDescent="0.25">
      <c r="H547" s="248"/>
      <c r="I547" s="248"/>
    </row>
    <row r="548" spans="8:9" x14ac:dyDescent="0.25">
      <c r="H548" s="248"/>
      <c r="I548" s="248"/>
    </row>
    <row r="549" spans="8:9" x14ac:dyDescent="0.25">
      <c r="H549" s="248"/>
      <c r="I549" s="248"/>
    </row>
    <row r="550" spans="8:9" x14ac:dyDescent="0.25">
      <c r="H550" s="248"/>
      <c r="I550" s="248"/>
    </row>
    <row r="551" spans="8:9" x14ac:dyDescent="0.25">
      <c r="H551" s="248"/>
      <c r="I551" s="248"/>
    </row>
    <row r="552" spans="8:9" x14ac:dyDescent="0.25">
      <c r="H552" s="248"/>
      <c r="I552" s="248"/>
    </row>
    <row r="553" spans="8:9" x14ac:dyDescent="0.25">
      <c r="H553" s="248"/>
      <c r="I553" s="248"/>
    </row>
    <row r="554" spans="8:9" x14ac:dyDescent="0.25">
      <c r="H554" s="248"/>
      <c r="I554" s="248"/>
    </row>
    <row r="555" spans="8:9" x14ac:dyDescent="0.25">
      <c r="H555" s="248"/>
      <c r="I555" s="248"/>
    </row>
    <row r="556" spans="8:9" x14ac:dyDescent="0.25">
      <c r="H556" s="248"/>
      <c r="I556" s="248"/>
    </row>
    <row r="557" spans="8:9" x14ac:dyDescent="0.25">
      <c r="H557" s="248"/>
      <c r="I557" s="248"/>
    </row>
    <row r="558" spans="8:9" x14ac:dyDescent="0.25">
      <c r="H558" s="248"/>
      <c r="I558" s="248"/>
    </row>
    <row r="559" spans="8:9" x14ac:dyDescent="0.25">
      <c r="H559" s="248"/>
      <c r="I559" s="248"/>
    </row>
    <row r="560" spans="8:9" x14ac:dyDescent="0.25">
      <c r="H560" s="248"/>
      <c r="I560" s="248"/>
    </row>
    <row r="561" spans="8:9" x14ac:dyDescent="0.25">
      <c r="H561" s="248"/>
      <c r="I561" s="248"/>
    </row>
    <row r="562" spans="8:9" x14ac:dyDescent="0.25">
      <c r="H562" s="248"/>
      <c r="I562" s="248"/>
    </row>
    <row r="563" spans="8:9" x14ac:dyDescent="0.25">
      <c r="H563" s="248"/>
      <c r="I563" s="248"/>
    </row>
    <row r="564" spans="8:9" x14ac:dyDescent="0.25">
      <c r="H564" s="248"/>
      <c r="I564" s="248"/>
    </row>
    <row r="565" spans="8:9" x14ac:dyDescent="0.25">
      <c r="H565" s="248"/>
      <c r="I565" s="248"/>
    </row>
    <row r="566" spans="8:9" x14ac:dyDescent="0.25">
      <c r="H566" s="248"/>
      <c r="I566" s="248"/>
    </row>
    <row r="567" spans="8:9" x14ac:dyDescent="0.25">
      <c r="H567" s="248"/>
      <c r="I567" s="248"/>
    </row>
    <row r="568" spans="8:9" x14ac:dyDescent="0.25">
      <c r="H568" s="248"/>
      <c r="I568" s="248"/>
    </row>
    <row r="569" spans="8:9" x14ac:dyDescent="0.25">
      <c r="H569" s="248"/>
      <c r="I569" s="248"/>
    </row>
    <row r="570" spans="8:9" x14ac:dyDescent="0.25">
      <c r="H570" s="248"/>
      <c r="I570" s="248"/>
    </row>
    <row r="571" spans="8:9" x14ac:dyDescent="0.25">
      <c r="H571" s="248"/>
      <c r="I571" s="248"/>
    </row>
    <row r="572" spans="8:9" x14ac:dyDescent="0.25">
      <c r="H572" s="248"/>
      <c r="I572" s="248"/>
    </row>
    <row r="573" spans="8:9" x14ac:dyDescent="0.25">
      <c r="H573" s="248"/>
      <c r="I573" s="248"/>
    </row>
    <row r="574" spans="8:9" x14ac:dyDescent="0.25">
      <c r="H574" s="248"/>
      <c r="I574" s="248"/>
    </row>
    <row r="575" spans="8:9" x14ac:dyDescent="0.25">
      <c r="H575" s="248"/>
      <c r="I575" s="248"/>
    </row>
    <row r="576" spans="8:9" x14ac:dyDescent="0.25">
      <c r="H576" s="248"/>
      <c r="I576" s="248"/>
    </row>
    <row r="577" spans="8:9" x14ac:dyDescent="0.25">
      <c r="H577" s="248"/>
      <c r="I577" s="248"/>
    </row>
    <row r="578" spans="8:9" x14ac:dyDescent="0.25">
      <c r="H578" s="248"/>
      <c r="I578" s="248"/>
    </row>
    <row r="579" spans="8:9" x14ac:dyDescent="0.25">
      <c r="H579" s="248"/>
      <c r="I579" s="248"/>
    </row>
    <row r="580" spans="8:9" x14ac:dyDescent="0.25">
      <c r="H580" s="248"/>
      <c r="I580" s="248"/>
    </row>
    <row r="581" spans="8:9" x14ac:dyDescent="0.25">
      <c r="H581" s="248"/>
      <c r="I581" s="248"/>
    </row>
    <row r="582" spans="8:9" x14ac:dyDescent="0.25">
      <c r="H582" s="248"/>
      <c r="I582" s="248"/>
    </row>
    <row r="583" spans="8:9" x14ac:dyDescent="0.25">
      <c r="H583" s="248"/>
      <c r="I583" s="248"/>
    </row>
    <row r="584" spans="8:9" x14ac:dyDescent="0.25">
      <c r="H584" s="248"/>
      <c r="I584" s="248"/>
    </row>
    <row r="585" spans="8:9" x14ac:dyDescent="0.25">
      <c r="H585" s="248"/>
      <c r="I585" s="248"/>
    </row>
    <row r="586" spans="8:9" x14ac:dyDescent="0.25">
      <c r="H586" s="248"/>
      <c r="I586" s="248"/>
    </row>
    <row r="587" spans="8:9" x14ac:dyDescent="0.25">
      <c r="H587" s="248"/>
      <c r="I587" s="248"/>
    </row>
    <row r="588" spans="8:9" x14ac:dyDescent="0.25">
      <c r="H588" s="248"/>
      <c r="I588" s="248"/>
    </row>
    <row r="589" spans="8:9" x14ac:dyDescent="0.25">
      <c r="H589" s="248"/>
      <c r="I589" s="248"/>
    </row>
    <row r="590" spans="8:9" x14ac:dyDescent="0.25">
      <c r="H590" s="248"/>
      <c r="I590" s="248"/>
    </row>
    <row r="591" spans="8:9" x14ac:dyDescent="0.25">
      <c r="H591" s="248"/>
      <c r="I591" s="248"/>
    </row>
    <row r="592" spans="8:9" x14ac:dyDescent="0.25">
      <c r="H592" s="248"/>
      <c r="I592" s="248"/>
    </row>
    <row r="593" spans="8:9" x14ac:dyDescent="0.25">
      <c r="H593" s="248"/>
      <c r="I593" s="248"/>
    </row>
    <row r="594" spans="8:9" x14ac:dyDescent="0.25">
      <c r="H594" s="248"/>
      <c r="I594" s="248"/>
    </row>
    <row r="595" spans="8:9" x14ac:dyDescent="0.25">
      <c r="H595" s="248"/>
      <c r="I595" s="248"/>
    </row>
    <row r="596" spans="8:9" x14ac:dyDescent="0.25">
      <c r="H596" s="248"/>
      <c r="I596" s="248"/>
    </row>
    <row r="597" spans="8:9" x14ac:dyDescent="0.25">
      <c r="H597" s="248"/>
      <c r="I597" s="248"/>
    </row>
    <row r="598" spans="8:9" x14ac:dyDescent="0.25">
      <c r="H598" s="248"/>
      <c r="I598" s="248"/>
    </row>
    <row r="599" spans="8:9" x14ac:dyDescent="0.25">
      <c r="H599" s="248"/>
      <c r="I599" s="248"/>
    </row>
    <row r="600" spans="8:9" x14ac:dyDescent="0.25">
      <c r="H600" s="248"/>
      <c r="I600" s="248"/>
    </row>
    <row r="601" spans="8:9" x14ac:dyDescent="0.25">
      <c r="H601" s="248"/>
      <c r="I601" s="248"/>
    </row>
    <row r="602" spans="8:9" x14ac:dyDescent="0.25">
      <c r="H602" s="248"/>
      <c r="I602" s="248"/>
    </row>
    <row r="603" spans="8:9" x14ac:dyDescent="0.25">
      <c r="H603" s="248"/>
      <c r="I603" s="248"/>
    </row>
    <row r="604" spans="8:9" x14ac:dyDescent="0.25">
      <c r="H604" s="248"/>
      <c r="I604" s="248"/>
    </row>
    <row r="605" spans="8:9" x14ac:dyDescent="0.25">
      <c r="H605" s="248"/>
      <c r="I605" s="248"/>
    </row>
    <row r="606" spans="8:9" x14ac:dyDescent="0.25">
      <c r="H606" s="248"/>
      <c r="I606" s="248"/>
    </row>
    <row r="607" spans="8:9" x14ac:dyDescent="0.25">
      <c r="H607" s="248"/>
      <c r="I607" s="248"/>
    </row>
    <row r="608" spans="8:9" x14ac:dyDescent="0.25">
      <c r="H608" s="248"/>
      <c r="I608" s="248"/>
    </row>
    <row r="609" spans="8:9" x14ac:dyDescent="0.25">
      <c r="H609" s="248"/>
      <c r="I609" s="248"/>
    </row>
    <row r="610" spans="8:9" x14ac:dyDescent="0.25">
      <c r="H610" s="248"/>
      <c r="I610" s="248"/>
    </row>
    <row r="611" spans="8:9" x14ac:dyDescent="0.25">
      <c r="H611" s="248"/>
      <c r="I611" s="248"/>
    </row>
    <row r="612" spans="8:9" x14ac:dyDescent="0.25">
      <c r="H612" s="248"/>
      <c r="I612" s="248"/>
    </row>
    <row r="613" spans="8:9" x14ac:dyDescent="0.25">
      <c r="H613" s="248"/>
      <c r="I613" s="248"/>
    </row>
    <row r="614" spans="8:9" x14ac:dyDescent="0.25">
      <c r="H614" s="248"/>
      <c r="I614" s="248"/>
    </row>
    <row r="615" spans="8:9" x14ac:dyDescent="0.25">
      <c r="H615" s="248"/>
      <c r="I615" s="248"/>
    </row>
    <row r="616" spans="8:9" x14ac:dyDescent="0.25">
      <c r="H616" s="248"/>
      <c r="I616" s="248"/>
    </row>
    <row r="617" spans="8:9" x14ac:dyDescent="0.25">
      <c r="H617" s="248"/>
      <c r="I617" s="248"/>
    </row>
    <row r="618" spans="8:9" x14ac:dyDescent="0.25">
      <c r="H618" s="248"/>
      <c r="I618" s="248"/>
    </row>
    <row r="619" spans="8:9" x14ac:dyDescent="0.25">
      <c r="H619" s="248"/>
      <c r="I619" s="248"/>
    </row>
    <row r="620" spans="8:9" x14ac:dyDescent="0.25">
      <c r="H620" s="248"/>
      <c r="I620" s="248"/>
    </row>
    <row r="621" spans="8:9" x14ac:dyDescent="0.25">
      <c r="H621" s="248"/>
      <c r="I621" s="248"/>
    </row>
    <row r="622" spans="8:9" x14ac:dyDescent="0.25">
      <c r="H622" s="248"/>
      <c r="I622" s="248"/>
    </row>
    <row r="623" spans="8:9" x14ac:dyDescent="0.25">
      <c r="H623" s="248"/>
      <c r="I623" s="248"/>
    </row>
    <row r="624" spans="8:9" x14ac:dyDescent="0.25">
      <c r="H624" s="248"/>
      <c r="I624" s="248"/>
    </row>
    <row r="625" spans="8:9" x14ac:dyDescent="0.25">
      <c r="H625" s="248"/>
      <c r="I625" s="248"/>
    </row>
    <row r="626" spans="8:9" x14ac:dyDescent="0.25">
      <c r="H626" s="248"/>
      <c r="I626" s="248"/>
    </row>
    <row r="627" spans="8:9" x14ac:dyDescent="0.25">
      <c r="H627" s="248"/>
      <c r="I627" s="248"/>
    </row>
    <row r="628" spans="8:9" x14ac:dyDescent="0.25">
      <c r="H628" s="248"/>
      <c r="I628" s="248"/>
    </row>
    <row r="629" spans="8:9" x14ac:dyDescent="0.25">
      <c r="H629" s="248"/>
      <c r="I629" s="248"/>
    </row>
    <row r="630" spans="8:9" x14ac:dyDescent="0.25">
      <c r="H630" s="248"/>
      <c r="I630" s="248"/>
    </row>
    <row r="631" spans="8:9" x14ac:dyDescent="0.25">
      <c r="H631" s="248"/>
      <c r="I631" s="248"/>
    </row>
    <row r="632" spans="8:9" x14ac:dyDescent="0.25">
      <c r="H632" s="248"/>
      <c r="I632" s="248"/>
    </row>
    <row r="633" spans="8:9" x14ac:dyDescent="0.25">
      <c r="H633" s="248"/>
      <c r="I633" s="248"/>
    </row>
    <row r="634" spans="8:9" x14ac:dyDescent="0.25">
      <c r="H634" s="248"/>
      <c r="I634" s="248"/>
    </row>
    <row r="635" spans="8:9" x14ac:dyDescent="0.25">
      <c r="H635" s="248"/>
      <c r="I635" s="248"/>
    </row>
    <row r="636" spans="8:9" x14ac:dyDescent="0.25">
      <c r="H636" s="248"/>
      <c r="I636" s="248"/>
    </row>
    <row r="637" spans="8:9" x14ac:dyDescent="0.25">
      <c r="H637" s="248"/>
      <c r="I637" s="248"/>
    </row>
    <row r="638" spans="8:9" x14ac:dyDescent="0.25">
      <c r="H638" s="248"/>
      <c r="I638" s="248"/>
    </row>
    <row r="639" spans="8:9" x14ac:dyDescent="0.25">
      <c r="H639" s="248"/>
      <c r="I639" s="248"/>
    </row>
    <row r="640" spans="8:9" x14ac:dyDescent="0.25">
      <c r="H640" s="248"/>
      <c r="I640" s="248"/>
    </row>
    <row r="641" spans="8:9" x14ac:dyDescent="0.25">
      <c r="H641" s="248"/>
      <c r="I641" s="248"/>
    </row>
    <row r="642" spans="8:9" x14ac:dyDescent="0.25">
      <c r="H642" s="248"/>
      <c r="I642" s="248"/>
    </row>
    <row r="643" spans="8:9" x14ac:dyDescent="0.25">
      <c r="H643" s="248"/>
      <c r="I643" s="248"/>
    </row>
    <row r="644" spans="8:9" x14ac:dyDescent="0.25">
      <c r="H644" s="248"/>
      <c r="I644" s="248"/>
    </row>
    <row r="645" spans="8:9" x14ac:dyDescent="0.25">
      <c r="H645" s="248"/>
      <c r="I645" s="248"/>
    </row>
    <row r="646" spans="8:9" x14ac:dyDescent="0.25">
      <c r="H646" s="248"/>
      <c r="I646" s="248"/>
    </row>
    <row r="647" spans="8:9" x14ac:dyDescent="0.25">
      <c r="H647" s="248"/>
      <c r="I647" s="248"/>
    </row>
    <row r="648" spans="8:9" x14ac:dyDescent="0.25">
      <c r="H648" s="248"/>
      <c r="I648" s="248"/>
    </row>
    <row r="649" spans="8:9" x14ac:dyDescent="0.25">
      <c r="H649" s="248"/>
      <c r="I649" s="248"/>
    </row>
    <row r="650" spans="8:9" x14ac:dyDescent="0.25">
      <c r="H650" s="248"/>
      <c r="I650" s="248"/>
    </row>
    <row r="651" spans="8:9" x14ac:dyDescent="0.25">
      <c r="H651" s="248"/>
      <c r="I651" s="248"/>
    </row>
    <row r="652" spans="8:9" x14ac:dyDescent="0.25">
      <c r="H652" s="248"/>
      <c r="I652" s="248"/>
    </row>
    <row r="653" spans="8:9" x14ac:dyDescent="0.25">
      <c r="H653" s="248"/>
      <c r="I653" s="248"/>
    </row>
    <row r="654" spans="8:9" x14ac:dyDescent="0.25">
      <c r="H654" s="248"/>
      <c r="I654" s="248"/>
    </row>
    <row r="655" spans="8:9" x14ac:dyDescent="0.25">
      <c r="H655" s="248"/>
      <c r="I655" s="248"/>
    </row>
    <row r="656" spans="8:9" x14ac:dyDescent="0.25">
      <c r="H656" s="248"/>
      <c r="I656" s="248"/>
    </row>
    <row r="657" spans="8:9" x14ac:dyDescent="0.25">
      <c r="H657" s="248"/>
      <c r="I657" s="248"/>
    </row>
    <row r="658" spans="8:9" x14ac:dyDescent="0.25">
      <c r="H658" s="248"/>
      <c r="I658" s="248"/>
    </row>
    <row r="659" spans="8:9" x14ac:dyDescent="0.25">
      <c r="H659" s="248"/>
      <c r="I659" s="248"/>
    </row>
    <row r="660" spans="8:9" x14ac:dyDescent="0.25">
      <c r="H660" s="248"/>
      <c r="I660" s="248"/>
    </row>
    <row r="661" spans="8:9" x14ac:dyDescent="0.25">
      <c r="H661" s="248"/>
      <c r="I661" s="248"/>
    </row>
    <row r="662" spans="8:9" x14ac:dyDescent="0.25">
      <c r="H662" s="248"/>
      <c r="I662" s="248"/>
    </row>
    <row r="663" spans="8:9" x14ac:dyDescent="0.25">
      <c r="H663" s="248"/>
      <c r="I663" s="248"/>
    </row>
    <row r="664" spans="8:9" x14ac:dyDescent="0.25">
      <c r="H664" s="248"/>
      <c r="I664" s="248"/>
    </row>
    <row r="665" spans="8:9" x14ac:dyDescent="0.25">
      <c r="H665" s="248"/>
      <c r="I665" s="248"/>
    </row>
    <row r="666" spans="8:9" x14ac:dyDescent="0.25">
      <c r="H666" s="248"/>
      <c r="I666" s="248"/>
    </row>
    <row r="667" spans="8:9" x14ac:dyDescent="0.25">
      <c r="H667" s="248"/>
      <c r="I667" s="248"/>
    </row>
    <row r="668" spans="8:9" x14ac:dyDescent="0.25">
      <c r="H668" s="248"/>
      <c r="I668" s="248"/>
    </row>
    <row r="669" spans="8:9" x14ac:dyDescent="0.25">
      <c r="H669" s="248"/>
      <c r="I669" s="248"/>
    </row>
    <row r="670" spans="8:9" x14ac:dyDescent="0.25">
      <c r="H670" s="248"/>
      <c r="I670" s="248"/>
    </row>
    <row r="671" spans="8:9" x14ac:dyDescent="0.25">
      <c r="H671" s="248"/>
      <c r="I671" s="248"/>
    </row>
    <row r="672" spans="8:9" x14ac:dyDescent="0.25">
      <c r="H672" s="248"/>
      <c r="I672" s="248"/>
    </row>
    <row r="673" spans="8:9" x14ac:dyDescent="0.25">
      <c r="H673" s="248"/>
      <c r="I673" s="248"/>
    </row>
    <row r="674" spans="8:9" x14ac:dyDescent="0.25">
      <c r="H674" s="248"/>
      <c r="I674" s="248"/>
    </row>
    <row r="675" spans="8:9" x14ac:dyDescent="0.25">
      <c r="H675" s="248"/>
      <c r="I675" s="248"/>
    </row>
    <row r="676" spans="8:9" x14ac:dyDescent="0.25">
      <c r="H676" s="248"/>
      <c r="I676" s="248"/>
    </row>
    <row r="677" spans="8:9" x14ac:dyDescent="0.25">
      <c r="H677" s="248"/>
      <c r="I677" s="248"/>
    </row>
    <row r="678" spans="8:9" x14ac:dyDescent="0.25">
      <c r="H678" s="248"/>
      <c r="I678" s="248"/>
    </row>
    <row r="679" spans="8:9" x14ac:dyDescent="0.25">
      <c r="H679" s="248"/>
      <c r="I679" s="248"/>
    </row>
    <row r="680" spans="8:9" x14ac:dyDescent="0.25">
      <c r="H680" s="248"/>
      <c r="I680" s="248"/>
    </row>
    <row r="681" spans="8:9" x14ac:dyDescent="0.25">
      <c r="H681" s="248"/>
      <c r="I681" s="248"/>
    </row>
    <row r="682" spans="8:9" x14ac:dyDescent="0.25">
      <c r="H682" s="248"/>
      <c r="I682" s="248"/>
    </row>
    <row r="683" spans="8:9" x14ac:dyDescent="0.25">
      <c r="H683" s="248"/>
      <c r="I683" s="248"/>
    </row>
    <row r="684" spans="8:9" x14ac:dyDescent="0.25">
      <c r="H684" s="248"/>
      <c r="I684" s="248"/>
    </row>
    <row r="685" spans="8:9" x14ac:dyDescent="0.25">
      <c r="H685" s="248"/>
      <c r="I685" s="248"/>
    </row>
    <row r="686" spans="8:9" x14ac:dyDescent="0.25">
      <c r="H686" s="248"/>
      <c r="I686" s="248"/>
    </row>
    <row r="687" spans="8:9" x14ac:dyDescent="0.25">
      <c r="H687" s="248"/>
      <c r="I687" s="248"/>
    </row>
    <row r="688" spans="8:9" x14ac:dyDescent="0.25">
      <c r="H688" s="248"/>
      <c r="I688" s="248"/>
    </row>
    <row r="689" spans="8:9" x14ac:dyDescent="0.25">
      <c r="H689" s="248"/>
      <c r="I689" s="248"/>
    </row>
    <row r="690" spans="8:9" x14ac:dyDescent="0.25">
      <c r="H690" s="248"/>
      <c r="I690" s="248"/>
    </row>
    <row r="691" spans="8:9" x14ac:dyDescent="0.25">
      <c r="H691" s="248"/>
      <c r="I691" s="248"/>
    </row>
    <row r="692" spans="8:9" x14ac:dyDescent="0.25">
      <c r="H692" s="248"/>
      <c r="I692" s="248"/>
    </row>
    <row r="693" spans="8:9" x14ac:dyDescent="0.25">
      <c r="H693" s="248"/>
      <c r="I693" s="248"/>
    </row>
    <row r="694" spans="8:9" x14ac:dyDescent="0.25">
      <c r="H694" s="248"/>
      <c r="I694" s="248"/>
    </row>
    <row r="695" spans="8:9" x14ac:dyDescent="0.25">
      <c r="H695" s="248"/>
      <c r="I695" s="248"/>
    </row>
    <row r="696" spans="8:9" x14ac:dyDescent="0.25">
      <c r="H696" s="248"/>
      <c r="I696" s="248"/>
    </row>
    <row r="697" spans="8:9" x14ac:dyDescent="0.25">
      <c r="H697" s="248"/>
      <c r="I697" s="248"/>
    </row>
    <row r="698" spans="8:9" x14ac:dyDescent="0.25">
      <c r="H698" s="248"/>
      <c r="I698" s="248"/>
    </row>
    <row r="699" spans="8:9" x14ac:dyDescent="0.25">
      <c r="H699" s="248"/>
      <c r="I699" s="248"/>
    </row>
    <row r="700" spans="8:9" x14ac:dyDescent="0.25">
      <c r="H700" s="248"/>
      <c r="I700" s="248"/>
    </row>
    <row r="701" spans="8:9" x14ac:dyDescent="0.25">
      <c r="H701" s="248"/>
      <c r="I701" s="248"/>
    </row>
    <row r="702" spans="8:9" x14ac:dyDescent="0.25">
      <c r="H702" s="248"/>
      <c r="I702" s="248"/>
    </row>
    <row r="703" spans="8:9" x14ac:dyDescent="0.25">
      <c r="H703" s="248"/>
      <c r="I703" s="248"/>
    </row>
    <row r="704" spans="8:9" x14ac:dyDescent="0.25">
      <c r="H704" s="248"/>
      <c r="I704" s="248"/>
    </row>
    <row r="705" spans="8:9" x14ac:dyDescent="0.25">
      <c r="H705" s="248"/>
      <c r="I705" s="248"/>
    </row>
    <row r="706" spans="8:9" x14ac:dyDescent="0.25">
      <c r="H706" s="248"/>
      <c r="I706" s="248"/>
    </row>
    <row r="707" spans="8:9" x14ac:dyDescent="0.25">
      <c r="H707" s="248"/>
      <c r="I707" s="248"/>
    </row>
    <row r="708" spans="8:9" x14ac:dyDescent="0.25">
      <c r="H708" s="248"/>
      <c r="I708" s="248"/>
    </row>
    <row r="709" spans="8:9" x14ac:dyDescent="0.25">
      <c r="H709" s="248"/>
      <c r="I709" s="248"/>
    </row>
    <row r="710" spans="8:9" x14ac:dyDescent="0.25">
      <c r="H710" s="248"/>
      <c r="I710" s="248"/>
    </row>
    <row r="711" spans="8:9" x14ac:dyDescent="0.25">
      <c r="H711" s="248"/>
      <c r="I711" s="248"/>
    </row>
    <row r="712" spans="8:9" x14ac:dyDescent="0.25">
      <c r="H712" s="248"/>
      <c r="I712" s="248"/>
    </row>
    <row r="713" spans="8:9" x14ac:dyDescent="0.25">
      <c r="H713" s="248"/>
      <c r="I713" s="248"/>
    </row>
    <row r="714" spans="8:9" x14ac:dyDescent="0.25">
      <c r="H714" s="248"/>
      <c r="I714" s="248"/>
    </row>
    <row r="715" spans="8:9" x14ac:dyDescent="0.25">
      <c r="H715" s="248"/>
      <c r="I715" s="248"/>
    </row>
    <row r="716" spans="8:9" x14ac:dyDescent="0.25">
      <c r="H716" s="248"/>
      <c r="I716" s="248"/>
    </row>
    <row r="717" spans="8:9" x14ac:dyDescent="0.25">
      <c r="H717" s="248"/>
      <c r="I717" s="248"/>
    </row>
    <row r="718" spans="8:9" x14ac:dyDescent="0.25">
      <c r="H718" s="248"/>
      <c r="I718" s="248"/>
    </row>
    <row r="719" spans="8:9" x14ac:dyDescent="0.25">
      <c r="H719" s="248"/>
      <c r="I719" s="248"/>
    </row>
    <row r="720" spans="8:9" x14ac:dyDescent="0.25">
      <c r="H720" s="248"/>
      <c r="I720" s="248"/>
    </row>
    <row r="721" spans="8:9" x14ac:dyDescent="0.25">
      <c r="H721" s="248"/>
      <c r="I721" s="248"/>
    </row>
    <row r="722" spans="8:9" x14ac:dyDescent="0.25">
      <c r="H722" s="248"/>
      <c r="I722" s="248"/>
    </row>
    <row r="723" spans="8:9" x14ac:dyDescent="0.25">
      <c r="H723" s="248"/>
      <c r="I723" s="248"/>
    </row>
    <row r="724" spans="8:9" x14ac:dyDescent="0.25">
      <c r="H724" s="248"/>
      <c r="I724" s="248"/>
    </row>
    <row r="725" spans="8:9" x14ac:dyDescent="0.25">
      <c r="H725" s="248"/>
      <c r="I725" s="248"/>
    </row>
    <row r="726" spans="8:9" x14ac:dyDescent="0.25">
      <c r="H726" s="248"/>
      <c r="I726" s="248"/>
    </row>
    <row r="727" spans="8:9" x14ac:dyDescent="0.25">
      <c r="H727" s="248"/>
      <c r="I727" s="248"/>
    </row>
    <row r="728" spans="8:9" x14ac:dyDescent="0.25">
      <c r="H728" s="248"/>
      <c r="I728" s="248"/>
    </row>
    <row r="729" spans="8:9" x14ac:dyDescent="0.25">
      <c r="H729" s="248"/>
      <c r="I729" s="248"/>
    </row>
    <row r="730" spans="8:9" x14ac:dyDescent="0.25">
      <c r="H730" s="248"/>
      <c r="I730" s="248"/>
    </row>
    <row r="731" spans="8:9" x14ac:dyDescent="0.25">
      <c r="H731" s="248"/>
      <c r="I731" s="248"/>
    </row>
    <row r="732" spans="8:9" x14ac:dyDescent="0.25">
      <c r="H732" s="248"/>
      <c r="I732" s="248"/>
    </row>
    <row r="733" spans="8:9" x14ac:dyDescent="0.25">
      <c r="H733" s="248"/>
      <c r="I733" s="248"/>
    </row>
    <row r="734" spans="8:9" x14ac:dyDescent="0.25">
      <c r="H734" s="248"/>
      <c r="I734" s="248"/>
    </row>
    <row r="735" spans="8:9" x14ac:dyDescent="0.25">
      <c r="H735" s="248"/>
      <c r="I735" s="248"/>
    </row>
    <row r="736" spans="8:9" x14ac:dyDescent="0.25">
      <c r="H736" s="248"/>
      <c r="I736" s="248"/>
    </row>
    <row r="737" spans="8:9" x14ac:dyDescent="0.25">
      <c r="H737" s="248"/>
      <c r="I737" s="248"/>
    </row>
    <row r="738" spans="8:9" x14ac:dyDescent="0.25">
      <c r="H738" s="248"/>
      <c r="I738" s="248"/>
    </row>
    <row r="739" spans="8:9" x14ac:dyDescent="0.25">
      <c r="H739" s="248"/>
      <c r="I739" s="248"/>
    </row>
    <row r="740" spans="8:9" x14ac:dyDescent="0.25">
      <c r="H740" s="248"/>
      <c r="I740" s="248"/>
    </row>
    <row r="741" spans="8:9" x14ac:dyDescent="0.25">
      <c r="H741" s="248"/>
      <c r="I741" s="248"/>
    </row>
    <row r="742" spans="8:9" x14ac:dyDescent="0.25">
      <c r="H742" s="248"/>
      <c r="I742" s="248"/>
    </row>
    <row r="743" spans="8:9" x14ac:dyDescent="0.25">
      <c r="H743" s="248"/>
      <c r="I743" s="248"/>
    </row>
    <row r="744" spans="8:9" x14ac:dyDescent="0.25">
      <c r="H744" s="248"/>
      <c r="I744" s="248"/>
    </row>
    <row r="745" spans="8:9" x14ac:dyDescent="0.25">
      <c r="H745" s="248"/>
      <c r="I745" s="248"/>
    </row>
    <row r="746" spans="8:9" x14ac:dyDescent="0.25">
      <c r="H746" s="248"/>
      <c r="I746" s="248"/>
    </row>
    <row r="747" spans="8:9" x14ac:dyDescent="0.25">
      <c r="H747" s="248"/>
      <c r="I747" s="248"/>
    </row>
    <row r="748" spans="8:9" x14ac:dyDescent="0.25">
      <c r="H748" s="248"/>
      <c r="I748" s="248"/>
    </row>
    <row r="749" spans="8:9" x14ac:dyDescent="0.25">
      <c r="H749" s="248"/>
      <c r="I749" s="248"/>
    </row>
    <row r="750" spans="8:9" x14ac:dyDescent="0.25">
      <c r="H750" s="248"/>
      <c r="I750" s="248"/>
    </row>
    <row r="751" spans="8:9" x14ac:dyDescent="0.25">
      <c r="H751" s="248"/>
      <c r="I751" s="248"/>
    </row>
    <row r="752" spans="8:9" x14ac:dyDescent="0.25">
      <c r="H752" s="248"/>
      <c r="I752" s="248"/>
    </row>
    <row r="753" spans="8:9" x14ac:dyDescent="0.25">
      <c r="H753" s="248"/>
      <c r="I753" s="248"/>
    </row>
    <row r="754" spans="8:9" x14ac:dyDescent="0.25">
      <c r="H754" s="248"/>
      <c r="I754" s="248"/>
    </row>
    <row r="755" spans="8:9" x14ac:dyDescent="0.25">
      <c r="H755" s="248"/>
      <c r="I755" s="248"/>
    </row>
    <row r="756" spans="8:9" x14ac:dyDescent="0.25">
      <c r="H756" s="248"/>
      <c r="I756" s="248"/>
    </row>
    <row r="757" spans="8:9" x14ac:dyDescent="0.25">
      <c r="H757" s="248"/>
      <c r="I757" s="248"/>
    </row>
    <row r="758" spans="8:9" x14ac:dyDescent="0.25">
      <c r="H758" s="248"/>
      <c r="I758" s="248"/>
    </row>
    <row r="759" spans="8:9" x14ac:dyDescent="0.25">
      <c r="H759" s="248"/>
      <c r="I759" s="248"/>
    </row>
    <row r="760" spans="8:9" x14ac:dyDescent="0.25">
      <c r="H760" s="248"/>
      <c r="I760" s="248"/>
    </row>
    <row r="761" spans="8:9" x14ac:dyDescent="0.25">
      <c r="H761" s="248"/>
      <c r="I761" s="248"/>
    </row>
    <row r="762" spans="8:9" x14ac:dyDescent="0.25">
      <c r="H762" s="248"/>
      <c r="I762" s="248"/>
    </row>
    <row r="763" spans="8:9" x14ac:dyDescent="0.25">
      <c r="H763" s="248"/>
      <c r="I763" s="248"/>
    </row>
    <row r="764" spans="8:9" x14ac:dyDescent="0.25">
      <c r="H764" s="248"/>
      <c r="I764" s="248"/>
    </row>
    <row r="765" spans="8:9" x14ac:dyDescent="0.25">
      <c r="H765" s="248"/>
      <c r="I765" s="248"/>
    </row>
    <row r="766" spans="8:9" x14ac:dyDescent="0.25">
      <c r="H766" s="248"/>
      <c r="I766" s="248"/>
    </row>
    <row r="767" spans="8:9" x14ac:dyDescent="0.25">
      <c r="H767" s="248"/>
      <c r="I767" s="248"/>
    </row>
    <row r="768" spans="8:9" x14ac:dyDescent="0.25">
      <c r="H768" s="248"/>
      <c r="I768" s="248"/>
    </row>
    <row r="769" spans="8:9" x14ac:dyDescent="0.25">
      <c r="H769" s="248"/>
      <c r="I769" s="248"/>
    </row>
    <row r="770" spans="8:9" x14ac:dyDescent="0.25">
      <c r="H770" s="248"/>
      <c r="I770" s="248"/>
    </row>
    <row r="771" spans="8:9" x14ac:dyDescent="0.25">
      <c r="H771" s="248"/>
      <c r="I771" s="248"/>
    </row>
    <row r="772" spans="8:9" x14ac:dyDescent="0.25">
      <c r="H772" s="248"/>
      <c r="I772" s="248"/>
    </row>
    <row r="773" spans="8:9" x14ac:dyDescent="0.25">
      <c r="H773" s="248"/>
      <c r="I773" s="248"/>
    </row>
    <row r="774" spans="8:9" x14ac:dyDescent="0.25">
      <c r="H774" s="248"/>
      <c r="I774" s="248"/>
    </row>
    <row r="775" spans="8:9" x14ac:dyDescent="0.25">
      <c r="H775" s="248"/>
      <c r="I775" s="248"/>
    </row>
    <row r="776" spans="8:9" x14ac:dyDescent="0.25">
      <c r="H776" s="248"/>
      <c r="I776" s="248"/>
    </row>
    <row r="777" spans="8:9" x14ac:dyDescent="0.25">
      <c r="H777" s="248"/>
      <c r="I777" s="248"/>
    </row>
    <row r="778" spans="8:9" x14ac:dyDescent="0.25">
      <c r="H778" s="248"/>
      <c r="I778" s="248"/>
    </row>
    <row r="779" spans="8:9" x14ac:dyDescent="0.25">
      <c r="H779" s="248"/>
      <c r="I779" s="248"/>
    </row>
    <row r="780" spans="8:9" x14ac:dyDescent="0.25">
      <c r="H780" s="248"/>
      <c r="I780" s="248"/>
    </row>
    <row r="781" spans="8:9" x14ac:dyDescent="0.25">
      <c r="H781" s="248"/>
      <c r="I781" s="248"/>
    </row>
    <row r="782" spans="8:9" x14ac:dyDescent="0.25">
      <c r="H782" s="248"/>
      <c r="I782" s="248"/>
    </row>
    <row r="783" spans="8:9" x14ac:dyDescent="0.25">
      <c r="H783" s="248"/>
      <c r="I783" s="248"/>
    </row>
    <row r="784" spans="8:9" x14ac:dyDescent="0.25">
      <c r="H784" s="248"/>
      <c r="I784" s="248"/>
    </row>
    <row r="785" spans="8:9" x14ac:dyDescent="0.25">
      <c r="H785" s="248"/>
      <c r="I785" s="248"/>
    </row>
    <row r="786" spans="8:9" x14ac:dyDescent="0.25">
      <c r="H786" s="248"/>
      <c r="I786" s="248"/>
    </row>
    <row r="787" spans="8:9" x14ac:dyDescent="0.25">
      <c r="H787" s="248"/>
      <c r="I787" s="248"/>
    </row>
    <row r="788" spans="8:9" x14ac:dyDescent="0.25">
      <c r="H788" s="248"/>
      <c r="I788" s="248"/>
    </row>
    <row r="789" spans="8:9" x14ac:dyDescent="0.25">
      <c r="H789" s="248"/>
      <c r="I789" s="248"/>
    </row>
    <row r="790" spans="8:9" x14ac:dyDescent="0.25">
      <c r="H790" s="248"/>
      <c r="I790" s="248"/>
    </row>
    <row r="791" spans="8:9" x14ac:dyDescent="0.25">
      <c r="H791" s="248"/>
      <c r="I791" s="248"/>
    </row>
    <row r="792" spans="8:9" x14ac:dyDescent="0.25">
      <c r="H792" s="248"/>
      <c r="I792" s="248"/>
    </row>
    <row r="793" spans="8:9" x14ac:dyDescent="0.25">
      <c r="H793" s="248"/>
      <c r="I793" s="248"/>
    </row>
    <row r="794" spans="8:9" x14ac:dyDescent="0.25">
      <c r="H794" s="248"/>
      <c r="I794" s="248"/>
    </row>
    <row r="795" spans="8:9" x14ac:dyDescent="0.25">
      <c r="H795" s="248"/>
      <c r="I795" s="248"/>
    </row>
    <row r="796" spans="8:9" x14ac:dyDescent="0.25">
      <c r="H796" s="248"/>
      <c r="I796" s="248"/>
    </row>
    <row r="797" spans="8:9" x14ac:dyDescent="0.25">
      <c r="H797" s="248"/>
      <c r="I797" s="248"/>
    </row>
    <row r="798" spans="8:9" x14ac:dyDescent="0.25">
      <c r="H798" s="248"/>
      <c r="I798" s="248"/>
    </row>
    <row r="799" spans="8:9" x14ac:dyDescent="0.25">
      <c r="H799" s="248"/>
      <c r="I799" s="248"/>
    </row>
    <row r="800" spans="8:9" x14ac:dyDescent="0.25">
      <c r="H800" s="248"/>
      <c r="I800" s="248"/>
    </row>
    <row r="801" spans="8:9" x14ac:dyDescent="0.25">
      <c r="H801" s="248"/>
      <c r="I801" s="248"/>
    </row>
    <row r="802" spans="8:9" x14ac:dyDescent="0.25">
      <c r="H802" s="248"/>
      <c r="I802" s="248"/>
    </row>
    <row r="803" spans="8:9" x14ac:dyDescent="0.25">
      <c r="H803" s="248"/>
      <c r="I803" s="248"/>
    </row>
    <row r="804" spans="8:9" x14ac:dyDescent="0.25">
      <c r="H804" s="248"/>
      <c r="I804" s="248"/>
    </row>
    <row r="805" spans="8:9" x14ac:dyDescent="0.25">
      <c r="H805" s="248"/>
      <c r="I805" s="248"/>
    </row>
    <row r="806" spans="8:9" x14ac:dyDescent="0.25">
      <c r="H806" s="248"/>
      <c r="I806" s="248"/>
    </row>
    <row r="807" spans="8:9" x14ac:dyDescent="0.25">
      <c r="H807" s="248"/>
      <c r="I807" s="248"/>
    </row>
    <row r="808" spans="8:9" x14ac:dyDescent="0.25">
      <c r="H808" s="248"/>
      <c r="I808" s="248"/>
    </row>
    <row r="809" spans="8:9" x14ac:dyDescent="0.25">
      <c r="H809" s="248"/>
      <c r="I809" s="248"/>
    </row>
    <row r="810" spans="8:9" x14ac:dyDescent="0.25">
      <c r="H810" s="248"/>
      <c r="I810" s="248"/>
    </row>
    <row r="811" spans="8:9" x14ac:dyDescent="0.25">
      <c r="H811" s="248"/>
      <c r="I811" s="248"/>
    </row>
    <row r="812" spans="8:9" x14ac:dyDescent="0.25">
      <c r="H812" s="248"/>
      <c r="I812" s="248"/>
    </row>
    <row r="813" spans="8:9" x14ac:dyDescent="0.25">
      <c r="H813" s="248"/>
      <c r="I813" s="248"/>
    </row>
    <row r="814" spans="8:9" x14ac:dyDescent="0.25">
      <c r="H814" s="248"/>
      <c r="I814" s="248"/>
    </row>
    <row r="815" spans="8:9" x14ac:dyDescent="0.25">
      <c r="H815" s="248"/>
      <c r="I815" s="248"/>
    </row>
    <row r="816" spans="8:9" x14ac:dyDescent="0.25">
      <c r="H816" s="248"/>
      <c r="I816" s="248"/>
    </row>
    <row r="817" spans="8:9" x14ac:dyDescent="0.25">
      <c r="H817" s="248"/>
      <c r="I817" s="248"/>
    </row>
    <row r="818" spans="8:9" x14ac:dyDescent="0.25">
      <c r="H818" s="248"/>
      <c r="I818" s="248"/>
    </row>
    <row r="819" spans="8:9" x14ac:dyDescent="0.25">
      <c r="H819" s="248"/>
      <c r="I819" s="248"/>
    </row>
    <row r="820" spans="8:9" x14ac:dyDescent="0.25">
      <c r="H820" s="248"/>
      <c r="I820" s="248"/>
    </row>
    <row r="821" spans="8:9" x14ac:dyDescent="0.25">
      <c r="H821" s="248"/>
      <c r="I821" s="248"/>
    </row>
    <row r="822" spans="8:9" x14ac:dyDescent="0.25">
      <c r="H822" s="248"/>
      <c r="I822" s="248"/>
    </row>
    <row r="823" spans="8:9" x14ac:dyDescent="0.25">
      <c r="H823" s="248"/>
      <c r="I823" s="248"/>
    </row>
    <row r="824" spans="8:9" x14ac:dyDescent="0.25">
      <c r="H824" s="248"/>
      <c r="I824" s="248"/>
    </row>
    <row r="825" spans="8:9" x14ac:dyDescent="0.25">
      <c r="H825" s="248"/>
      <c r="I825" s="248"/>
    </row>
    <row r="826" spans="8:9" x14ac:dyDescent="0.25">
      <c r="H826" s="248"/>
      <c r="I826" s="248"/>
    </row>
    <row r="827" spans="8:9" x14ac:dyDescent="0.25">
      <c r="H827" s="248"/>
      <c r="I827" s="248"/>
    </row>
    <row r="828" spans="8:9" x14ac:dyDescent="0.25">
      <c r="H828" s="248"/>
      <c r="I828" s="248"/>
    </row>
    <row r="829" spans="8:9" x14ac:dyDescent="0.25">
      <c r="H829" s="248"/>
      <c r="I829" s="248"/>
    </row>
    <row r="830" spans="8:9" x14ac:dyDescent="0.25">
      <c r="H830" s="248"/>
      <c r="I830" s="248"/>
    </row>
    <row r="831" spans="8:9" x14ac:dyDescent="0.25">
      <c r="H831" s="248"/>
      <c r="I831" s="248"/>
    </row>
    <row r="832" spans="8:9" x14ac:dyDescent="0.25">
      <c r="H832" s="248"/>
      <c r="I832" s="248"/>
    </row>
    <row r="833" spans="8:9" x14ac:dyDescent="0.25">
      <c r="H833" s="248"/>
      <c r="I833" s="248"/>
    </row>
    <row r="834" spans="8:9" x14ac:dyDescent="0.25">
      <c r="H834" s="248"/>
      <c r="I834" s="248"/>
    </row>
    <row r="835" spans="8:9" x14ac:dyDescent="0.25">
      <c r="H835" s="248"/>
      <c r="I835" s="248"/>
    </row>
    <row r="836" spans="8:9" x14ac:dyDescent="0.25">
      <c r="H836" s="248"/>
      <c r="I836" s="248"/>
    </row>
    <row r="837" spans="8:9" x14ac:dyDescent="0.25">
      <c r="H837" s="248"/>
      <c r="I837" s="248"/>
    </row>
    <row r="838" spans="8:9" x14ac:dyDescent="0.25">
      <c r="H838" s="248"/>
      <c r="I838" s="248"/>
    </row>
    <row r="839" spans="8:9" x14ac:dyDescent="0.25">
      <c r="H839" s="248"/>
      <c r="I839" s="248"/>
    </row>
    <row r="840" spans="8:9" x14ac:dyDescent="0.25">
      <c r="H840" s="248"/>
      <c r="I840" s="248"/>
    </row>
    <row r="841" spans="8:9" x14ac:dyDescent="0.25">
      <c r="H841" s="248"/>
      <c r="I841" s="248"/>
    </row>
    <row r="842" spans="8:9" x14ac:dyDescent="0.25">
      <c r="H842" s="248"/>
      <c r="I842" s="248"/>
    </row>
    <row r="843" spans="8:9" x14ac:dyDescent="0.25">
      <c r="H843" s="248"/>
      <c r="I843" s="248"/>
    </row>
    <row r="844" spans="8:9" x14ac:dyDescent="0.25">
      <c r="H844" s="248"/>
      <c r="I844" s="248"/>
    </row>
    <row r="845" spans="8:9" x14ac:dyDescent="0.25">
      <c r="H845" s="248"/>
      <c r="I845" s="248"/>
    </row>
    <row r="846" spans="8:9" x14ac:dyDescent="0.25">
      <c r="H846" s="248"/>
      <c r="I846" s="248"/>
    </row>
    <row r="847" spans="8:9" x14ac:dyDescent="0.25">
      <c r="H847" s="248"/>
      <c r="I847" s="248"/>
    </row>
    <row r="848" spans="8:9" x14ac:dyDescent="0.25">
      <c r="H848" s="248"/>
      <c r="I848" s="248"/>
    </row>
    <row r="849" spans="8:9" x14ac:dyDescent="0.25">
      <c r="H849" s="248"/>
      <c r="I849" s="248"/>
    </row>
    <row r="850" spans="8:9" x14ac:dyDescent="0.25">
      <c r="H850" s="248"/>
      <c r="I850" s="248"/>
    </row>
    <row r="851" spans="8:9" x14ac:dyDescent="0.25">
      <c r="H851" s="248"/>
      <c r="I851" s="248"/>
    </row>
    <row r="852" spans="8:9" x14ac:dyDescent="0.25">
      <c r="H852" s="248"/>
      <c r="I852" s="248"/>
    </row>
    <row r="853" spans="8:9" x14ac:dyDescent="0.25">
      <c r="H853" s="248"/>
      <c r="I853" s="248"/>
    </row>
    <row r="854" spans="8:9" x14ac:dyDescent="0.25">
      <c r="H854" s="248"/>
      <c r="I854" s="248"/>
    </row>
    <row r="855" spans="8:9" x14ac:dyDescent="0.25">
      <c r="H855" s="248"/>
      <c r="I855" s="248"/>
    </row>
    <row r="856" spans="8:9" x14ac:dyDescent="0.25">
      <c r="H856" s="248"/>
      <c r="I856" s="248"/>
    </row>
    <row r="857" spans="8:9" x14ac:dyDescent="0.25">
      <c r="H857" s="248"/>
      <c r="I857" s="248"/>
    </row>
    <row r="858" spans="8:9" x14ac:dyDescent="0.25">
      <c r="H858" s="248"/>
      <c r="I858" s="248"/>
    </row>
    <row r="859" spans="8:9" x14ac:dyDescent="0.25">
      <c r="H859" s="248"/>
      <c r="I859" s="248"/>
    </row>
    <row r="860" spans="8:9" x14ac:dyDescent="0.25">
      <c r="H860" s="248"/>
      <c r="I860" s="248"/>
    </row>
    <row r="861" spans="8:9" x14ac:dyDescent="0.25">
      <c r="H861" s="248"/>
      <c r="I861" s="248"/>
    </row>
    <row r="862" spans="8:9" x14ac:dyDescent="0.25">
      <c r="H862" s="248"/>
      <c r="I862" s="248"/>
    </row>
    <row r="863" spans="8:9" x14ac:dyDescent="0.25">
      <c r="H863" s="248"/>
      <c r="I863" s="248"/>
    </row>
    <row r="864" spans="8:9" x14ac:dyDescent="0.25">
      <c r="H864" s="248"/>
      <c r="I864" s="248"/>
    </row>
    <row r="865" spans="8:9" x14ac:dyDescent="0.25">
      <c r="H865" s="248"/>
      <c r="I865" s="248"/>
    </row>
    <row r="866" spans="8:9" x14ac:dyDescent="0.25">
      <c r="H866" s="248"/>
      <c r="I866" s="248"/>
    </row>
    <row r="867" spans="8:9" x14ac:dyDescent="0.25">
      <c r="H867" s="248"/>
      <c r="I867" s="248"/>
    </row>
    <row r="868" spans="8:9" x14ac:dyDescent="0.25">
      <c r="H868" s="248"/>
      <c r="I868" s="248"/>
    </row>
    <row r="869" spans="8:9" x14ac:dyDescent="0.25">
      <c r="H869" s="248"/>
      <c r="I869" s="248"/>
    </row>
    <row r="870" spans="8:9" x14ac:dyDescent="0.25">
      <c r="H870" s="248"/>
      <c r="I870" s="248"/>
    </row>
    <row r="871" spans="8:9" x14ac:dyDescent="0.25">
      <c r="H871" s="248"/>
      <c r="I871" s="248"/>
    </row>
    <row r="872" spans="8:9" x14ac:dyDescent="0.25">
      <c r="H872" s="248"/>
      <c r="I872" s="248"/>
    </row>
    <row r="873" spans="8:9" x14ac:dyDescent="0.25">
      <c r="H873" s="248"/>
      <c r="I873" s="248"/>
    </row>
    <row r="874" spans="8:9" x14ac:dyDescent="0.25">
      <c r="H874" s="248"/>
      <c r="I874" s="248"/>
    </row>
    <row r="875" spans="8:9" x14ac:dyDescent="0.25">
      <c r="H875" s="248"/>
      <c r="I875" s="248"/>
    </row>
    <row r="876" spans="8:9" x14ac:dyDescent="0.25">
      <c r="H876" s="248"/>
      <c r="I876" s="248"/>
    </row>
    <row r="877" spans="8:9" x14ac:dyDescent="0.25">
      <c r="H877" s="248"/>
      <c r="I877" s="248"/>
    </row>
    <row r="878" spans="8:9" x14ac:dyDescent="0.25">
      <c r="H878" s="248"/>
      <c r="I878" s="248"/>
    </row>
    <row r="879" spans="8:9" x14ac:dyDescent="0.25">
      <c r="H879" s="248"/>
      <c r="I879" s="248"/>
    </row>
    <row r="880" spans="8:9" x14ac:dyDescent="0.25">
      <c r="H880" s="248"/>
      <c r="I880" s="248"/>
    </row>
    <row r="881" spans="8:9" x14ac:dyDescent="0.25">
      <c r="H881" s="248"/>
      <c r="I881" s="248"/>
    </row>
    <row r="882" spans="8:9" x14ac:dyDescent="0.25">
      <c r="H882" s="248"/>
      <c r="I882" s="248"/>
    </row>
    <row r="883" spans="8:9" x14ac:dyDescent="0.25">
      <c r="H883" s="248"/>
      <c r="I883" s="248"/>
    </row>
    <row r="884" spans="8:9" x14ac:dyDescent="0.25">
      <c r="H884" s="248"/>
      <c r="I884" s="248"/>
    </row>
    <row r="885" spans="8:9" x14ac:dyDescent="0.25">
      <c r="H885" s="248"/>
      <c r="I885" s="248"/>
    </row>
    <row r="886" spans="8:9" x14ac:dyDescent="0.25">
      <c r="H886" s="248"/>
      <c r="I886" s="248"/>
    </row>
    <row r="887" spans="8:9" x14ac:dyDescent="0.25">
      <c r="H887" s="248"/>
      <c r="I887" s="248"/>
    </row>
    <row r="888" spans="8:9" x14ac:dyDescent="0.25">
      <c r="H888" s="248"/>
      <c r="I888" s="248"/>
    </row>
    <row r="889" spans="8:9" x14ac:dyDescent="0.25">
      <c r="H889" s="248"/>
      <c r="I889" s="248"/>
    </row>
    <row r="890" spans="8:9" x14ac:dyDescent="0.25">
      <c r="H890" s="248"/>
      <c r="I890" s="248"/>
    </row>
    <row r="891" spans="8:9" x14ac:dyDescent="0.25">
      <c r="H891" s="248"/>
      <c r="I891" s="248"/>
    </row>
  </sheetData>
  <hyperlinks>
    <hyperlink ref="A1" r:id="rId1"/>
  </hyperlinks>
  <printOptions horizontalCentered="1"/>
  <pageMargins left="0.45" right="0.45" top="0.5" bottom="0.5" header="0.3" footer="0.3"/>
  <pageSetup scale="75" orientation="landscape" horizontalDpi="72" verticalDpi="72"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436"/>
  <sheetViews>
    <sheetView zoomScale="85" zoomScaleNormal="85" workbookViewId="0">
      <selection activeCell="I1" sqref="I1:L1048576"/>
    </sheetView>
  </sheetViews>
  <sheetFormatPr defaultColWidth="12.7109375" defaultRowHeight="15" x14ac:dyDescent="0.25"/>
  <cols>
    <col min="1" max="1" width="14.140625" style="1" customWidth="1"/>
    <col min="2" max="2" width="6.140625" style="130" bestFit="1" customWidth="1"/>
    <col min="3" max="3" width="5.7109375" style="130" bestFit="1" customWidth="1"/>
    <col min="4" max="4" width="7.28515625" style="131" bestFit="1" customWidth="1"/>
    <col min="5" max="5" width="7.5703125" style="131" bestFit="1" customWidth="1"/>
  </cols>
  <sheetData>
    <row r="1" spans="1:8" x14ac:dyDescent="0.25">
      <c r="A1" s="1" t="s">
        <v>46</v>
      </c>
      <c r="B1" s="4"/>
      <c r="C1" s="4"/>
      <c r="D1" s="56"/>
      <c r="E1" s="56"/>
    </row>
    <row r="2" spans="1:8" x14ac:dyDescent="0.25">
      <c r="B2" s="4"/>
      <c r="C2" s="4"/>
      <c r="D2" s="56"/>
      <c r="E2" s="56"/>
    </row>
    <row r="3" spans="1:8" x14ac:dyDescent="0.25">
      <c r="B3" s="4"/>
      <c r="C3" s="4"/>
      <c r="D3" s="56"/>
      <c r="E3" s="56"/>
    </row>
    <row r="4" spans="1:8" x14ac:dyDescent="0.25">
      <c r="A4" s="1" t="s">
        <v>61</v>
      </c>
      <c r="B4" s="4"/>
      <c r="C4" s="4"/>
      <c r="D4" s="56"/>
      <c r="E4" s="56"/>
    </row>
    <row r="5" spans="1:8" x14ac:dyDescent="0.25">
      <c r="A5" s="1" t="s">
        <v>62</v>
      </c>
      <c r="B5" s="4"/>
      <c r="C5" s="4"/>
      <c r="D5" s="56"/>
      <c r="E5" s="56"/>
    </row>
    <row r="6" spans="1:8" x14ac:dyDescent="0.25">
      <c r="A6" s="1" t="s">
        <v>63</v>
      </c>
      <c r="B6" s="4"/>
      <c r="C6" s="4"/>
      <c r="D6" s="56"/>
      <c r="E6" s="56"/>
    </row>
    <row r="7" spans="1:8" x14ac:dyDescent="0.25">
      <c r="A7" s="126" t="s">
        <v>124</v>
      </c>
      <c r="B7" s="4"/>
      <c r="C7" s="4"/>
      <c r="D7" s="56"/>
      <c r="E7" s="56"/>
    </row>
    <row r="8" spans="1:8" x14ac:dyDescent="0.25">
      <c r="A8" s="1" t="s">
        <v>64</v>
      </c>
      <c r="B8" s="4" t="s">
        <v>65</v>
      </c>
      <c r="C8" s="4" t="s">
        <v>66</v>
      </c>
      <c r="D8" s="56" t="s">
        <v>67</v>
      </c>
      <c r="E8" s="56" t="s">
        <v>68</v>
      </c>
    </row>
    <row r="9" spans="1:8" x14ac:dyDescent="0.25">
      <c r="A9" s="255">
        <v>43678</v>
      </c>
      <c r="B9" s="257">
        <v>86</v>
      </c>
      <c r="C9" s="257">
        <v>66</v>
      </c>
      <c r="D9" s="131">
        <f t="shared" ref="D9" si="0">(B9+C9)/2</f>
        <v>76</v>
      </c>
      <c r="E9" s="131">
        <f t="shared" ref="E9" si="1">IF(65-D9&gt;0,65-D9,0)</f>
        <v>0</v>
      </c>
      <c r="G9" s="297"/>
      <c r="H9" s="298"/>
    </row>
    <row r="10" spans="1:8" x14ac:dyDescent="0.25">
      <c r="A10" s="255">
        <v>43679</v>
      </c>
      <c r="B10" s="257">
        <v>88</v>
      </c>
      <c r="C10" s="257">
        <v>61</v>
      </c>
      <c r="D10" s="131">
        <f t="shared" ref="D10:D73" si="2">(B10+C10)/2</f>
        <v>74.5</v>
      </c>
      <c r="E10" s="131">
        <f t="shared" ref="E10:E73" si="3">IF(65-D10&gt;0,65-D10,0)</f>
        <v>0</v>
      </c>
      <c r="G10" s="297"/>
      <c r="H10" s="298"/>
    </row>
    <row r="11" spans="1:8" x14ac:dyDescent="0.25">
      <c r="A11" s="255">
        <v>43680</v>
      </c>
      <c r="B11" s="257">
        <v>91</v>
      </c>
      <c r="C11" s="257">
        <v>68</v>
      </c>
      <c r="D11" s="131">
        <f t="shared" si="2"/>
        <v>79.5</v>
      </c>
      <c r="E11" s="131">
        <f t="shared" si="3"/>
        <v>0</v>
      </c>
      <c r="G11" s="297"/>
      <c r="H11" s="298"/>
    </row>
    <row r="12" spans="1:8" x14ac:dyDescent="0.25">
      <c r="A12" s="255">
        <v>43681</v>
      </c>
      <c r="B12" s="257">
        <v>90</v>
      </c>
      <c r="C12" s="257">
        <v>70</v>
      </c>
      <c r="D12" s="131">
        <f t="shared" si="2"/>
        <v>80</v>
      </c>
      <c r="E12" s="131">
        <f t="shared" si="3"/>
        <v>0</v>
      </c>
      <c r="G12" s="297"/>
      <c r="H12" s="298"/>
    </row>
    <row r="13" spans="1:8" x14ac:dyDescent="0.25">
      <c r="A13" s="255">
        <v>43682</v>
      </c>
      <c r="B13" s="257">
        <v>91</v>
      </c>
      <c r="C13" s="257">
        <v>66</v>
      </c>
      <c r="D13" s="131">
        <f t="shared" si="2"/>
        <v>78.5</v>
      </c>
      <c r="E13" s="131">
        <f t="shared" si="3"/>
        <v>0</v>
      </c>
      <c r="G13" s="297"/>
      <c r="H13" s="298"/>
    </row>
    <row r="14" spans="1:8" x14ac:dyDescent="0.25">
      <c r="A14" s="255">
        <v>43683</v>
      </c>
      <c r="B14" s="257">
        <v>93</v>
      </c>
      <c r="C14" s="257">
        <v>70</v>
      </c>
      <c r="D14" s="131">
        <f t="shared" si="2"/>
        <v>81.5</v>
      </c>
      <c r="E14" s="131">
        <f t="shared" si="3"/>
        <v>0</v>
      </c>
      <c r="G14" s="297"/>
      <c r="H14" s="298"/>
    </row>
    <row r="15" spans="1:8" x14ac:dyDescent="0.25">
      <c r="A15" s="255">
        <v>43684</v>
      </c>
      <c r="B15" s="257">
        <v>86</v>
      </c>
      <c r="C15" s="257">
        <v>68</v>
      </c>
      <c r="D15" s="131">
        <f t="shared" si="2"/>
        <v>77</v>
      </c>
      <c r="E15" s="131">
        <f t="shared" si="3"/>
        <v>0</v>
      </c>
      <c r="G15" s="297"/>
      <c r="H15" s="298"/>
    </row>
    <row r="16" spans="1:8" x14ac:dyDescent="0.25">
      <c r="A16" s="255">
        <v>43685</v>
      </c>
      <c r="B16" s="257">
        <v>86</v>
      </c>
      <c r="C16" s="257">
        <v>66</v>
      </c>
      <c r="D16" s="131">
        <f t="shared" si="2"/>
        <v>76</v>
      </c>
      <c r="E16" s="131">
        <f t="shared" si="3"/>
        <v>0</v>
      </c>
      <c r="G16" s="297"/>
      <c r="H16" s="298"/>
    </row>
    <row r="17" spans="1:8" x14ac:dyDescent="0.25">
      <c r="A17" s="255">
        <v>43686</v>
      </c>
      <c r="B17" s="257">
        <v>85</v>
      </c>
      <c r="C17" s="257">
        <v>70</v>
      </c>
      <c r="D17" s="131">
        <f t="shared" si="2"/>
        <v>77.5</v>
      </c>
      <c r="E17" s="131">
        <f t="shared" si="3"/>
        <v>0</v>
      </c>
      <c r="G17" s="297"/>
      <c r="H17" s="298"/>
    </row>
    <row r="18" spans="1:8" x14ac:dyDescent="0.25">
      <c r="A18" s="255">
        <v>43687</v>
      </c>
      <c r="B18" s="257">
        <v>91</v>
      </c>
      <c r="C18" s="257">
        <v>69</v>
      </c>
      <c r="D18" s="131">
        <f t="shared" si="2"/>
        <v>80</v>
      </c>
      <c r="E18" s="131">
        <f t="shared" si="3"/>
        <v>0</v>
      </c>
      <c r="G18" s="297"/>
      <c r="H18" s="298"/>
    </row>
    <row r="19" spans="1:8" x14ac:dyDescent="0.25">
      <c r="A19" s="255">
        <v>43688</v>
      </c>
      <c r="B19" s="257">
        <v>88</v>
      </c>
      <c r="C19" s="257">
        <v>69</v>
      </c>
      <c r="D19" s="131">
        <f t="shared" si="2"/>
        <v>78.5</v>
      </c>
      <c r="E19" s="131">
        <f t="shared" si="3"/>
        <v>0</v>
      </c>
      <c r="G19" s="297"/>
      <c r="H19" s="298"/>
    </row>
    <row r="20" spans="1:8" x14ac:dyDescent="0.25">
      <c r="A20" s="255">
        <v>43689</v>
      </c>
      <c r="B20" s="257">
        <v>93</v>
      </c>
      <c r="C20" s="257">
        <v>77</v>
      </c>
      <c r="D20" s="131">
        <f t="shared" si="2"/>
        <v>85</v>
      </c>
      <c r="E20" s="131">
        <f t="shared" si="3"/>
        <v>0</v>
      </c>
      <c r="G20" s="297"/>
      <c r="H20" s="298"/>
    </row>
    <row r="21" spans="1:8" x14ac:dyDescent="0.25">
      <c r="A21" s="255">
        <v>43690</v>
      </c>
      <c r="B21" s="257">
        <v>95</v>
      </c>
      <c r="C21" s="257">
        <v>73</v>
      </c>
      <c r="D21" s="131">
        <f t="shared" si="2"/>
        <v>84</v>
      </c>
      <c r="E21" s="131">
        <f t="shared" si="3"/>
        <v>0</v>
      </c>
      <c r="G21" s="297"/>
      <c r="H21" s="298"/>
    </row>
    <row r="22" spans="1:8" x14ac:dyDescent="0.25">
      <c r="A22" s="255">
        <v>43691</v>
      </c>
      <c r="B22" s="257">
        <v>93</v>
      </c>
      <c r="C22" s="257">
        <v>67</v>
      </c>
      <c r="D22" s="131">
        <f t="shared" si="2"/>
        <v>80</v>
      </c>
      <c r="E22" s="131">
        <f t="shared" si="3"/>
        <v>0</v>
      </c>
      <c r="G22" s="297"/>
      <c r="H22" s="298"/>
    </row>
    <row r="23" spans="1:8" x14ac:dyDescent="0.25">
      <c r="A23" s="255">
        <v>43692</v>
      </c>
      <c r="B23" s="257">
        <v>88</v>
      </c>
      <c r="C23" s="257">
        <v>64</v>
      </c>
      <c r="D23" s="131">
        <f t="shared" si="2"/>
        <v>76</v>
      </c>
      <c r="E23" s="131">
        <f t="shared" si="3"/>
        <v>0</v>
      </c>
      <c r="G23" s="297"/>
      <c r="H23" s="298"/>
    </row>
    <row r="24" spans="1:8" x14ac:dyDescent="0.25">
      <c r="A24" s="255">
        <v>43693</v>
      </c>
      <c r="B24" s="257">
        <v>88</v>
      </c>
      <c r="C24" s="257">
        <v>66</v>
      </c>
      <c r="D24" s="131">
        <f t="shared" si="2"/>
        <v>77</v>
      </c>
      <c r="E24" s="131">
        <f t="shared" si="3"/>
        <v>0</v>
      </c>
      <c r="G24" s="297"/>
      <c r="H24" s="298"/>
    </row>
    <row r="25" spans="1:8" x14ac:dyDescent="0.25">
      <c r="A25" s="255">
        <v>43694</v>
      </c>
      <c r="B25" s="257">
        <v>92</v>
      </c>
      <c r="C25" s="257">
        <v>71</v>
      </c>
      <c r="D25" s="131">
        <f t="shared" si="2"/>
        <v>81.5</v>
      </c>
      <c r="E25" s="131">
        <f t="shared" si="3"/>
        <v>0</v>
      </c>
      <c r="G25" s="297"/>
      <c r="H25" s="298"/>
    </row>
    <row r="26" spans="1:8" x14ac:dyDescent="0.25">
      <c r="A26" s="255">
        <v>43695</v>
      </c>
      <c r="B26" s="257">
        <v>93</v>
      </c>
      <c r="C26" s="257">
        <v>71</v>
      </c>
      <c r="D26" s="131">
        <f t="shared" si="2"/>
        <v>82</v>
      </c>
      <c r="E26" s="131">
        <f t="shared" si="3"/>
        <v>0</v>
      </c>
      <c r="G26" s="297"/>
      <c r="H26" s="298"/>
    </row>
    <row r="27" spans="1:8" x14ac:dyDescent="0.25">
      <c r="A27" s="255">
        <v>43696</v>
      </c>
      <c r="B27" s="257">
        <v>93</v>
      </c>
      <c r="C27" s="257">
        <v>69</v>
      </c>
      <c r="D27" s="131">
        <f t="shared" si="2"/>
        <v>81</v>
      </c>
      <c r="E27" s="131">
        <f t="shared" si="3"/>
        <v>0</v>
      </c>
      <c r="G27" s="297"/>
      <c r="H27" s="298"/>
    </row>
    <row r="28" spans="1:8" x14ac:dyDescent="0.25">
      <c r="A28" s="255">
        <v>43697</v>
      </c>
      <c r="B28" s="257">
        <v>94</v>
      </c>
      <c r="C28" s="257">
        <v>70</v>
      </c>
      <c r="D28" s="131">
        <f t="shared" si="2"/>
        <v>82</v>
      </c>
      <c r="E28" s="131">
        <f t="shared" si="3"/>
        <v>0</v>
      </c>
      <c r="G28" s="297"/>
      <c r="H28" s="298"/>
    </row>
    <row r="29" spans="1:8" x14ac:dyDescent="0.25">
      <c r="A29" s="255">
        <v>43698</v>
      </c>
      <c r="B29" s="257">
        <v>92</v>
      </c>
      <c r="C29" s="257">
        <v>68</v>
      </c>
      <c r="D29" s="131">
        <f t="shared" si="2"/>
        <v>80</v>
      </c>
      <c r="E29" s="131">
        <f t="shared" si="3"/>
        <v>0</v>
      </c>
      <c r="G29" s="297"/>
      <c r="H29" s="298"/>
    </row>
    <row r="30" spans="1:8" x14ac:dyDescent="0.25">
      <c r="A30" s="255">
        <v>43699</v>
      </c>
      <c r="B30" s="257">
        <v>79</v>
      </c>
      <c r="C30" s="257">
        <v>71</v>
      </c>
      <c r="D30" s="131">
        <f t="shared" si="2"/>
        <v>75</v>
      </c>
      <c r="E30" s="131">
        <f t="shared" si="3"/>
        <v>0</v>
      </c>
      <c r="G30" s="297"/>
      <c r="H30" s="298"/>
    </row>
    <row r="31" spans="1:8" x14ac:dyDescent="0.25">
      <c r="A31" s="255">
        <v>43700</v>
      </c>
      <c r="B31" s="257">
        <v>84</v>
      </c>
      <c r="C31" s="257">
        <v>71</v>
      </c>
      <c r="D31" s="131">
        <f t="shared" si="2"/>
        <v>77.5</v>
      </c>
      <c r="E31" s="131">
        <f t="shared" si="3"/>
        <v>0</v>
      </c>
      <c r="G31" s="297"/>
      <c r="H31" s="298"/>
    </row>
    <row r="32" spans="1:8" x14ac:dyDescent="0.25">
      <c r="A32" s="255">
        <v>43701</v>
      </c>
      <c r="B32" s="257">
        <v>81</v>
      </c>
      <c r="C32" s="257">
        <v>68</v>
      </c>
      <c r="D32" s="131">
        <f t="shared" si="2"/>
        <v>74.5</v>
      </c>
      <c r="E32" s="131">
        <f t="shared" si="3"/>
        <v>0</v>
      </c>
      <c r="G32" s="297"/>
      <c r="H32" s="298"/>
    </row>
    <row r="33" spans="1:8" x14ac:dyDescent="0.25">
      <c r="A33" s="255">
        <v>43702</v>
      </c>
      <c r="B33" s="257">
        <v>82</v>
      </c>
      <c r="C33" s="257">
        <v>69</v>
      </c>
      <c r="D33" s="131">
        <f t="shared" si="2"/>
        <v>75.5</v>
      </c>
      <c r="E33" s="131">
        <f t="shared" si="3"/>
        <v>0</v>
      </c>
      <c r="G33" s="297"/>
      <c r="H33" s="298"/>
    </row>
    <row r="34" spans="1:8" s="273" customFormat="1" x14ac:dyDescent="0.25">
      <c r="A34" s="255">
        <v>43703</v>
      </c>
      <c r="B34" s="257">
        <v>85</v>
      </c>
      <c r="C34" s="257">
        <v>70</v>
      </c>
      <c r="D34" s="131">
        <f t="shared" si="2"/>
        <v>77.5</v>
      </c>
      <c r="E34" s="131">
        <f t="shared" si="3"/>
        <v>0</v>
      </c>
      <c r="G34" s="297"/>
      <c r="H34" s="298"/>
    </row>
    <row r="35" spans="1:8" s="273" customFormat="1" x14ac:dyDescent="0.25">
      <c r="A35" s="255">
        <v>43704</v>
      </c>
      <c r="B35" s="257">
        <v>85</v>
      </c>
      <c r="C35" s="257">
        <v>65</v>
      </c>
      <c r="D35" s="131">
        <f t="shared" si="2"/>
        <v>75</v>
      </c>
      <c r="E35" s="131">
        <f t="shared" si="3"/>
        <v>0</v>
      </c>
      <c r="G35" s="297"/>
      <c r="H35" s="298"/>
    </row>
    <row r="36" spans="1:8" s="273" customFormat="1" x14ac:dyDescent="0.25">
      <c r="A36" s="255">
        <v>43705</v>
      </c>
      <c r="B36" s="257">
        <v>85</v>
      </c>
      <c r="C36" s="257">
        <v>59</v>
      </c>
      <c r="D36" s="131">
        <f t="shared" si="2"/>
        <v>72</v>
      </c>
      <c r="E36" s="131">
        <f t="shared" si="3"/>
        <v>0</v>
      </c>
      <c r="G36" s="297"/>
      <c r="H36" s="298"/>
    </row>
    <row r="37" spans="1:8" s="273" customFormat="1" x14ac:dyDescent="0.25">
      <c r="A37" s="255">
        <v>43706</v>
      </c>
      <c r="B37" s="257">
        <v>85</v>
      </c>
      <c r="C37" s="257">
        <v>57</v>
      </c>
      <c r="D37" s="131">
        <f t="shared" si="2"/>
        <v>71</v>
      </c>
      <c r="E37" s="131">
        <f t="shared" si="3"/>
        <v>0</v>
      </c>
      <c r="G37" s="297"/>
      <c r="H37" s="298"/>
    </row>
    <row r="38" spans="1:8" s="273" customFormat="1" x14ac:dyDescent="0.25">
      <c r="A38" s="255">
        <v>43707</v>
      </c>
      <c r="B38" s="257">
        <v>87</v>
      </c>
      <c r="C38" s="257">
        <v>59</v>
      </c>
      <c r="D38" s="131">
        <f t="shared" si="2"/>
        <v>73</v>
      </c>
      <c r="E38" s="131">
        <f t="shared" si="3"/>
        <v>0</v>
      </c>
      <c r="G38" s="297"/>
      <c r="H38" s="298"/>
    </row>
    <row r="39" spans="1:8" s="273" customFormat="1" x14ac:dyDescent="0.25">
      <c r="A39" s="255">
        <v>43708</v>
      </c>
      <c r="B39" s="257">
        <v>88</v>
      </c>
      <c r="C39" s="257">
        <v>68</v>
      </c>
      <c r="D39" s="131">
        <f t="shared" si="2"/>
        <v>78</v>
      </c>
      <c r="E39" s="131">
        <f t="shared" si="3"/>
        <v>0</v>
      </c>
      <c r="G39" s="297"/>
      <c r="H39" s="298"/>
    </row>
    <row r="40" spans="1:8" s="273" customFormat="1" x14ac:dyDescent="0.25">
      <c r="A40" s="255">
        <v>43709</v>
      </c>
      <c r="B40" s="257">
        <v>88</v>
      </c>
      <c r="C40" s="257">
        <v>66</v>
      </c>
      <c r="D40" s="131">
        <f t="shared" si="2"/>
        <v>77</v>
      </c>
      <c r="E40" s="131">
        <f t="shared" si="3"/>
        <v>0</v>
      </c>
      <c r="G40" s="297"/>
      <c r="H40" s="298"/>
    </row>
    <row r="41" spans="1:8" s="273" customFormat="1" x14ac:dyDescent="0.25">
      <c r="A41" s="255">
        <v>43710</v>
      </c>
      <c r="B41" s="257">
        <v>88</v>
      </c>
      <c r="C41" s="257">
        <v>64</v>
      </c>
      <c r="D41" s="131">
        <f t="shared" si="2"/>
        <v>76</v>
      </c>
      <c r="E41" s="131">
        <f t="shared" si="3"/>
        <v>0</v>
      </c>
      <c r="G41" s="297"/>
      <c r="H41" s="298"/>
    </row>
    <row r="42" spans="1:8" s="273" customFormat="1" x14ac:dyDescent="0.25">
      <c r="A42" s="255">
        <v>43711</v>
      </c>
      <c r="B42" s="257">
        <v>90</v>
      </c>
      <c r="C42" s="257">
        <v>62</v>
      </c>
      <c r="D42" s="131">
        <f t="shared" si="2"/>
        <v>76</v>
      </c>
      <c r="E42" s="131">
        <f t="shared" si="3"/>
        <v>0</v>
      </c>
      <c r="G42" s="297"/>
      <c r="H42" s="298"/>
    </row>
    <row r="43" spans="1:8" s="273" customFormat="1" x14ac:dyDescent="0.25">
      <c r="A43" s="255">
        <v>43712</v>
      </c>
      <c r="B43" s="257">
        <v>92</v>
      </c>
      <c r="C43" s="257">
        <v>68</v>
      </c>
      <c r="D43" s="131">
        <f t="shared" si="2"/>
        <v>80</v>
      </c>
      <c r="E43" s="131">
        <f t="shared" si="3"/>
        <v>0</v>
      </c>
      <c r="G43" s="297"/>
      <c r="H43" s="298"/>
    </row>
    <row r="44" spans="1:8" s="273" customFormat="1" x14ac:dyDescent="0.25">
      <c r="A44" s="255">
        <v>43713</v>
      </c>
      <c r="B44" s="257">
        <v>85</v>
      </c>
      <c r="C44" s="257">
        <v>59</v>
      </c>
      <c r="D44" s="131">
        <f t="shared" si="2"/>
        <v>72</v>
      </c>
      <c r="E44" s="131">
        <f t="shared" si="3"/>
        <v>0</v>
      </c>
      <c r="G44" s="297"/>
      <c r="H44" s="298"/>
    </row>
    <row r="45" spans="1:8" s="273" customFormat="1" x14ac:dyDescent="0.25">
      <c r="A45" s="255">
        <v>43714</v>
      </c>
      <c r="B45" s="257">
        <v>93</v>
      </c>
      <c r="C45" s="257">
        <v>63</v>
      </c>
      <c r="D45" s="131">
        <f t="shared" si="2"/>
        <v>78</v>
      </c>
      <c r="E45" s="131">
        <f t="shared" si="3"/>
        <v>0</v>
      </c>
      <c r="G45" s="297"/>
      <c r="H45" s="298"/>
    </row>
    <row r="46" spans="1:8" s="273" customFormat="1" x14ac:dyDescent="0.25">
      <c r="A46" s="255">
        <v>43715</v>
      </c>
      <c r="B46" s="257">
        <v>84</v>
      </c>
      <c r="C46" s="257">
        <v>60</v>
      </c>
      <c r="D46" s="131">
        <f t="shared" si="2"/>
        <v>72</v>
      </c>
      <c r="E46" s="131">
        <f t="shared" si="3"/>
        <v>0</v>
      </c>
      <c r="G46" s="297"/>
      <c r="H46" s="298"/>
    </row>
    <row r="47" spans="1:8" s="273" customFormat="1" x14ac:dyDescent="0.25">
      <c r="A47" s="255">
        <v>43716</v>
      </c>
      <c r="B47" s="257">
        <v>84</v>
      </c>
      <c r="C47" s="257">
        <v>62</v>
      </c>
      <c r="D47" s="131">
        <f t="shared" si="2"/>
        <v>73</v>
      </c>
      <c r="E47" s="131">
        <f t="shared" si="3"/>
        <v>0</v>
      </c>
      <c r="G47" s="297"/>
      <c r="H47" s="298"/>
    </row>
    <row r="48" spans="1:8" s="273" customFormat="1" x14ac:dyDescent="0.25">
      <c r="A48" s="255">
        <v>43717</v>
      </c>
      <c r="B48" s="257">
        <v>93</v>
      </c>
      <c r="C48" s="257">
        <v>66</v>
      </c>
      <c r="D48" s="131">
        <f t="shared" si="2"/>
        <v>79.5</v>
      </c>
      <c r="E48" s="131">
        <f t="shared" si="3"/>
        <v>0</v>
      </c>
      <c r="G48" s="297"/>
      <c r="H48" s="298"/>
    </row>
    <row r="49" spans="1:8" s="273" customFormat="1" x14ac:dyDescent="0.25">
      <c r="A49" s="255">
        <v>43718</v>
      </c>
      <c r="B49" s="257">
        <v>90</v>
      </c>
      <c r="C49" s="257">
        <v>67</v>
      </c>
      <c r="D49" s="131">
        <f t="shared" si="2"/>
        <v>78.5</v>
      </c>
      <c r="E49" s="131">
        <f t="shared" si="3"/>
        <v>0</v>
      </c>
      <c r="G49" s="297"/>
      <c r="H49" s="298"/>
    </row>
    <row r="50" spans="1:8" s="273" customFormat="1" x14ac:dyDescent="0.25">
      <c r="A50" s="255">
        <v>43719</v>
      </c>
      <c r="B50" s="257">
        <v>92</v>
      </c>
      <c r="C50" s="257">
        <v>67</v>
      </c>
      <c r="D50" s="131">
        <f t="shared" si="2"/>
        <v>79.5</v>
      </c>
      <c r="E50" s="131">
        <f t="shared" si="3"/>
        <v>0</v>
      </c>
      <c r="G50" s="297"/>
      <c r="H50" s="298"/>
    </row>
    <row r="51" spans="1:8" s="273" customFormat="1" x14ac:dyDescent="0.25">
      <c r="A51" s="255">
        <v>43720</v>
      </c>
      <c r="B51" s="257">
        <v>93</v>
      </c>
      <c r="C51" s="257">
        <v>68</v>
      </c>
      <c r="D51" s="131">
        <f t="shared" si="2"/>
        <v>80.5</v>
      </c>
      <c r="E51" s="131">
        <f t="shared" si="3"/>
        <v>0</v>
      </c>
      <c r="G51" s="297"/>
      <c r="H51" s="298"/>
    </row>
    <row r="52" spans="1:8" s="273" customFormat="1" x14ac:dyDescent="0.25">
      <c r="A52" s="255">
        <v>43721</v>
      </c>
      <c r="B52" s="257">
        <v>92</v>
      </c>
      <c r="C52" s="257">
        <v>61</v>
      </c>
      <c r="D52" s="131">
        <f t="shared" si="2"/>
        <v>76.5</v>
      </c>
      <c r="E52" s="131">
        <f t="shared" si="3"/>
        <v>0</v>
      </c>
      <c r="G52" s="297"/>
      <c r="H52" s="298"/>
    </row>
    <row r="53" spans="1:8" s="273" customFormat="1" x14ac:dyDescent="0.25">
      <c r="A53" s="255">
        <v>43722</v>
      </c>
      <c r="B53" s="257">
        <v>87</v>
      </c>
      <c r="C53" s="257">
        <v>62</v>
      </c>
      <c r="D53" s="131">
        <f t="shared" si="2"/>
        <v>74.5</v>
      </c>
      <c r="E53" s="131">
        <f t="shared" si="3"/>
        <v>0</v>
      </c>
      <c r="G53" s="297"/>
      <c r="H53" s="298"/>
    </row>
    <row r="54" spans="1:8" s="273" customFormat="1" x14ac:dyDescent="0.25">
      <c r="A54" s="255">
        <v>43723</v>
      </c>
      <c r="B54" s="257">
        <v>95</v>
      </c>
      <c r="C54" s="257">
        <v>60</v>
      </c>
      <c r="D54" s="131">
        <f t="shared" si="2"/>
        <v>77.5</v>
      </c>
      <c r="E54" s="131">
        <f t="shared" si="3"/>
        <v>0</v>
      </c>
      <c r="G54" s="297"/>
      <c r="H54" s="298"/>
    </row>
    <row r="55" spans="1:8" s="273" customFormat="1" x14ac:dyDescent="0.25">
      <c r="A55" s="255">
        <v>43724</v>
      </c>
      <c r="B55" s="257">
        <v>99</v>
      </c>
      <c r="C55" s="257">
        <v>63</v>
      </c>
      <c r="D55" s="131">
        <f t="shared" si="2"/>
        <v>81</v>
      </c>
      <c r="E55" s="131">
        <f t="shared" si="3"/>
        <v>0</v>
      </c>
      <c r="G55" s="297"/>
      <c r="H55" s="298"/>
    </row>
    <row r="56" spans="1:8" s="273" customFormat="1" x14ac:dyDescent="0.25">
      <c r="A56" s="255">
        <v>43725</v>
      </c>
      <c r="B56" s="257">
        <v>96</v>
      </c>
      <c r="C56" s="257">
        <v>68</v>
      </c>
      <c r="D56" s="131">
        <f t="shared" si="2"/>
        <v>82</v>
      </c>
      <c r="E56" s="131">
        <f t="shared" si="3"/>
        <v>0</v>
      </c>
      <c r="G56" s="297"/>
      <c r="H56" s="298"/>
    </row>
    <row r="57" spans="1:8" s="273" customFormat="1" x14ac:dyDescent="0.25">
      <c r="A57" s="255">
        <v>43726</v>
      </c>
      <c r="B57" s="257">
        <v>94</v>
      </c>
      <c r="C57" s="257">
        <v>66</v>
      </c>
      <c r="D57" s="131">
        <f t="shared" si="2"/>
        <v>80</v>
      </c>
      <c r="E57" s="131">
        <f t="shared" si="3"/>
        <v>0</v>
      </c>
      <c r="G57" s="297"/>
      <c r="H57" s="298"/>
    </row>
    <row r="58" spans="1:8" s="273" customFormat="1" x14ac:dyDescent="0.25">
      <c r="A58" s="255">
        <v>43727</v>
      </c>
      <c r="B58" s="257">
        <v>93</v>
      </c>
      <c r="C58" s="257">
        <v>61</v>
      </c>
      <c r="D58" s="131">
        <f t="shared" si="2"/>
        <v>77</v>
      </c>
      <c r="E58" s="131">
        <f t="shared" si="3"/>
        <v>0</v>
      </c>
      <c r="G58" s="297"/>
      <c r="H58" s="298"/>
    </row>
    <row r="59" spans="1:8" s="273" customFormat="1" x14ac:dyDescent="0.25">
      <c r="A59" s="255">
        <v>43728</v>
      </c>
      <c r="B59" s="257">
        <v>87</v>
      </c>
      <c r="C59" s="257">
        <v>69</v>
      </c>
      <c r="D59" s="131">
        <f t="shared" si="2"/>
        <v>78</v>
      </c>
      <c r="E59" s="131">
        <f t="shared" si="3"/>
        <v>0</v>
      </c>
      <c r="G59" s="297"/>
      <c r="H59" s="298"/>
    </row>
    <row r="60" spans="1:8" s="273" customFormat="1" x14ac:dyDescent="0.25">
      <c r="A60" s="255">
        <v>43729</v>
      </c>
      <c r="B60" s="257">
        <v>88</v>
      </c>
      <c r="C60" s="257">
        <v>67</v>
      </c>
      <c r="D60" s="131">
        <f t="shared" si="2"/>
        <v>77.5</v>
      </c>
      <c r="E60" s="131">
        <f t="shared" si="3"/>
        <v>0</v>
      </c>
      <c r="G60" s="297"/>
      <c r="H60" s="298"/>
    </row>
    <row r="61" spans="1:8" s="273" customFormat="1" x14ac:dyDescent="0.25">
      <c r="A61" s="255">
        <v>43730</v>
      </c>
      <c r="B61" s="257">
        <v>88</v>
      </c>
      <c r="C61" s="257">
        <v>68</v>
      </c>
      <c r="D61" s="131">
        <f t="shared" si="2"/>
        <v>78</v>
      </c>
      <c r="E61" s="131">
        <f t="shared" si="3"/>
        <v>0</v>
      </c>
      <c r="G61" s="297"/>
      <c r="H61" s="298"/>
    </row>
    <row r="62" spans="1:8" s="273" customFormat="1" x14ac:dyDescent="0.25">
      <c r="A62" s="255">
        <v>43731</v>
      </c>
      <c r="B62" s="257">
        <v>84</v>
      </c>
      <c r="C62" s="257">
        <v>55</v>
      </c>
      <c r="D62" s="131">
        <f t="shared" si="2"/>
        <v>69.5</v>
      </c>
      <c r="E62" s="131">
        <f t="shared" si="3"/>
        <v>0</v>
      </c>
      <c r="G62" s="297"/>
      <c r="H62" s="298"/>
    </row>
    <row r="63" spans="1:8" s="273" customFormat="1" x14ac:dyDescent="0.25">
      <c r="A63" s="255">
        <v>43732</v>
      </c>
      <c r="B63" s="257">
        <v>78</v>
      </c>
      <c r="C63" s="257">
        <v>52</v>
      </c>
      <c r="D63" s="131">
        <f t="shared" si="2"/>
        <v>65</v>
      </c>
      <c r="E63" s="131">
        <f t="shared" si="3"/>
        <v>0</v>
      </c>
      <c r="G63" s="297"/>
      <c r="H63" s="298"/>
    </row>
    <row r="64" spans="1:8" s="273" customFormat="1" x14ac:dyDescent="0.25">
      <c r="A64" s="255">
        <v>43733</v>
      </c>
      <c r="B64" s="257">
        <v>82</v>
      </c>
      <c r="C64" s="257">
        <v>64</v>
      </c>
      <c r="D64" s="131">
        <f t="shared" si="2"/>
        <v>73</v>
      </c>
      <c r="E64" s="131">
        <f t="shared" si="3"/>
        <v>0</v>
      </c>
      <c r="G64" s="297"/>
      <c r="H64" s="298"/>
    </row>
    <row r="65" spans="1:8" s="273" customFormat="1" x14ac:dyDescent="0.25">
      <c r="A65" s="255">
        <v>43734</v>
      </c>
      <c r="B65" s="257">
        <v>77</v>
      </c>
      <c r="C65" s="257">
        <v>58</v>
      </c>
      <c r="D65" s="131">
        <f t="shared" si="2"/>
        <v>67.5</v>
      </c>
      <c r="E65" s="131">
        <f t="shared" si="3"/>
        <v>0</v>
      </c>
      <c r="G65" s="297"/>
      <c r="H65" s="298"/>
    </row>
    <row r="66" spans="1:8" s="273" customFormat="1" x14ac:dyDescent="0.25">
      <c r="A66" s="255">
        <v>43735</v>
      </c>
      <c r="B66" s="257">
        <v>90</v>
      </c>
      <c r="C66" s="257">
        <v>61</v>
      </c>
      <c r="D66" s="131">
        <f t="shared" si="2"/>
        <v>75.5</v>
      </c>
      <c r="E66" s="131">
        <f t="shared" si="3"/>
        <v>0</v>
      </c>
      <c r="G66" s="297"/>
      <c r="H66" s="298"/>
    </row>
    <row r="67" spans="1:8" s="273" customFormat="1" x14ac:dyDescent="0.25">
      <c r="A67" s="255">
        <v>43736</v>
      </c>
      <c r="B67" s="257">
        <v>88</v>
      </c>
      <c r="C67" s="257">
        <v>65</v>
      </c>
      <c r="D67" s="131">
        <f t="shared" si="2"/>
        <v>76.5</v>
      </c>
      <c r="E67" s="131">
        <f t="shared" si="3"/>
        <v>0</v>
      </c>
      <c r="G67" s="297"/>
      <c r="H67" s="298"/>
    </row>
    <row r="68" spans="1:8" s="273" customFormat="1" x14ac:dyDescent="0.25">
      <c r="A68" s="255">
        <v>43737</v>
      </c>
      <c r="B68" s="257">
        <v>92</v>
      </c>
      <c r="C68" s="257">
        <v>70</v>
      </c>
      <c r="D68" s="131">
        <f t="shared" si="2"/>
        <v>81</v>
      </c>
      <c r="E68" s="131">
        <f t="shared" si="3"/>
        <v>0</v>
      </c>
      <c r="G68" s="297"/>
      <c r="H68" s="298"/>
    </row>
    <row r="69" spans="1:8" s="273" customFormat="1" x14ac:dyDescent="0.25">
      <c r="A69" s="255">
        <v>43738</v>
      </c>
      <c r="B69" s="257">
        <v>94</v>
      </c>
      <c r="C69" s="257">
        <v>68</v>
      </c>
      <c r="D69" s="131">
        <f t="shared" si="2"/>
        <v>81</v>
      </c>
      <c r="E69" s="131">
        <f t="shared" si="3"/>
        <v>0</v>
      </c>
      <c r="G69" s="297"/>
      <c r="H69" s="298"/>
    </row>
    <row r="70" spans="1:8" s="273" customFormat="1" x14ac:dyDescent="0.25">
      <c r="A70" s="255">
        <v>43739</v>
      </c>
      <c r="B70" s="257">
        <v>94</v>
      </c>
      <c r="C70" s="257">
        <v>66</v>
      </c>
      <c r="D70" s="131">
        <f t="shared" si="2"/>
        <v>80</v>
      </c>
      <c r="E70" s="131">
        <f t="shared" si="3"/>
        <v>0</v>
      </c>
      <c r="G70" s="297"/>
      <c r="H70" s="298"/>
    </row>
    <row r="71" spans="1:8" s="273" customFormat="1" x14ac:dyDescent="0.25">
      <c r="A71" s="255">
        <v>43740</v>
      </c>
      <c r="B71" s="257">
        <v>94</v>
      </c>
      <c r="C71" s="257">
        <v>65</v>
      </c>
      <c r="D71" s="131">
        <f t="shared" si="2"/>
        <v>79.5</v>
      </c>
      <c r="E71" s="131">
        <f t="shared" si="3"/>
        <v>0</v>
      </c>
      <c r="G71" s="297"/>
      <c r="H71" s="298"/>
    </row>
    <row r="72" spans="1:8" s="273" customFormat="1" x14ac:dyDescent="0.25">
      <c r="A72" s="255">
        <v>43741</v>
      </c>
      <c r="B72" s="257">
        <v>89</v>
      </c>
      <c r="C72" s="257">
        <v>62</v>
      </c>
      <c r="D72" s="131">
        <f t="shared" si="2"/>
        <v>75.5</v>
      </c>
      <c r="E72" s="131">
        <f t="shared" si="3"/>
        <v>0</v>
      </c>
      <c r="G72" s="297"/>
      <c r="H72" s="298"/>
    </row>
    <row r="73" spans="1:8" s="273" customFormat="1" x14ac:dyDescent="0.25">
      <c r="A73" s="255">
        <v>43742</v>
      </c>
      <c r="B73" s="257">
        <v>76</v>
      </c>
      <c r="C73" s="257">
        <v>55</v>
      </c>
      <c r="D73" s="131">
        <f t="shared" si="2"/>
        <v>65.5</v>
      </c>
      <c r="E73" s="131">
        <f t="shared" si="3"/>
        <v>0</v>
      </c>
      <c r="G73" s="297"/>
      <c r="H73" s="298"/>
    </row>
    <row r="74" spans="1:8" s="273" customFormat="1" x14ac:dyDescent="0.25">
      <c r="A74" s="255">
        <v>43743</v>
      </c>
      <c r="B74" s="257">
        <v>82</v>
      </c>
      <c r="C74" s="257">
        <v>51</v>
      </c>
      <c r="D74" s="131">
        <f t="shared" ref="D74:D137" si="4">(B74+C74)/2</f>
        <v>66.5</v>
      </c>
      <c r="E74" s="131">
        <f t="shared" ref="E74:E137" si="5">IF(65-D74&gt;0,65-D74,0)</f>
        <v>0</v>
      </c>
      <c r="G74" s="297"/>
      <c r="H74" s="298"/>
    </row>
    <row r="75" spans="1:8" s="273" customFormat="1" x14ac:dyDescent="0.25">
      <c r="A75" s="255">
        <v>43744</v>
      </c>
      <c r="B75" s="257">
        <v>69</v>
      </c>
      <c r="C75" s="257">
        <v>59</v>
      </c>
      <c r="D75" s="131">
        <f t="shared" si="4"/>
        <v>64</v>
      </c>
      <c r="E75" s="131">
        <f t="shared" si="5"/>
        <v>1</v>
      </c>
      <c r="G75" s="297"/>
      <c r="H75" s="298"/>
    </row>
    <row r="76" spans="1:8" s="273" customFormat="1" x14ac:dyDescent="0.25">
      <c r="A76" s="255">
        <v>43745</v>
      </c>
      <c r="B76" s="257">
        <v>73</v>
      </c>
      <c r="C76" s="257">
        <v>47</v>
      </c>
      <c r="D76" s="131">
        <f t="shared" si="4"/>
        <v>60</v>
      </c>
      <c r="E76" s="131">
        <f t="shared" si="5"/>
        <v>5</v>
      </c>
      <c r="G76" s="297"/>
      <c r="H76" s="298"/>
    </row>
    <row r="77" spans="1:8" s="273" customFormat="1" x14ac:dyDescent="0.25">
      <c r="A77" s="255">
        <v>43746</v>
      </c>
      <c r="B77" s="257">
        <v>74</v>
      </c>
      <c r="C77" s="257">
        <v>43</v>
      </c>
      <c r="D77" s="131">
        <f t="shared" si="4"/>
        <v>58.5</v>
      </c>
      <c r="E77" s="131">
        <f t="shared" si="5"/>
        <v>6.5</v>
      </c>
      <c r="G77" s="297"/>
      <c r="H77" s="298"/>
    </row>
    <row r="78" spans="1:8" s="273" customFormat="1" x14ac:dyDescent="0.25">
      <c r="A78" s="255">
        <v>43747</v>
      </c>
      <c r="B78" s="257">
        <v>80</v>
      </c>
      <c r="C78" s="257">
        <v>42</v>
      </c>
      <c r="D78" s="131">
        <f t="shared" si="4"/>
        <v>61</v>
      </c>
      <c r="E78" s="131">
        <f t="shared" si="5"/>
        <v>4</v>
      </c>
      <c r="G78" s="297"/>
      <c r="H78" s="298"/>
    </row>
    <row r="79" spans="1:8" s="273" customFormat="1" x14ac:dyDescent="0.25">
      <c r="A79" s="255">
        <v>43748</v>
      </c>
      <c r="B79" s="257">
        <v>85</v>
      </c>
      <c r="C79" s="257">
        <v>58</v>
      </c>
      <c r="D79" s="131">
        <f t="shared" si="4"/>
        <v>71.5</v>
      </c>
      <c r="E79" s="131">
        <f t="shared" si="5"/>
        <v>0</v>
      </c>
      <c r="G79" s="297"/>
      <c r="H79" s="298"/>
    </row>
    <row r="80" spans="1:8" s="273" customFormat="1" x14ac:dyDescent="0.25">
      <c r="A80" s="255">
        <v>43749</v>
      </c>
      <c r="B80" s="257">
        <v>74</v>
      </c>
      <c r="C80" s="257">
        <v>37</v>
      </c>
      <c r="D80" s="131">
        <f t="shared" si="4"/>
        <v>55.5</v>
      </c>
      <c r="E80" s="131">
        <f t="shared" si="5"/>
        <v>9.5</v>
      </c>
      <c r="G80" s="297"/>
      <c r="H80" s="298"/>
    </row>
    <row r="81" spans="1:8" s="273" customFormat="1" x14ac:dyDescent="0.25">
      <c r="A81" s="255">
        <v>43750</v>
      </c>
      <c r="B81" s="257">
        <v>59</v>
      </c>
      <c r="C81" s="257">
        <v>34</v>
      </c>
      <c r="D81" s="131">
        <f t="shared" si="4"/>
        <v>46.5</v>
      </c>
      <c r="E81" s="131">
        <f t="shared" si="5"/>
        <v>18.5</v>
      </c>
      <c r="G81" s="297"/>
      <c r="H81" s="298"/>
    </row>
    <row r="82" spans="1:8" s="273" customFormat="1" x14ac:dyDescent="0.25">
      <c r="A82" s="255">
        <v>43751</v>
      </c>
      <c r="B82" s="257">
        <v>70</v>
      </c>
      <c r="C82" s="257">
        <v>35</v>
      </c>
      <c r="D82" s="131">
        <f t="shared" si="4"/>
        <v>52.5</v>
      </c>
      <c r="E82" s="131">
        <f t="shared" si="5"/>
        <v>12.5</v>
      </c>
      <c r="G82" s="297"/>
      <c r="H82" s="298"/>
    </row>
    <row r="83" spans="1:8" s="273" customFormat="1" x14ac:dyDescent="0.25">
      <c r="A83" s="255">
        <v>43752</v>
      </c>
      <c r="B83" s="257">
        <v>75</v>
      </c>
      <c r="C83" s="257">
        <v>39</v>
      </c>
      <c r="D83" s="131">
        <f t="shared" si="4"/>
        <v>57</v>
      </c>
      <c r="E83" s="131">
        <f t="shared" si="5"/>
        <v>8</v>
      </c>
      <c r="G83" s="297"/>
      <c r="H83" s="298"/>
    </row>
    <row r="84" spans="1:8" s="273" customFormat="1" x14ac:dyDescent="0.25">
      <c r="A84" s="255">
        <v>43753</v>
      </c>
      <c r="B84" s="257">
        <v>70</v>
      </c>
      <c r="C84" s="257">
        <v>47</v>
      </c>
      <c r="D84" s="131">
        <f t="shared" si="4"/>
        <v>58.5</v>
      </c>
      <c r="E84" s="131">
        <f t="shared" si="5"/>
        <v>6.5</v>
      </c>
      <c r="G84" s="297"/>
      <c r="H84" s="298"/>
    </row>
    <row r="85" spans="1:8" s="273" customFormat="1" x14ac:dyDescent="0.25">
      <c r="A85" s="255">
        <v>43754</v>
      </c>
      <c r="B85" s="257">
        <v>60</v>
      </c>
      <c r="C85" s="257">
        <v>43</v>
      </c>
      <c r="D85" s="131">
        <f t="shared" si="4"/>
        <v>51.5</v>
      </c>
      <c r="E85" s="131">
        <f t="shared" si="5"/>
        <v>13.5</v>
      </c>
      <c r="G85" s="297"/>
      <c r="H85" s="298"/>
    </row>
    <row r="86" spans="1:8" s="273" customFormat="1" x14ac:dyDescent="0.25">
      <c r="A86" s="255">
        <v>43755</v>
      </c>
      <c r="B86" s="257">
        <v>64</v>
      </c>
      <c r="C86" s="257">
        <v>35</v>
      </c>
      <c r="D86" s="131">
        <f t="shared" si="4"/>
        <v>49.5</v>
      </c>
      <c r="E86" s="131">
        <f t="shared" si="5"/>
        <v>15.5</v>
      </c>
      <c r="G86" s="297"/>
      <c r="H86" s="298"/>
    </row>
    <row r="87" spans="1:8" s="273" customFormat="1" x14ac:dyDescent="0.25">
      <c r="A87" s="255">
        <v>43756</v>
      </c>
      <c r="B87" s="257">
        <v>67</v>
      </c>
      <c r="C87" s="257">
        <v>36</v>
      </c>
      <c r="D87" s="131">
        <f t="shared" si="4"/>
        <v>51.5</v>
      </c>
      <c r="E87" s="131">
        <f t="shared" si="5"/>
        <v>13.5</v>
      </c>
      <c r="G87" s="297"/>
      <c r="H87" s="298"/>
    </row>
    <row r="88" spans="1:8" s="273" customFormat="1" x14ac:dyDescent="0.25">
      <c r="A88" s="255">
        <v>43757</v>
      </c>
      <c r="B88" s="257">
        <v>72</v>
      </c>
      <c r="C88" s="257">
        <v>43</v>
      </c>
      <c r="D88" s="131">
        <f t="shared" si="4"/>
        <v>57.5</v>
      </c>
      <c r="E88" s="131">
        <f t="shared" si="5"/>
        <v>7.5</v>
      </c>
      <c r="G88" s="297"/>
      <c r="H88" s="298"/>
    </row>
    <row r="89" spans="1:8" s="273" customFormat="1" x14ac:dyDescent="0.25">
      <c r="A89" s="255">
        <v>43758</v>
      </c>
      <c r="B89" s="257">
        <v>72</v>
      </c>
      <c r="C89" s="257">
        <v>47</v>
      </c>
      <c r="D89" s="131">
        <f t="shared" si="4"/>
        <v>59.5</v>
      </c>
      <c r="E89" s="131">
        <f t="shared" si="5"/>
        <v>5.5</v>
      </c>
      <c r="G89" s="297"/>
      <c r="H89" s="298"/>
    </row>
    <row r="90" spans="1:8" s="273" customFormat="1" x14ac:dyDescent="0.25">
      <c r="A90" s="255">
        <v>43759</v>
      </c>
      <c r="B90" s="257">
        <v>69</v>
      </c>
      <c r="C90" s="257">
        <v>50</v>
      </c>
      <c r="D90" s="131">
        <f t="shared" si="4"/>
        <v>59.5</v>
      </c>
      <c r="E90" s="131">
        <f t="shared" si="5"/>
        <v>5.5</v>
      </c>
      <c r="G90" s="297"/>
      <c r="H90" s="298"/>
    </row>
    <row r="91" spans="1:8" s="273" customFormat="1" x14ac:dyDescent="0.25">
      <c r="A91" s="255">
        <v>43760</v>
      </c>
      <c r="B91" s="257">
        <v>65</v>
      </c>
      <c r="C91" s="257">
        <v>43</v>
      </c>
      <c r="D91" s="131">
        <f t="shared" si="4"/>
        <v>54</v>
      </c>
      <c r="E91" s="131">
        <f t="shared" si="5"/>
        <v>11</v>
      </c>
      <c r="G91" s="297"/>
      <c r="H91" s="298"/>
    </row>
    <row r="92" spans="1:8" s="273" customFormat="1" x14ac:dyDescent="0.25">
      <c r="A92" s="255">
        <v>43761</v>
      </c>
      <c r="B92" s="257">
        <v>69</v>
      </c>
      <c r="C92" s="257">
        <v>38</v>
      </c>
      <c r="D92" s="131">
        <f t="shared" si="4"/>
        <v>53.5</v>
      </c>
      <c r="E92" s="131">
        <f t="shared" si="5"/>
        <v>11.5</v>
      </c>
      <c r="G92" s="297"/>
      <c r="H92" s="298"/>
    </row>
    <row r="93" spans="1:8" s="273" customFormat="1" x14ac:dyDescent="0.25">
      <c r="A93" s="255">
        <v>43762</v>
      </c>
      <c r="B93" s="257">
        <v>64</v>
      </c>
      <c r="C93" s="257">
        <v>48</v>
      </c>
      <c r="D93" s="131">
        <f t="shared" si="4"/>
        <v>56</v>
      </c>
      <c r="E93" s="131">
        <f t="shared" si="5"/>
        <v>9</v>
      </c>
      <c r="G93" s="297"/>
      <c r="H93" s="298"/>
    </row>
    <row r="94" spans="1:8" s="273" customFormat="1" x14ac:dyDescent="0.25">
      <c r="A94" s="255">
        <v>43763</v>
      </c>
      <c r="B94" s="257">
        <v>57</v>
      </c>
      <c r="C94" s="257">
        <v>48</v>
      </c>
      <c r="D94" s="131">
        <f t="shared" si="4"/>
        <v>52.5</v>
      </c>
      <c r="E94" s="131">
        <f t="shared" si="5"/>
        <v>12.5</v>
      </c>
      <c r="G94" s="297"/>
      <c r="H94" s="298"/>
    </row>
    <row r="95" spans="1:8" s="273" customFormat="1" x14ac:dyDescent="0.25">
      <c r="A95" s="255">
        <v>43764</v>
      </c>
      <c r="B95" s="257">
        <v>56</v>
      </c>
      <c r="C95" s="257">
        <v>52</v>
      </c>
      <c r="D95" s="131">
        <f t="shared" si="4"/>
        <v>54</v>
      </c>
      <c r="E95" s="131">
        <f t="shared" si="5"/>
        <v>11</v>
      </c>
      <c r="G95" s="297"/>
      <c r="H95" s="298"/>
    </row>
    <row r="96" spans="1:8" s="273" customFormat="1" x14ac:dyDescent="0.25">
      <c r="A96" s="255">
        <v>43765</v>
      </c>
      <c r="B96" s="257">
        <v>66</v>
      </c>
      <c r="C96" s="257">
        <v>43</v>
      </c>
      <c r="D96" s="131">
        <f t="shared" si="4"/>
        <v>54.5</v>
      </c>
      <c r="E96" s="131">
        <f t="shared" si="5"/>
        <v>10.5</v>
      </c>
      <c r="G96" s="297"/>
      <c r="H96" s="298"/>
    </row>
    <row r="97" spans="1:8" s="273" customFormat="1" x14ac:dyDescent="0.25">
      <c r="A97" s="255">
        <v>43766</v>
      </c>
      <c r="B97" s="257">
        <v>60</v>
      </c>
      <c r="C97" s="257">
        <v>54</v>
      </c>
      <c r="D97" s="131">
        <f t="shared" si="4"/>
        <v>57</v>
      </c>
      <c r="E97" s="131">
        <f t="shared" si="5"/>
        <v>8</v>
      </c>
      <c r="G97" s="297"/>
      <c r="H97" s="298"/>
    </row>
    <row r="98" spans="1:8" s="273" customFormat="1" x14ac:dyDescent="0.25">
      <c r="A98" s="255">
        <v>43767</v>
      </c>
      <c r="B98" s="257">
        <v>56</v>
      </c>
      <c r="C98" s="257">
        <v>47</v>
      </c>
      <c r="D98" s="131">
        <f t="shared" si="4"/>
        <v>51.5</v>
      </c>
      <c r="E98" s="131">
        <f t="shared" si="5"/>
        <v>13.5</v>
      </c>
      <c r="G98" s="297"/>
      <c r="H98" s="298"/>
    </row>
    <row r="99" spans="1:8" s="273" customFormat="1" x14ac:dyDescent="0.25">
      <c r="A99" s="255">
        <v>43768</v>
      </c>
      <c r="B99" s="257">
        <v>50</v>
      </c>
      <c r="C99" s="257">
        <v>41</v>
      </c>
      <c r="D99" s="131">
        <f t="shared" si="4"/>
        <v>45.5</v>
      </c>
      <c r="E99" s="131">
        <f t="shared" si="5"/>
        <v>19.5</v>
      </c>
      <c r="G99" s="297"/>
      <c r="H99" s="298"/>
    </row>
    <row r="100" spans="1:8" s="273" customFormat="1" x14ac:dyDescent="0.25">
      <c r="A100" s="255">
        <v>43769</v>
      </c>
      <c r="B100" s="257">
        <v>41</v>
      </c>
      <c r="C100" s="257">
        <v>29</v>
      </c>
      <c r="D100" s="131">
        <f t="shared" si="4"/>
        <v>35</v>
      </c>
      <c r="E100" s="131">
        <f t="shared" si="5"/>
        <v>30</v>
      </c>
      <c r="G100" s="297"/>
      <c r="H100" s="298"/>
    </row>
    <row r="101" spans="1:8" s="273" customFormat="1" x14ac:dyDescent="0.25">
      <c r="A101" s="255">
        <v>43770</v>
      </c>
      <c r="B101" s="257">
        <v>50</v>
      </c>
      <c r="C101" s="257">
        <v>27</v>
      </c>
      <c r="D101" s="131">
        <f t="shared" si="4"/>
        <v>38.5</v>
      </c>
      <c r="E101" s="131">
        <f t="shared" si="5"/>
        <v>26.5</v>
      </c>
      <c r="G101" s="297"/>
      <c r="H101" s="298"/>
    </row>
    <row r="102" spans="1:8" s="273" customFormat="1" x14ac:dyDescent="0.25">
      <c r="A102" s="255">
        <v>43771</v>
      </c>
      <c r="B102" s="257">
        <v>57</v>
      </c>
      <c r="C102" s="257">
        <v>31</v>
      </c>
      <c r="D102" s="131">
        <f t="shared" si="4"/>
        <v>44</v>
      </c>
      <c r="E102" s="131">
        <f t="shared" si="5"/>
        <v>21</v>
      </c>
      <c r="G102" s="297"/>
      <c r="H102" s="298"/>
    </row>
    <row r="103" spans="1:8" s="273" customFormat="1" x14ac:dyDescent="0.25">
      <c r="A103" s="255">
        <v>43772</v>
      </c>
      <c r="B103" s="257">
        <v>57</v>
      </c>
      <c r="C103" s="257">
        <v>29</v>
      </c>
      <c r="D103" s="131">
        <f t="shared" si="4"/>
        <v>43</v>
      </c>
      <c r="E103" s="131">
        <f t="shared" si="5"/>
        <v>22</v>
      </c>
      <c r="G103" s="297"/>
      <c r="H103" s="298"/>
    </row>
    <row r="104" spans="1:8" s="273" customFormat="1" x14ac:dyDescent="0.25">
      <c r="A104" s="255">
        <v>43773</v>
      </c>
      <c r="B104" s="257">
        <v>63</v>
      </c>
      <c r="C104" s="257">
        <v>37</v>
      </c>
      <c r="D104" s="131">
        <f t="shared" si="4"/>
        <v>50</v>
      </c>
      <c r="E104" s="131">
        <f t="shared" si="5"/>
        <v>15</v>
      </c>
      <c r="G104" s="297"/>
      <c r="H104" s="298"/>
    </row>
    <row r="105" spans="1:8" s="273" customFormat="1" x14ac:dyDescent="0.25">
      <c r="A105" s="255">
        <v>43774</v>
      </c>
      <c r="B105" s="257">
        <v>57</v>
      </c>
      <c r="C105" s="257">
        <v>37</v>
      </c>
      <c r="D105" s="131">
        <f t="shared" si="4"/>
        <v>47</v>
      </c>
      <c r="E105" s="131">
        <f t="shared" si="5"/>
        <v>18</v>
      </c>
      <c r="G105" s="297"/>
      <c r="H105" s="298"/>
    </row>
    <row r="106" spans="1:8" s="273" customFormat="1" x14ac:dyDescent="0.25">
      <c r="A106" s="255">
        <v>43775</v>
      </c>
      <c r="B106" s="257">
        <v>51</v>
      </c>
      <c r="C106" s="257">
        <v>34</v>
      </c>
      <c r="D106" s="131">
        <f t="shared" si="4"/>
        <v>42.5</v>
      </c>
      <c r="E106" s="131">
        <f t="shared" si="5"/>
        <v>22.5</v>
      </c>
      <c r="G106" s="297"/>
      <c r="H106" s="298"/>
    </row>
    <row r="107" spans="1:8" s="273" customFormat="1" x14ac:dyDescent="0.25">
      <c r="A107" s="255">
        <v>43776</v>
      </c>
      <c r="B107" s="257">
        <v>51</v>
      </c>
      <c r="C107" s="257">
        <v>30</v>
      </c>
      <c r="D107" s="131">
        <f t="shared" si="4"/>
        <v>40.5</v>
      </c>
      <c r="E107" s="131">
        <f t="shared" si="5"/>
        <v>24.5</v>
      </c>
      <c r="G107" s="297"/>
      <c r="H107" s="298"/>
    </row>
    <row r="108" spans="1:8" s="273" customFormat="1" x14ac:dyDescent="0.25">
      <c r="A108" s="255">
        <v>43777</v>
      </c>
      <c r="B108" s="257">
        <v>41</v>
      </c>
      <c r="C108" s="257">
        <v>26</v>
      </c>
      <c r="D108" s="131">
        <f t="shared" si="4"/>
        <v>33.5</v>
      </c>
      <c r="E108" s="131">
        <f t="shared" si="5"/>
        <v>31.5</v>
      </c>
      <c r="G108" s="297"/>
      <c r="H108" s="298"/>
    </row>
    <row r="109" spans="1:8" s="273" customFormat="1" x14ac:dyDescent="0.25">
      <c r="A109" s="255">
        <v>43778</v>
      </c>
      <c r="B109" s="257">
        <v>52</v>
      </c>
      <c r="C109" s="257">
        <v>26</v>
      </c>
      <c r="D109" s="131">
        <f t="shared" si="4"/>
        <v>39</v>
      </c>
      <c r="E109" s="131">
        <f t="shared" si="5"/>
        <v>26</v>
      </c>
      <c r="G109" s="297"/>
      <c r="H109" s="298"/>
    </row>
    <row r="110" spans="1:8" s="273" customFormat="1" x14ac:dyDescent="0.25">
      <c r="A110" s="255">
        <v>43779</v>
      </c>
      <c r="B110" s="257">
        <v>65</v>
      </c>
      <c r="C110" s="257">
        <v>38</v>
      </c>
      <c r="D110" s="131">
        <f t="shared" si="4"/>
        <v>51.5</v>
      </c>
      <c r="E110" s="131">
        <f t="shared" si="5"/>
        <v>13.5</v>
      </c>
      <c r="G110" s="297"/>
      <c r="H110" s="298"/>
    </row>
    <row r="111" spans="1:8" s="273" customFormat="1" x14ac:dyDescent="0.25">
      <c r="A111" s="255">
        <v>43780</v>
      </c>
      <c r="B111" s="257">
        <v>53</v>
      </c>
      <c r="C111" s="257">
        <v>22</v>
      </c>
      <c r="D111" s="131">
        <f t="shared" si="4"/>
        <v>37.5</v>
      </c>
      <c r="E111" s="131">
        <f t="shared" si="5"/>
        <v>27.5</v>
      </c>
      <c r="G111" s="297"/>
      <c r="H111" s="298"/>
    </row>
    <row r="112" spans="1:8" s="273" customFormat="1" x14ac:dyDescent="0.25">
      <c r="A112" s="255">
        <v>43781</v>
      </c>
      <c r="B112" s="257">
        <v>25</v>
      </c>
      <c r="C112" s="257">
        <v>15</v>
      </c>
      <c r="D112" s="131">
        <f t="shared" si="4"/>
        <v>20</v>
      </c>
      <c r="E112" s="131">
        <f t="shared" si="5"/>
        <v>45</v>
      </c>
      <c r="G112" s="297"/>
      <c r="H112" s="298"/>
    </row>
    <row r="113" spans="1:8" s="273" customFormat="1" x14ac:dyDescent="0.25">
      <c r="A113" s="255">
        <v>43782</v>
      </c>
      <c r="B113" s="257">
        <v>35</v>
      </c>
      <c r="C113" s="257">
        <v>14</v>
      </c>
      <c r="D113" s="131">
        <f t="shared" si="4"/>
        <v>24.5</v>
      </c>
      <c r="E113" s="131">
        <f t="shared" si="5"/>
        <v>40.5</v>
      </c>
      <c r="G113" s="297"/>
      <c r="H113" s="298"/>
    </row>
    <row r="114" spans="1:8" s="273" customFormat="1" x14ac:dyDescent="0.25">
      <c r="A114" s="255">
        <v>43783</v>
      </c>
      <c r="B114" s="257">
        <v>49</v>
      </c>
      <c r="C114" s="257">
        <v>24</v>
      </c>
      <c r="D114" s="131">
        <f t="shared" si="4"/>
        <v>36.5</v>
      </c>
      <c r="E114" s="131">
        <f t="shared" si="5"/>
        <v>28.5</v>
      </c>
      <c r="G114" s="297"/>
      <c r="H114" s="298"/>
    </row>
    <row r="115" spans="1:8" s="273" customFormat="1" x14ac:dyDescent="0.25">
      <c r="A115" s="255">
        <v>43784</v>
      </c>
      <c r="B115" s="257">
        <v>48</v>
      </c>
      <c r="C115" s="257">
        <v>23</v>
      </c>
      <c r="D115" s="131">
        <f t="shared" si="4"/>
        <v>35.5</v>
      </c>
      <c r="E115" s="131">
        <f t="shared" si="5"/>
        <v>29.5</v>
      </c>
      <c r="G115" s="297"/>
      <c r="H115" s="298"/>
    </row>
    <row r="116" spans="1:8" s="273" customFormat="1" x14ac:dyDescent="0.25">
      <c r="A116" s="255">
        <v>43785</v>
      </c>
      <c r="B116" s="257">
        <v>53</v>
      </c>
      <c r="C116" s="257">
        <v>24</v>
      </c>
      <c r="D116" s="131">
        <f t="shared" si="4"/>
        <v>38.5</v>
      </c>
      <c r="E116" s="131">
        <f t="shared" si="5"/>
        <v>26.5</v>
      </c>
      <c r="G116" s="297"/>
      <c r="H116" s="298"/>
    </row>
    <row r="117" spans="1:8" s="273" customFormat="1" x14ac:dyDescent="0.25">
      <c r="A117" s="255">
        <v>43786</v>
      </c>
      <c r="B117" s="257">
        <v>50</v>
      </c>
      <c r="C117" s="257">
        <v>25</v>
      </c>
      <c r="D117" s="131">
        <f t="shared" si="4"/>
        <v>37.5</v>
      </c>
      <c r="E117" s="131">
        <f t="shared" si="5"/>
        <v>27.5</v>
      </c>
      <c r="G117" s="297"/>
      <c r="H117" s="298"/>
    </row>
    <row r="118" spans="1:8" s="273" customFormat="1" x14ac:dyDescent="0.25">
      <c r="A118" s="255">
        <v>43787</v>
      </c>
      <c r="B118" s="257">
        <v>55</v>
      </c>
      <c r="C118" s="257">
        <v>31</v>
      </c>
      <c r="D118" s="131">
        <f t="shared" si="4"/>
        <v>43</v>
      </c>
      <c r="E118" s="131">
        <f t="shared" si="5"/>
        <v>22</v>
      </c>
      <c r="G118" s="297"/>
      <c r="H118" s="298"/>
    </row>
    <row r="119" spans="1:8" s="273" customFormat="1" x14ac:dyDescent="0.25">
      <c r="A119" s="255">
        <v>43788</v>
      </c>
      <c r="B119" s="257">
        <v>63</v>
      </c>
      <c r="C119" s="257">
        <v>34</v>
      </c>
      <c r="D119" s="131">
        <f t="shared" si="4"/>
        <v>48.5</v>
      </c>
      <c r="E119" s="131">
        <f t="shared" si="5"/>
        <v>16.5</v>
      </c>
      <c r="G119" s="297"/>
      <c r="H119" s="298"/>
    </row>
    <row r="120" spans="1:8" s="273" customFormat="1" x14ac:dyDescent="0.25">
      <c r="A120" s="255">
        <v>43789</v>
      </c>
      <c r="B120" s="257">
        <v>63</v>
      </c>
      <c r="C120" s="257">
        <v>32</v>
      </c>
      <c r="D120" s="131">
        <f t="shared" si="4"/>
        <v>47.5</v>
      </c>
      <c r="E120" s="131">
        <f t="shared" si="5"/>
        <v>17.5</v>
      </c>
      <c r="G120" s="297"/>
      <c r="H120" s="298"/>
    </row>
    <row r="121" spans="1:8" s="273" customFormat="1" x14ac:dyDescent="0.25">
      <c r="A121" s="255">
        <v>43790</v>
      </c>
      <c r="B121" s="257">
        <v>56</v>
      </c>
      <c r="C121" s="257">
        <v>49</v>
      </c>
      <c r="D121" s="131">
        <f t="shared" si="4"/>
        <v>52.5</v>
      </c>
      <c r="E121" s="131">
        <f t="shared" si="5"/>
        <v>12.5</v>
      </c>
      <c r="G121" s="297"/>
      <c r="H121" s="298"/>
    </row>
    <row r="122" spans="1:8" s="273" customFormat="1" x14ac:dyDescent="0.25">
      <c r="A122" s="255">
        <v>43791</v>
      </c>
      <c r="B122" s="257">
        <v>49</v>
      </c>
      <c r="C122" s="257">
        <v>41</v>
      </c>
      <c r="D122" s="131">
        <f t="shared" si="4"/>
        <v>45</v>
      </c>
      <c r="E122" s="131">
        <f t="shared" si="5"/>
        <v>20</v>
      </c>
      <c r="G122" s="297"/>
      <c r="H122" s="298"/>
    </row>
    <row r="123" spans="1:8" s="273" customFormat="1" x14ac:dyDescent="0.25">
      <c r="A123" s="255">
        <v>43792</v>
      </c>
      <c r="B123" s="257">
        <v>42</v>
      </c>
      <c r="C123" s="257">
        <v>34</v>
      </c>
      <c r="D123" s="131">
        <f t="shared" si="4"/>
        <v>38</v>
      </c>
      <c r="E123" s="131">
        <f t="shared" si="5"/>
        <v>27</v>
      </c>
      <c r="G123" s="297"/>
      <c r="H123" s="298"/>
    </row>
    <row r="124" spans="1:8" s="273" customFormat="1" x14ac:dyDescent="0.25">
      <c r="A124" s="255">
        <v>43793</v>
      </c>
      <c r="B124" s="257">
        <v>53</v>
      </c>
      <c r="C124" s="257">
        <v>32</v>
      </c>
      <c r="D124" s="131">
        <f t="shared" si="4"/>
        <v>42.5</v>
      </c>
      <c r="E124" s="131">
        <f t="shared" si="5"/>
        <v>22.5</v>
      </c>
      <c r="G124" s="297"/>
      <c r="H124" s="298"/>
    </row>
    <row r="125" spans="1:8" s="273" customFormat="1" x14ac:dyDescent="0.25">
      <c r="A125" s="255">
        <v>43794</v>
      </c>
      <c r="B125" s="257">
        <v>61</v>
      </c>
      <c r="C125" s="257">
        <v>36</v>
      </c>
      <c r="D125" s="131">
        <f t="shared" si="4"/>
        <v>48.5</v>
      </c>
      <c r="E125" s="131">
        <f t="shared" si="5"/>
        <v>16.5</v>
      </c>
      <c r="G125" s="297"/>
      <c r="H125" s="298"/>
    </row>
    <row r="126" spans="1:8" s="273" customFormat="1" x14ac:dyDescent="0.25">
      <c r="A126" s="255">
        <v>43795</v>
      </c>
      <c r="B126" s="257">
        <v>64</v>
      </c>
      <c r="C126" s="257">
        <v>48</v>
      </c>
      <c r="D126" s="131">
        <f t="shared" si="4"/>
        <v>56</v>
      </c>
      <c r="E126" s="131">
        <f t="shared" si="5"/>
        <v>9</v>
      </c>
      <c r="G126" s="297"/>
      <c r="H126" s="298"/>
    </row>
    <row r="127" spans="1:8" s="273" customFormat="1" x14ac:dyDescent="0.25">
      <c r="A127" s="255">
        <v>43796</v>
      </c>
      <c r="B127" s="257">
        <v>65</v>
      </c>
      <c r="C127" s="257">
        <v>35</v>
      </c>
      <c r="D127" s="131">
        <f t="shared" si="4"/>
        <v>50</v>
      </c>
      <c r="E127" s="131">
        <f t="shared" si="5"/>
        <v>15</v>
      </c>
      <c r="G127" s="297"/>
      <c r="H127" s="298"/>
    </row>
    <row r="128" spans="1:8" s="273" customFormat="1" x14ac:dyDescent="0.25">
      <c r="A128" s="255">
        <v>43797</v>
      </c>
      <c r="B128" s="257">
        <v>40</v>
      </c>
      <c r="C128" s="257">
        <v>34</v>
      </c>
      <c r="D128" s="131">
        <f t="shared" si="4"/>
        <v>37</v>
      </c>
      <c r="E128" s="131">
        <f t="shared" si="5"/>
        <v>28</v>
      </c>
      <c r="G128" s="297"/>
      <c r="H128" s="298"/>
    </row>
    <row r="129" spans="1:8" s="273" customFormat="1" x14ac:dyDescent="0.25">
      <c r="A129" s="255">
        <v>43798</v>
      </c>
      <c r="B129" s="257">
        <v>46</v>
      </c>
      <c r="C129" s="257">
        <v>38</v>
      </c>
      <c r="D129" s="131">
        <f t="shared" si="4"/>
        <v>42</v>
      </c>
      <c r="E129" s="131">
        <f t="shared" si="5"/>
        <v>23</v>
      </c>
      <c r="G129" s="297"/>
      <c r="H129" s="298"/>
    </row>
    <row r="130" spans="1:8" s="273" customFormat="1" x14ac:dyDescent="0.25">
      <c r="A130" s="255">
        <v>43799</v>
      </c>
      <c r="B130" s="257">
        <v>63</v>
      </c>
      <c r="C130" s="257">
        <v>46</v>
      </c>
      <c r="D130" s="131">
        <f t="shared" si="4"/>
        <v>54.5</v>
      </c>
      <c r="E130" s="131">
        <f t="shared" si="5"/>
        <v>10.5</v>
      </c>
      <c r="G130" s="297"/>
      <c r="H130" s="298"/>
    </row>
    <row r="131" spans="1:8" s="273" customFormat="1" x14ac:dyDescent="0.25">
      <c r="A131" s="255">
        <v>43800</v>
      </c>
      <c r="B131" s="257">
        <v>52</v>
      </c>
      <c r="C131" s="257">
        <v>37</v>
      </c>
      <c r="D131" s="131">
        <f t="shared" si="4"/>
        <v>44.5</v>
      </c>
      <c r="E131" s="131">
        <f t="shared" si="5"/>
        <v>20.5</v>
      </c>
      <c r="G131" s="297"/>
      <c r="H131" s="298"/>
    </row>
    <row r="132" spans="1:8" s="273" customFormat="1" x14ac:dyDescent="0.25">
      <c r="A132" s="255">
        <v>43801</v>
      </c>
      <c r="B132" s="257">
        <v>40</v>
      </c>
      <c r="C132" s="257">
        <v>28</v>
      </c>
      <c r="D132" s="131">
        <f t="shared" si="4"/>
        <v>34</v>
      </c>
      <c r="E132" s="131">
        <f t="shared" si="5"/>
        <v>31</v>
      </c>
      <c r="G132" s="297"/>
      <c r="H132" s="298"/>
    </row>
    <row r="133" spans="1:8" s="273" customFormat="1" x14ac:dyDescent="0.25">
      <c r="A133" s="255">
        <v>43802</v>
      </c>
      <c r="B133" s="257">
        <v>48</v>
      </c>
      <c r="C133" s="257">
        <v>27</v>
      </c>
      <c r="D133" s="131">
        <f t="shared" si="4"/>
        <v>37.5</v>
      </c>
      <c r="E133" s="131">
        <f t="shared" si="5"/>
        <v>27.5</v>
      </c>
      <c r="G133" s="297"/>
      <c r="H133" s="298"/>
    </row>
    <row r="134" spans="1:8" s="273" customFormat="1" x14ac:dyDescent="0.25">
      <c r="A134" s="255">
        <v>43803</v>
      </c>
      <c r="B134" s="257">
        <v>60</v>
      </c>
      <c r="C134" s="257">
        <v>31</v>
      </c>
      <c r="D134" s="131">
        <f t="shared" si="4"/>
        <v>45.5</v>
      </c>
      <c r="E134" s="131">
        <f t="shared" si="5"/>
        <v>19.5</v>
      </c>
      <c r="G134" s="297"/>
      <c r="H134" s="298"/>
    </row>
    <row r="135" spans="1:8" s="273" customFormat="1" x14ac:dyDescent="0.25">
      <c r="A135" s="255">
        <v>43804</v>
      </c>
      <c r="B135" s="257">
        <v>61</v>
      </c>
      <c r="C135" s="257">
        <v>31</v>
      </c>
      <c r="D135" s="131">
        <f t="shared" si="4"/>
        <v>46</v>
      </c>
      <c r="E135" s="131">
        <f t="shared" si="5"/>
        <v>19</v>
      </c>
      <c r="G135" s="297"/>
      <c r="H135" s="298"/>
    </row>
    <row r="136" spans="1:8" s="273" customFormat="1" x14ac:dyDescent="0.25">
      <c r="A136" s="255">
        <v>43805</v>
      </c>
      <c r="B136" s="257">
        <v>58</v>
      </c>
      <c r="C136" s="257">
        <v>34</v>
      </c>
      <c r="D136" s="131">
        <f t="shared" si="4"/>
        <v>46</v>
      </c>
      <c r="E136" s="131">
        <f t="shared" si="5"/>
        <v>19</v>
      </c>
      <c r="G136" s="297"/>
      <c r="H136" s="298"/>
    </row>
    <row r="137" spans="1:8" s="273" customFormat="1" x14ac:dyDescent="0.25">
      <c r="A137" s="255">
        <v>43806</v>
      </c>
      <c r="B137" s="257">
        <v>51</v>
      </c>
      <c r="C137" s="257">
        <v>32</v>
      </c>
      <c r="D137" s="131">
        <f t="shared" si="4"/>
        <v>41.5</v>
      </c>
      <c r="E137" s="131">
        <f t="shared" si="5"/>
        <v>23.5</v>
      </c>
      <c r="G137" s="297"/>
      <c r="H137" s="298"/>
    </row>
    <row r="138" spans="1:8" s="273" customFormat="1" x14ac:dyDescent="0.25">
      <c r="A138" s="255">
        <v>43807</v>
      </c>
      <c r="B138" s="257">
        <v>53</v>
      </c>
      <c r="C138" s="257">
        <v>30</v>
      </c>
      <c r="D138" s="131">
        <f t="shared" ref="D138:D201" si="6">(B138+C138)/2</f>
        <v>41.5</v>
      </c>
      <c r="E138" s="131">
        <f t="shared" ref="E138:E201" si="7">IF(65-D138&gt;0,65-D138,0)</f>
        <v>23.5</v>
      </c>
      <c r="G138" s="297"/>
      <c r="H138" s="298"/>
    </row>
    <row r="139" spans="1:8" s="273" customFormat="1" x14ac:dyDescent="0.25">
      <c r="A139" s="255">
        <v>43808</v>
      </c>
      <c r="B139" s="257">
        <v>61</v>
      </c>
      <c r="C139" s="257">
        <v>38</v>
      </c>
      <c r="D139" s="131">
        <f t="shared" si="6"/>
        <v>49.5</v>
      </c>
      <c r="E139" s="131">
        <f t="shared" si="7"/>
        <v>15.5</v>
      </c>
      <c r="G139" s="297"/>
      <c r="H139" s="298"/>
    </row>
    <row r="140" spans="1:8" s="273" customFormat="1" x14ac:dyDescent="0.25">
      <c r="A140" s="255">
        <v>43809</v>
      </c>
      <c r="B140" s="257">
        <v>38</v>
      </c>
      <c r="C140" s="257">
        <v>25</v>
      </c>
      <c r="D140" s="131">
        <f t="shared" si="6"/>
        <v>31.5</v>
      </c>
      <c r="E140" s="131">
        <f t="shared" si="7"/>
        <v>33.5</v>
      </c>
      <c r="G140" s="297"/>
      <c r="H140" s="298"/>
    </row>
    <row r="141" spans="1:8" s="273" customFormat="1" x14ac:dyDescent="0.25">
      <c r="A141" s="255">
        <v>43810</v>
      </c>
      <c r="B141" s="257">
        <v>47</v>
      </c>
      <c r="C141" s="257">
        <v>22</v>
      </c>
      <c r="D141" s="131">
        <f t="shared" si="6"/>
        <v>34.5</v>
      </c>
      <c r="E141" s="131">
        <f t="shared" si="7"/>
        <v>30.5</v>
      </c>
      <c r="G141" s="297"/>
      <c r="H141" s="298"/>
    </row>
    <row r="142" spans="1:8" s="273" customFormat="1" x14ac:dyDescent="0.25">
      <c r="A142" s="255">
        <v>43811</v>
      </c>
      <c r="B142" s="257">
        <v>51</v>
      </c>
      <c r="C142" s="257">
        <v>28</v>
      </c>
      <c r="D142" s="131">
        <f t="shared" si="6"/>
        <v>39.5</v>
      </c>
      <c r="E142" s="131">
        <f t="shared" si="7"/>
        <v>25.5</v>
      </c>
      <c r="G142" s="297"/>
      <c r="H142" s="298"/>
    </row>
    <row r="143" spans="1:8" s="273" customFormat="1" x14ac:dyDescent="0.25">
      <c r="A143" s="255">
        <v>43812</v>
      </c>
      <c r="B143" s="257">
        <v>45</v>
      </c>
      <c r="C143" s="257">
        <v>30</v>
      </c>
      <c r="D143" s="131">
        <f t="shared" si="6"/>
        <v>37.5</v>
      </c>
      <c r="E143" s="131">
        <f t="shared" si="7"/>
        <v>27.5</v>
      </c>
      <c r="G143" s="297"/>
      <c r="H143" s="298"/>
    </row>
    <row r="144" spans="1:8" s="273" customFormat="1" x14ac:dyDescent="0.25">
      <c r="A144" s="255">
        <v>43813</v>
      </c>
      <c r="B144" s="257">
        <v>44</v>
      </c>
      <c r="C144" s="257">
        <v>31</v>
      </c>
      <c r="D144" s="131">
        <f t="shared" si="6"/>
        <v>37.5</v>
      </c>
      <c r="E144" s="131">
        <f t="shared" si="7"/>
        <v>27.5</v>
      </c>
      <c r="G144" s="297"/>
      <c r="H144" s="298"/>
    </row>
    <row r="145" spans="1:8" s="273" customFormat="1" x14ac:dyDescent="0.25">
      <c r="A145" s="255">
        <v>43814</v>
      </c>
      <c r="B145" s="257">
        <v>38</v>
      </c>
      <c r="C145" s="257">
        <v>32</v>
      </c>
      <c r="D145" s="131">
        <f t="shared" si="6"/>
        <v>35</v>
      </c>
      <c r="E145" s="131">
        <f t="shared" si="7"/>
        <v>30</v>
      </c>
      <c r="G145" s="297"/>
      <c r="H145" s="298"/>
    </row>
    <row r="146" spans="1:8" s="273" customFormat="1" x14ac:dyDescent="0.25">
      <c r="A146" s="255">
        <v>43815</v>
      </c>
      <c r="B146" s="257">
        <v>36</v>
      </c>
      <c r="C146" s="257">
        <v>32</v>
      </c>
      <c r="D146" s="131">
        <f t="shared" si="6"/>
        <v>34</v>
      </c>
      <c r="E146" s="131">
        <f t="shared" si="7"/>
        <v>31</v>
      </c>
      <c r="G146" s="297"/>
      <c r="H146" s="298"/>
    </row>
    <row r="147" spans="1:8" s="273" customFormat="1" x14ac:dyDescent="0.25">
      <c r="A147" s="255">
        <v>43816</v>
      </c>
      <c r="B147" s="257">
        <v>37</v>
      </c>
      <c r="C147" s="257">
        <v>28</v>
      </c>
      <c r="D147" s="131">
        <f t="shared" si="6"/>
        <v>32.5</v>
      </c>
      <c r="E147" s="131">
        <f t="shared" si="7"/>
        <v>32.5</v>
      </c>
      <c r="G147" s="297"/>
      <c r="H147" s="298"/>
    </row>
    <row r="148" spans="1:8" s="273" customFormat="1" x14ac:dyDescent="0.25">
      <c r="A148" s="255">
        <v>43817</v>
      </c>
      <c r="B148" s="257">
        <v>32</v>
      </c>
      <c r="C148" s="257">
        <v>22</v>
      </c>
      <c r="D148" s="131">
        <f t="shared" si="6"/>
        <v>27</v>
      </c>
      <c r="E148" s="131">
        <f t="shared" si="7"/>
        <v>38</v>
      </c>
      <c r="G148" s="297"/>
      <c r="H148" s="298"/>
    </row>
    <row r="149" spans="1:8" s="273" customFormat="1" x14ac:dyDescent="0.25">
      <c r="A149" s="255">
        <v>43818</v>
      </c>
      <c r="B149" s="257">
        <v>42</v>
      </c>
      <c r="C149" s="257">
        <v>24</v>
      </c>
      <c r="D149" s="131">
        <f t="shared" si="6"/>
        <v>33</v>
      </c>
      <c r="E149" s="131">
        <f t="shared" si="7"/>
        <v>32</v>
      </c>
      <c r="G149" s="297"/>
      <c r="H149" s="298"/>
    </row>
    <row r="150" spans="1:8" s="273" customFormat="1" x14ac:dyDescent="0.25">
      <c r="A150" s="255">
        <v>43819</v>
      </c>
      <c r="B150" s="257">
        <v>47</v>
      </c>
      <c r="C150" s="257">
        <v>24</v>
      </c>
      <c r="D150" s="131">
        <f t="shared" si="6"/>
        <v>35.5</v>
      </c>
      <c r="E150" s="131">
        <f t="shared" si="7"/>
        <v>29.5</v>
      </c>
      <c r="G150" s="297"/>
      <c r="H150" s="298"/>
    </row>
    <row r="151" spans="1:8" s="273" customFormat="1" x14ac:dyDescent="0.25">
      <c r="A151" s="255">
        <v>43820</v>
      </c>
      <c r="B151" s="257">
        <v>53</v>
      </c>
      <c r="C151" s="257">
        <v>28</v>
      </c>
      <c r="D151" s="131">
        <f t="shared" si="6"/>
        <v>40.5</v>
      </c>
      <c r="E151" s="131">
        <f t="shared" si="7"/>
        <v>24.5</v>
      </c>
      <c r="G151" s="297"/>
      <c r="H151" s="298"/>
    </row>
    <row r="152" spans="1:8" s="273" customFormat="1" x14ac:dyDescent="0.25">
      <c r="A152" s="255">
        <v>43821</v>
      </c>
      <c r="B152" s="257">
        <v>54</v>
      </c>
      <c r="C152" s="257">
        <v>31</v>
      </c>
      <c r="D152" s="131">
        <f t="shared" si="6"/>
        <v>42.5</v>
      </c>
      <c r="E152" s="131">
        <f t="shared" si="7"/>
        <v>22.5</v>
      </c>
      <c r="G152" s="297"/>
      <c r="H152" s="298"/>
    </row>
    <row r="153" spans="1:8" s="273" customFormat="1" x14ac:dyDescent="0.25">
      <c r="A153" s="255">
        <v>43822</v>
      </c>
      <c r="B153" s="257">
        <v>63</v>
      </c>
      <c r="C153" s="257">
        <v>30</v>
      </c>
      <c r="D153" s="131">
        <f t="shared" si="6"/>
        <v>46.5</v>
      </c>
      <c r="E153" s="131">
        <f t="shared" si="7"/>
        <v>18.5</v>
      </c>
      <c r="G153" s="297"/>
      <c r="H153" s="298"/>
    </row>
    <row r="154" spans="1:8" s="273" customFormat="1" x14ac:dyDescent="0.25">
      <c r="A154" s="255">
        <v>43823</v>
      </c>
      <c r="B154" s="257">
        <v>61</v>
      </c>
      <c r="C154" s="257">
        <v>30</v>
      </c>
      <c r="D154" s="131">
        <f t="shared" si="6"/>
        <v>45.5</v>
      </c>
      <c r="E154" s="131">
        <f t="shared" si="7"/>
        <v>19.5</v>
      </c>
      <c r="G154" s="297"/>
      <c r="H154" s="298"/>
    </row>
    <row r="155" spans="1:8" s="273" customFormat="1" x14ac:dyDescent="0.25">
      <c r="A155" s="255">
        <v>43824</v>
      </c>
      <c r="B155" s="257">
        <v>67</v>
      </c>
      <c r="C155" s="257">
        <v>33</v>
      </c>
      <c r="D155" s="131">
        <f t="shared" si="6"/>
        <v>50</v>
      </c>
      <c r="E155" s="131">
        <f t="shared" si="7"/>
        <v>15</v>
      </c>
      <c r="G155" s="297"/>
      <c r="H155" s="298"/>
    </row>
    <row r="156" spans="1:8" s="273" customFormat="1" x14ac:dyDescent="0.25">
      <c r="A156" s="255">
        <v>43825</v>
      </c>
      <c r="B156" s="257">
        <v>68</v>
      </c>
      <c r="C156" s="257">
        <v>55</v>
      </c>
      <c r="D156" s="131">
        <f t="shared" si="6"/>
        <v>61.5</v>
      </c>
      <c r="E156" s="131">
        <f t="shared" si="7"/>
        <v>3.5</v>
      </c>
      <c r="G156" s="297"/>
      <c r="H156" s="298"/>
    </row>
    <row r="157" spans="1:8" s="273" customFormat="1" x14ac:dyDescent="0.25">
      <c r="A157" s="255">
        <v>43826</v>
      </c>
      <c r="B157" s="257">
        <v>58</v>
      </c>
      <c r="C157" s="257">
        <v>47</v>
      </c>
      <c r="D157" s="131">
        <f t="shared" si="6"/>
        <v>52.5</v>
      </c>
      <c r="E157" s="131">
        <f t="shared" si="7"/>
        <v>12.5</v>
      </c>
      <c r="G157" s="297"/>
      <c r="H157" s="298"/>
    </row>
    <row r="158" spans="1:8" s="273" customFormat="1" x14ac:dyDescent="0.25">
      <c r="A158" s="255">
        <v>43827</v>
      </c>
      <c r="B158" s="257">
        <v>65</v>
      </c>
      <c r="C158" s="257">
        <v>46</v>
      </c>
      <c r="D158" s="131">
        <f t="shared" si="6"/>
        <v>55.5</v>
      </c>
      <c r="E158" s="131">
        <f t="shared" si="7"/>
        <v>9.5</v>
      </c>
      <c r="G158" s="297"/>
      <c r="H158" s="298"/>
    </row>
    <row r="159" spans="1:8" s="273" customFormat="1" x14ac:dyDescent="0.25">
      <c r="A159" s="255">
        <v>43828</v>
      </c>
      <c r="B159" s="257">
        <v>65</v>
      </c>
      <c r="C159" s="257">
        <v>44</v>
      </c>
      <c r="D159" s="131">
        <f t="shared" si="6"/>
        <v>54.5</v>
      </c>
      <c r="E159" s="131">
        <f t="shared" si="7"/>
        <v>10.5</v>
      </c>
      <c r="G159" s="297"/>
      <c r="H159" s="298"/>
    </row>
    <row r="160" spans="1:8" s="273" customFormat="1" x14ac:dyDescent="0.25">
      <c r="A160" s="255">
        <v>43829</v>
      </c>
      <c r="B160" s="257">
        <v>46</v>
      </c>
      <c r="C160" s="257">
        <v>39</v>
      </c>
      <c r="D160" s="131">
        <f t="shared" si="6"/>
        <v>42.5</v>
      </c>
      <c r="E160" s="131">
        <f t="shared" si="7"/>
        <v>22.5</v>
      </c>
      <c r="G160" s="297"/>
      <c r="H160" s="298"/>
    </row>
    <row r="161" spans="1:8" s="273" customFormat="1" x14ac:dyDescent="0.25">
      <c r="A161" s="255">
        <v>43830</v>
      </c>
      <c r="B161" s="257">
        <v>49</v>
      </c>
      <c r="C161" s="257">
        <v>34</v>
      </c>
      <c r="D161" s="131">
        <f t="shared" si="6"/>
        <v>41.5</v>
      </c>
      <c r="E161" s="131">
        <f t="shared" si="7"/>
        <v>23.5</v>
      </c>
      <c r="G161" s="297"/>
      <c r="H161" s="298"/>
    </row>
    <row r="162" spans="1:8" s="273" customFormat="1" x14ac:dyDescent="0.25">
      <c r="A162" s="255">
        <v>43831</v>
      </c>
      <c r="B162" s="257">
        <v>53</v>
      </c>
      <c r="C162" s="257">
        <v>29</v>
      </c>
      <c r="D162" s="131">
        <f t="shared" si="6"/>
        <v>41</v>
      </c>
      <c r="E162" s="131">
        <f t="shared" si="7"/>
        <v>24</v>
      </c>
      <c r="G162" s="297"/>
      <c r="H162" s="298"/>
    </row>
    <row r="163" spans="1:8" s="273" customFormat="1" x14ac:dyDescent="0.25">
      <c r="A163" s="255">
        <v>43832</v>
      </c>
      <c r="B163" s="257">
        <v>50</v>
      </c>
      <c r="C163" s="257">
        <v>46</v>
      </c>
      <c r="D163" s="131">
        <f t="shared" si="6"/>
        <v>48</v>
      </c>
      <c r="E163" s="131">
        <f t="shared" si="7"/>
        <v>17</v>
      </c>
      <c r="G163" s="297"/>
      <c r="H163" s="298"/>
    </row>
    <row r="164" spans="1:8" s="273" customFormat="1" x14ac:dyDescent="0.25">
      <c r="A164" s="255">
        <v>43833</v>
      </c>
      <c r="B164" s="257">
        <v>53</v>
      </c>
      <c r="C164" s="257">
        <v>38</v>
      </c>
      <c r="D164" s="131">
        <f t="shared" si="6"/>
        <v>45.5</v>
      </c>
      <c r="E164" s="131">
        <f t="shared" si="7"/>
        <v>19.5</v>
      </c>
      <c r="G164" s="297"/>
      <c r="H164" s="298"/>
    </row>
    <row r="165" spans="1:8" s="273" customFormat="1" x14ac:dyDescent="0.25">
      <c r="A165" s="255">
        <v>43834</v>
      </c>
      <c r="B165" s="257">
        <v>44</v>
      </c>
      <c r="C165" s="257">
        <v>29</v>
      </c>
      <c r="D165" s="131">
        <f t="shared" si="6"/>
        <v>36.5</v>
      </c>
      <c r="E165" s="131">
        <f t="shared" si="7"/>
        <v>28.5</v>
      </c>
      <c r="G165" s="297"/>
      <c r="H165" s="298"/>
    </row>
    <row r="166" spans="1:8" s="273" customFormat="1" x14ac:dyDescent="0.25">
      <c r="A166" s="255">
        <v>43835</v>
      </c>
      <c r="B166" s="257">
        <v>54</v>
      </c>
      <c r="C166" s="257">
        <v>27</v>
      </c>
      <c r="D166" s="131">
        <f t="shared" si="6"/>
        <v>40.5</v>
      </c>
      <c r="E166" s="131">
        <f t="shared" si="7"/>
        <v>24.5</v>
      </c>
      <c r="G166" s="297"/>
      <c r="H166" s="298"/>
    </row>
    <row r="167" spans="1:8" s="273" customFormat="1" x14ac:dyDescent="0.25">
      <c r="A167" s="255">
        <v>43836</v>
      </c>
      <c r="B167" s="257">
        <v>51</v>
      </c>
      <c r="C167" s="257">
        <v>28</v>
      </c>
      <c r="D167" s="131">
        <f t="shared" si="6"/>
        <v>39.5</v>
      </c>
      <c r="E167" s="131">
        <f t="shared" si="7"/>
        <v>25.5</v>
      </c>
      <c r="G167" s="297"/>
      <c r="H167" s="298"/>
    </row>
    <row r="168" spans="1:8" s="273" customFormat="1" x14ac:dyDescent="0.25">
      <c r="A168" s="255">
        <v>43837</v>
      </c>
      <c r="B168" s="257">
        <v>52</v>
      </c>
      <c r="C168" s="257">
        <v>29</v>
      </c>
      <c r="D168" s="131">
        <f t="shared" si="6"/>
        <v>40.5</v>
      </c>
      <c r="E168" s="131">
        <f t="shared" si="7"/>
        <v>24.5</v>
      </c>
      <c r="G168" s="297"/>
      <c r="H168" s="298"/>
    </row>
    <row r="169" spans="1:8" s="273" customFormat="1" x14ac:dyDescent="0.25">
      <c r="A169" s="255">
        <v>43838</v>
      </c>
      <c r="B169" s="257">
        <v>52</v>
      </c>
      <c r="C169" s="257">
        <v>29</v>
      </c>
      <c r="D169" s="131">
        <f t="shared" si="6"/>
        <v>40.5</v>
      </c>
      <c r="E169" s="131">
        <f t="shared" si="7"/>
        <v>24.5</v>
      </c>
      <c r="G169" s="297"/>
      <c r="H169" s="298"/>
    </row>
    <row r="170" spans="1:8" s="273" customFormat="1" x14ac:dyDescent="0.25">
      <c r="A170" s="255">
        <v>43839</v>
      </c>
      <c r="B170" s="257">
        <v>59</v>
      </c>
      <c r="C170" s="257">
        <v>42</v>
      </c>
      <c r="D170" s="131">
        <f t="shared" si="6"/>
        <v>50.5</v>
      </c>
      <c r="E170" s="131">
        <f t="shared" si="7"/>
        <v>14.5</v>
      </c>
      <c r="G170" s="297"/>
      <c r="H170" s="298"/>
    </row>
    <row r="171" spans="1:8" s="273" customFormat="1" x14ac:dyDescent="0.25">
      <c r="A171" s="255">
        <v>43840</v>
      </c>
      <c r="B171" s="257">
        <v>63</v>
      </c>
      <c r="C171" s="257">
        <v>54</v>
      </c>
      <c r="D171" s="131">
        <f t="shared" si="6"/>
        <v>58.5</v>
      </c>
      <c r="E171" s="131">
        <f t="shared" si="7"/>
        <v>6.5</v>
      </c>
      <c r="G171" s="297"/>
      <c r="H171" s="298"/>
    </row>
    <row r="172" spans="1:8" s="273" customFormat="1" x14ac:dyDescent="0.25">
      <c r="A172" s="255">
        <v>43841</v>
      </c>
      <c r="B172" s="257">
        <v>66</v>
      </c>
      <c r="C172" s="257">
        <v>35</v>
      </c>
      <c r="D172" s="131">
        <f t="shared" si="6"/>
        <v>50.5</v>
      </c>
      <c r="E172" s="131">
        <f t="shared" si="7"/>
        <v>14.5</v>
      </c>
      <c r="G172" s="297"/>
      <c r="H172" s="298"/>
    </row>
    <row r="173" spans="1:8" s="273" customFormat="1" x14ac:dyDescent="0.25">
      <c r="A173" s="255">
        <v>43842</v>
      </c>
      <c r="B173" s="257">
        <v>38</v>
      </c>
      <c r="C173" s="257">
        <v>32</v>
      </c>
      <c r="D173" s="131">
        <f t="shared" si="6"/>
        <v>35</v>
      </c>
      <c r="E173" s="131">
        <f t="shared" si="7"/>
        <v>30</v>
      </c>
      <c r="G173" s="297"/>
      <c r="H173" s="298"/>
    </row>
    <row r="174" spans="1:8" s="273" customFormat="1" x14ac:dyDescent="0.25">
      <c r="A174" s="255">
        <v>43843</v>
      </c>
      <c r="B174" s="257">
        <v>47</v>
      </c>
      <c r="C174" s="257">
        <v>36</v>
      </c>
      <c r="D174" s="131">
        <f t="shared" si="6"/>
        <v>41.5</v>
      </c>
      <c r="E174" s="131">
        <f t="shared" si="7"/>
        <v>23.5</v>
      </c>
      <c r="G174" s="297"/>
      <c r="H174" s="298"/>
    </row>
    <row r="175" spans="1:8" s="273" customFormat="1" x14ac:dyDescent="0.25">
      <c r="A175" s="255">
        <v>43844</v>
      </c>
      <c r="B175" s="257">
        <v>49</v>
      </c>
      <c r="C175" s="257">
        <v>33</v>
      </c>
      <c r="D175" s="131">
        <f t="shared" si="6"/>
        <v>41</v>
      </c>
      <c r="E175" s="131">
        <f t="shared" si="7"/>
        <v>24</v>
      </c>
      <c r="G175" s="297"/>
      <c r="H175" s="298"/>
    </row>
    <row r="176" spans="1:8" s="273" customFormat="1" x14ac:dyDescent="0.25">
      <c r="A176" s="255">
        <v>43845</v>
      </c>
      <c r="B176" s="257">
        <v>58</v>
      </c>
      <c r="C176" s="257">
        <v>43</v>
      </c>
      <c r="D176" s="131">
        <f t="shared" si="6"/>
        <v>50.5</v>
      </c>
      <c r="E176" s="131">
        <f t="shared" si="7"/>
        <v>14.5</v>
      </c>
      <c r="G176" s="297"/>
      <c r="H176" s="298"/>
    </row>
    <row r="177" spans="1:8" s="273" customFormat="1" x14ac:dyDescent="0.25">
      <c r="A177" s="255">
        <v>43846</v>
      </c>
      <c r="B177" s="257">
        <v>48</v>
      </c>
      <c r="C177" s="257">
        <v>30</v>
      </c>
      <c r="D177" s="131">
        <f t="shared" si="6"/>
        <v>39</v>
      </c>
      <c r="E177" s="131">
        <f t="shared" si="7"/>
        <v>26</v>
      </c>
      <c r="G177" s="297"/>
      <c r="H177" s="298"/>
    </row>
    <row r="178" spans="1:8" s="273" customFormat="1" x14ac:dyDescent="0.25">
      <c r="A178" s="255">
        <v>43847</v>
      </c>
      <c r="B178" s="257">
        <v>40</v>
      </c>
      <c r="C178" s="257">
        <v>29</v>
      </c>
      <c r="D178" s="131">
        <f t="shared" si="6"/>
        <v>34.5</v>
      </c>
      <c r="E178" s="131">
        <f t="shared" si="7"/>
        <v>30.5</v>
      </c>
      <c r="G178" s="297"/>
      <c r="H178" s="298"/>
    </row>
    <row r="179" spans="1:8" s="273" customFormat="1" x14ac:dyDescent="0.25">
      <c r="A179" s="255">
        <v>43848</v>
      </c>
      <c r="B179" s="257">
        <v>60</v>
      </c>
      <c r="C179" s="257">
        <v>32</v>
      </c>
      <c r="D179" s="131">
        <f t="shared" si="6"/>
        <v>46</v>
      </c>
      <c r="E179" s="131">
        <f t="shared" si="7"/>
        <v>19</v>
      </c>
      <c r="G179" s="297"/>
      <c r="H179" s="298"/>
    </row>
    <row r="180" spans="1:8" s="273" customFormat="1" x14ac:dyDescent="0.25">
      <c r="A180" s="255">
        <v>43849</v>
      </c>
      <c r="B180" s="257">
        <v>32</v>
      </c>
      <c r="C180" s="257">
        <v>20</v>
      </c>
      <c r="D180" s="131">
        <f t="shared" si="6"/>
        <v>26</v>
      </c>
      <c r="E180" s="131">
        <f t="shared" si="7"/>
        <v>39</v>
      </c>
      <c r="G180" s="297"/>
      <c r="H180" s="298"/>
    </row>
    <row r="181" spans="1:8" s="273" customFormat="1" x14ac:dyDescent="0.25">
      <c r="A181" s="255">
        <v>43850</v>
      </c>
      <c r="B181" s="257">
        <v>27</v>
      </c>
      <c r="C181" s="257">
        <v>18</v>
      </c>
      <c r="D181" s="131">
        <f t="shared" si="6"/>
        <v>22.5</v>
      </c>
      <c r="E181" s="131">
        <f t="shared" si="7"/>
        <v>42.5</v>
      </c>
      <c r="G181" s="297"/>
      <c r="H181" s="298"/>
    </row>
    <row r="182" spans="1:8" s="273" customFormat="1" x14ac:dyDescent="0.25">
      <c r="A182" s="255">
        <v>43851</v>
      </c>
      <c r="B182" s="257">
        <v>31</v>
      </c>
      <c r="C182" s="257">
        <v>20</v>
      </c>
      <c r="D182" s="131">
        <f t="shared" si="6"/>
        <v>25.5</v>
      </c>
      <c r="E182" s="131">
        <f t="shared" si="7"/>
        <v>39.5</v>
      </c>
      <c r="G182" s="297"/>
      <c r="H182" s="298"/>
    </row>
    <row r="183" spans="1:8" s="273" customFormat="1" x14ac:dyDescent="0.25">
      <c r="A183" s="255">
        <v>43852</v>
      </c>
      <c r="B183" s="257">
        <v>35</v>
      </c>
      <c r="C183" s="257">
        <v>21</v>
      </c>
      <c r="D183" s="131">
        <f t="shared" si="6"/>
        <v>28</v>
      </c>
      <c r="E183" s="131">
        <f t="shared" si="7"/>
        <v>37</v>
      </c>
      <c r="G183" s="297"/>
      <c r="H183" s="298"/>
    </row>
    <row r="184" spans="1:8" s="273" customFormat="1" x14ac:dyDescent="0.25">
      <c r="A184" s="255">
        <v>43853</v>
      </c>
      <c r="B184" s="257">
        <v>39</v>
      </c>
      <c r="C184" s="257">
        <v>33</v>
      </c>
      <c r="D184" s="131">
        <f t="shared" si="6"/>
        <v>36</v>
      </c>
      <c r="E184" s="131">
        <f t="shared" si="7"/>
        <v>29</v>
      </c>
      <c r="G184" s="297"/>
      <c r="H184" s="298"/>
    </row>
    <row r="185" spans="1:8" s="273" customFormat="1" x14ac:dyDescent="0.25">
      <c r="A185" s="255">
        <v>43854</v>
      </c>
      <c r="B185" s="257">
        <v>41</v>
      </c>
      <c r="C185" s="257">
        <v>36</v>
      </c>
      <c r="D185" s="131">
        <f t="shared" si="6"/>
        <v>38.5</v>
      </c>
      <c r="E185" s="131">
        <f t="shared" si="7"/>
        <v>26.5</v>
      </c>
      <c r="G185" s="297"/>
      <c r="H185" s="298"/>
    </row>
    <row r="186" spans="1:8" s="273" customFormat="1" x14ac:dyDescent="0.25">
      <c r="A186" s="255">
        <v>43855</v>
      </c>
      <c r="B186" s="257">
        <v>42</v>
      </c>
      <c r="C186" s="257">
        <v>30</v>
      </c>
      <c r="D186" s="131">
        <f t="shared" si="6"/>
        <v>36</v>
      </c>
      <c r="E186" s="131">
        <f t="shared" si="7"/>
        <v>29</v>
      </c>
      <c r="G186" s="297"/>
      <c r="H186" s="298"/>
    </row>
    <row r="187" spans="1:8" s="273" customFormat="1" x14ac:dyDescent="0.25">
      <c r="A187" s="255">
        <v>43856</v>
      </c>
      <c r="B187" s="257">
        <v>53</v>
      </c>
      <c r="C187" s="257">
        <v>32</v>
      </c>
      <c r="D187" s="131">
        <f t="shared" si="6"/>
        <v>42.5</v>
      </c>
      <c r="E187" s="131">
        <f t="shared" si="7"/>
        <v>22.5</v>
      </c>
      <c r="G187" s="297"/>
      <c r="H187" s="298"/>
    </row>
    <row r="188" spans="1:8" s="273" customFormat="1" x14ac:dyDescent="0.25">
      <c r="A188" s="255">
        <v>43857</v>
      </c>
      <c r="B188" s="257">
        <v>43</v>
      </c>
      <c r="C188" s="257">
        <v>32</v>
      </c>
      <c r="D188" s="131">
        <f t="shared" si="6"/>
        <v>37.5</v>
      </c>
      <c r="E188" s="131">
        <f t="shared" si="7"/>
        <v>27.5</v>
      </c>
      <c r="G188" s="297"/>
      <c r="H188" s="298"/>
    </row>
    <row r="189" spans="1:8" s="273" customFormat="1" x14ac:dyDescent="0.25">
      <c r="A189" s="255">
        <v>43858</v>
      </c>
      <c r="B189" s="257">
        <v>35</v>
      </c>
      <c r="C189" s="257">
        <v>31</v>
      </c>
      <c r="D189" s="131">
        <f t="shared" si="6"/>
        <v>33</v>
      </c>
      <c r="E189" s="131">
        <f t="shared" si="7"/>
        <v>32</v>
      </c>
      <c r="G189" s="297"/>
      <c r="H189" s="298"/>
    </row>
    <row r="190" spans="1:8" s="273" customFormat="1" x14ac:dyDescent="0.25">
      <c r="A190" s="255">
        <v>43859</v>
      </c>
      <c r="B190" s="257">
        <v>37</v>
      </c>
      <c r="C190" s="257">
        <v>33</v>
      </c>
      <c r="D190" s="131">
        <f t="shared" si="6"/>
        <v>35</v>
      </c>
      <c r="E190" s="131">
        <f t="shared" si="7"/>
        <v>30</v>
      </c>
      <c r="G190" s="297"/>
      <c r="H190" s="298"/>
    </row>
    <row r="191" spans="1:8" s="273" customFormat="1" x14ac:dyDescent="0.25">
      <c r="A191" s="255">
        <v>43860</v>
      </c>
      <c r="B191" s="257">
        <v>42</v>
      </c>
      <c r="C191" s="257">
        <v>34</v>
      </c>
      <c r="D191" s="131">
        <f t="shared" si="6"/>
        <v>38</v>
      </c>
      <c r="E191" s="131">
        <f t="shared" si="7"/>
        <v>27</v>
      </c>
      <c r="G191" s="297"/>
      <c r="H191" s="298"/>
    </row>
    <row r="192" spans="1:8" s="273" customFormat="1" x14ac:dyDescent="0.25">
      <c r="A192" s="255">
        <v>43861</v>
      </c>
      <c r="B192" s="257">
        <v>46</v>
      </c>
      <c r="C192" s="257">
        <v>38</v>
      </c>
      <c r="D192" s="131">
        <f t="shared" si="6"/>
        <v>42</v>
      </c>
      <c r="E192" s="131">
        <f t="shared" si="7"/>
        <v>23</v>
      </c>
      <c r="G192" s="297"/>
      <c r="H192" s="298"/>
    </row>
    <row r="193" spans="1:8" s="273" customFormat="1" x14ac:dyDescent="0.25">
      <c r="A193" s="255">
        <v>43862</v>
      </c>
      <c r="B193" s="257">
        <v>52</v>
      </c>
      <c r="C193" s="257">
        <v>33</v>
      </c>
      <c r="D193" s="131">
        <f t="shared" si="6"/>
        <v>42.5</v>
      </c>
      <c r="E193" s="131">
        <f t="shared" si="7"/>
        <v>22.5</v>
      </c>
      <c r="G193" s="297"/>
      <c r="H193" s="298"/>
    </row>
    <row r="194" spans="1:8" s="273" customFormat="1" x14ac:dyDescent="0.25">
      <c r="A194" s="255">
        <v>43863</v>
      </c>
      <c r="B194" s="257">
        <v>63</v>
      </c>
      <c r="C194" s="257">
        <v>38</v>
      </c>
      <c r="D194" s="131">
        <f t="shared" si="6"/>
        <v>50.5</v>
      </c>
      <c r="E194" s="131">
        <f t="shared" si="7"/>
        <v>14.5</v>
      </c>
      <c r="G194" s="297"/>
      <c r="H194" s="298"/>
    </row>
    <row r="195" spans="1:8" s="273" customFormat="1" x14ac:dyDescent="0.25">
      <c r="A195" s="255">
        <v>43864</v>
      </c>
      <c r="B195" s="257">
        <v>64</v>
      </c>
      <c r="C195" s="257">
        <v>45</v>
      </c>
      <c r="D195" s="131">
        <f t="shared" si="6"/>
        <v>54.5</v>
      </c>
      <c r="E195" s="131">
        <f t="shared" si="7"/>
        <v>10.5</v>
      </c>
      <c r="G195" s="297"/>
      <c r="H195" s="298"/>
    </row>
    <row r="196" spans="1:8" s="273" customFormat="1" x14ac:dyDescent="0.25">
      <c r="A196" s="255">
        <v>43865</v>
      </c>
      <c r="B196" s="257">
        <v>60</v>
      </c>
      <c r="C196" s="257">
        <v>39</v>
      </c>
      <c r="D196" s="131">
        <f t="shared" si="6"/>
        <v>49.5</v>
      </c>
      <c r="E196" s="131">
        <f t="shared" si="7"/>
        <v>15.5</v>
      </c>
      <c r="G196" s="297"/>
      <c r="H196" s="298"/>
    </row>
    <row r="197" spans="1:8" s="273" customFormat="1" x14ac:dyDescent="0.25">
      <c r="A197" s="255">
        <v>43866</v>
      </c>
      <c r="B197" s="257">
        <v>39</v>
      </c>
      <c r="C197" s="257">
        <v>34</v>
      </c>
      <c r="D197" s="131">
        <f t="shared" si="6"/>
        <v>36.5</v>
      </c>
      <c r="E197" s="131">
        <f t="shared" si="7"/>
        <v>28.5</v>
      </c>
      <c r="G197" s="297"/>
      <c r="H197" s="298"/>
    </row>
    <row r="198" spans="1:8" s="273" customFormat="1" x14ac:dyDescent="0.25">
      <c r="A198" s="255">
        <v>43867</v>
      </c>
      <c r="B198" s="257">
        <v>34</v>
      </c>
      <c r="C198" s="257">
        <v>31</v>
      </c>
      <c r="D198" s="131">
        <f t="shared" si="6"/>
        <v>32.5</v>
      </c>
      <c r="E198" s="131">
        <f t="shared" si="7"/>
        <v>32.5</v>
      </c>
      <c r="G198" s="297"/>
      <c r="H198" s="298"/>
    </row>
    <row r="199" spans="1:8" s="273" customFormat="1" x14ac:dyDescent="0.25">
      <c r="A199" s="255">
        <v>43868</v>
      </c>
      <c r="B199" s="257">
        <v>40</v>
      </c>
      <c r="C199" s="257">
        <v>31</v>
      </c>
      <c r="D199" s="131">
        <f t="shared" si="6"/>
        <v>35.5</v>
      </c>
      <c r="E199" s="131">
        <f t="shared" si="7"/>
        <v>29.5</v>
      </c>
      <c r="G199" s="297"/>
      <c r="H199" s="298"/>
    </row>
    <row r="200" spans="1:8" s="273" customFormat="1" x14ac:dyDescent="0.25">
      <c r="A200" s="255">
        <v>43869</v>
      </c>
      <c r="B200" s="257">
        <v>45</v>
      </c>
      <c r="C200" s="257">
        <v>30</v>
      </c>
      <c r="D200" s="131">
        <f t="shared" si="6"/>
        <v>37.5</v>
      </c>
      <c r="E200" s="131">
        <f t="shared" si="7"/>
        <v>27.5</v>
      </c>
      <c r="G200" s="297"/>
      <c r="H200" s="298"/>
    </row>
    <row r="201" spans="1:8" s="273" customFormat="1" x14ac:dyDescent="0.25">
      <c r="A201" s="255">
        <v>43870</v>
      </c>
      <c r="B201" s="257">
        <v>62</v>
      </c>
      <c r="C201" s="257">
        <v>34</v>
      </c>
      <c r="D201" s="131">
        <f t="shared" si="6"/>
        <v>48</v>
      </c>
      <c r="E201" s="131">
        <f t="shared" si="7"/>
        <v>17</v>
      </c>
      <c r="G201" s="297"/>
      <c r="H201" s="298"/>
    </row>
    <row r="202" spans="1:8" s="273" customFormat="1" x14ac:dyDescent="0.25">
      <c r="A202" s="255">
        <v>43871</v>
      </c>
      <c r="B202" s="257">
        <v>56</v>
      </c>
      <c r="C202" s="257">
        <v>36</v>
      </c>
      <c r="D202" s="131">
        <f t="shared" ref="D202:D222" si="8">(B202+C202)/2</f>
        <v>46</v>
      </c>
      <c r="E202" s="131">
        <f t="shared" ref="E202:E222" si="9">IF(65-D202&gt;0,65-D202,0)</f>
        <v>19</v>
      </c>
      <c r="G202" s="297"/>
      <c r="H202" s="298"/>
    </row>
    <row r="203" spans="1:8" s="273" customFormat="1" x14ac:dyDescent="0.25">
      <c r="A203" s="255">
        <v>43872</v>
      </c>
      <c r="B203" s="257">
        <v>43</v>
      </c>
      <c r="C203" s="257">
        <v>35</v>
      </c>
      <c r="D203" s="131">
        <f t="shared" si="8"/>
        <v>39</v>
      </c>
      <c r="E203" s="131">
        <f t="shared" si="9"/>
        <v>26</v>
      </c>
      <c r="G203" s="297"/>
      <c r="H203" s="298"/>
    </row>
    <row r="204" spans="1:8" s="273" customFormat="1" x14ac:dyDescent="0.25">
      <c r="A204" s="255">
        <v>43873</v>
      </c>
      <c r="B204" s="257">
        <v>39</v>
      </c>
      <c r="C204" s="257">
        <v>36</v>
      </c>
      <c r="D204" s="131">
        <f t="shared" si="8"/>
        <v>37.5</v>
      </c>
      <c r="E204" s="131">
        <f t="shared" si="9"/>
        <v>27.5</v>
      </c>
      <c r="G204" s="297"/>
      <c r="H204" s="298"/>
    </row>
    <row r="205" spans="1:8" s="273" customFormat="1" x14ac:dyDescent="0.25">
      <c r="A205" s="255">
        <v>43874</v>
      </c>
      <c r="B205" s="257">
        <v>39</v>
      </c>
      <c r="C205" s="257">
        <v>16</v>
      </c>
      <c r="D205" s="131">
        <f t="shared" si="8"/>
        <v>27.5</v>
      </c>
      <c r="E205" s="131">
        <f t="shared" si="9"/>
        <v>37.5</v>
      </c>
      <c r="G205" s="297"/>
      <c r="H205" s="298"/>
    </row>
    <row r="206" spans="1:8" s="273" customFormat="1" x14ac:dyDescent="0.25">
      <c r="A206" s="255">
        <v>43875</v>
      </c>
      <c r="B206" s="257">
        <v>28</v>
      </c>
      <c r="C206" s="257">
        <v>12</v>
      </c>
      <c r="D206" s="131">
        <f t="shared" si="8"/>
        <v>20</v>
      </c>
      <c r="E206" s="131">
        <f t="shared" si="9"/>
        <v>45</v>
      </c>
      <c r="G206" s="297"/>
      <c r="H206" s="298"/>
    </row>
    <row r="207" spans="1:8" s="273" customFormat="1" x14ac:dyDescent="0.25">
      <c r="A207" s="255">
        <v>43876</v>
      </c>
      <c r="B207" s="257">
        <v>46</v>
      </c>
      <c r="C207" s="257">
        <v>21</v>
      </c>
      <c r="D207" s="131">
        <f t="shared" si="8"/>
        <v>33.5</v>
      </c>
      <c r="E207" s="131">
        <f t="shared" si="9"/>
        <v>31.5</v>
      </c>
      <c r="G207" s="297"/>
      <c r="H207" s="298"/>
    </row>
    <row r="208" spans="1:8" s="273" customFormat="1" x14ac:dyDescent="0.25">
      <c r="A208" s="255">
        <v>43877</v>
      </c>
      <c r="B208" s="257">
        <v>58</v>
      </c>
      <c r="C208" s="257">
        <v>32</v>
      </c>
      <c r="D208" s="131">
        <f t="shared" si="8"/>
        <v>45</v>
      </c>
      <c r="E208" s="131">
        <f t="shared" si="9"/>
        <v>20</v>
      </c>
      <c r="G208" s="297"/>
      <c r="H208" s="298"/>
    </row>
    <row r="209" spans="1:8" s="273" customFormat="1" x14ac:dyDescent="0.25">
      <c r="A209" s="255">
        <v>43878</v>
      </c>
      <c r="B209" s="257">
        <v>60</v>
      </c>
      <c r="C209" s="257">
        <v>39</v>
      </c>
      <c r="D209" s="131">
        <f t="shared" si="8"/>
        <v>49.5</v>
      </c>
      <c r="E209" s="131">
        <f t="shared" si="9"/>
        <v>15.5</v>
      </c>
      <c r="G209" s="297"/>
      <c r="H209" s="298"/>
    </row>
    <row r="210" spans="1:8" s="273" customFormat="1" x14ac:dyDescent="0.25">
      <c r="A210" s="255">
        <v>43879</v>
      </c>
      <c r="B210" s="257">
        <v>54</v>
      </c>
      <c r="C210" s="257">
        <v>34</v>
      </c>
      <c r="D210" s="131">
        <f t="shared" si="8"/>
        <v>44</v>
      </c>
      <c r="E210" s="131">
        <f t="shared" si="9"/>
        <v>21</v>
      </c>
      <c r="G210" s="297"/>
      <c r="H210" s="298"/>
    </row>
    <row r="211" spans="1:8" s="273" customFormat="1" x14ac:dyDescent="0.25">
      <c r="A211" s="255">
        <v>43880</v>
      </c>
      <c r="B211" s="257">
        <v>49</v>
      </c>
      <c r="C211" s="257">
        <v>29</v>
      </c>
      <c r="D211" s="131">
        <f t="shared" si="8"/>
        <v>39</v>
      </c>
      <c r="E211" s="131">
        <f t="shared" si="9"/>
        <v>26</v>
      </c>
      <c r="G211" s="297"/>
      <c r="H211" s="298"/>
    </row>
    <row r="212" spans="1:8" s="273" customFormat="1" x14ac:dyDescent="0.25">
      <c r="A212" s="255">
        <v>43881</v>
      </c>
      <c r="B212" s="257">
        <v>41</v>
      </c>
      <c r="C212" s="257">
        <v>25</v>
      </c>
      <c r="D212" s="131">
        <f t="shared" si="8"/>
        <v>33</v>
      </c>
      <c r="E212" s="131">
        <f t="shared" si="9"/>
        <v>32</v>
      </c>
      <c r="G212" s="297"/>
      <c r="H212" s="298"/>
    </row>
    <row r="213" spans="1:8" s="273" customFormat="1" x14ac:dyDescent="0.25">
      <c r="A213" s="255">
        <v>43882</v>
      </c>
      <c r="B213" s="257">
        <v>39</v>
      </c>
      <c r="C213" s="257">
        <v>19</v>
      </c>
      <c r="D213" s="131">
        <f t="shared" si="8"/>
        <v>29</v>
      </c>
      <c r="E213" s="131">
        <f t="shared" si="9"/>
        <v>36</v>
      </c>
      <c r="G213" s="297"/>
      <c r="H213" s="298"/>
    </row>
    <row r="214" spans="1:8" s="273" customFormat="1" x14ac:dyDescent="0.25">
      <c r="A214" s="255">
        <v>43883</v>
      </c>
      <c r="B214" s="257">
        <v>47</v>
      </c>
      <c r="C214" s="257">
        <v>21</v>
      </c>
      <c r="D214" s="131">
        <f t="shared" si="8"/>
        <v>34</v>
      </c>
      <c r="E214" s="131">
        <f t="shared" si="9"/>
        <v>31</v>
      </c>
      <c r="G214" s="297"/>
      <c r="H214" s="298"/>
    </row>
    <row r="215" spans="1:8" s="273" customFormat="1" x14ac:dyDescent="0.25">
      <c r="A215" s="255">
        <v>43884</v>
      </c>
      <c r="B215" s="257">
        <v>50</v>
      </c>
      <c r="C215" s="257">
        <v>40</v>
      </c>
      <c r="D215" s="131">
        <f t="shared" si="8"/>
        <v>45</v>
      </c>
      <c r="E215" s="131">
        <f t="shared" si="9"/>
        <v>20</v>
      </c>
      <c r="G215" s="297"/>
      <c r="H215" s="298"/>
    </row>
    <row r="216" spans="1:8" s="273" customFormat="1" x14ac:dyDescent="0.25">
      <c r="A216" s="255">
        <v>43885</v>
      </c>
      <c r="B216" s="257">
        <v>51</v>
      </c>
      <c r="C216" s="257">
        <v>44</v>
      </c>
      <c r="D216" s="131">
        <f t="shared" si="8"/>
        <v>47.5</v>
      </c>
      <c r="E216" s="131">
        <f t="shared" si="9"/>
        <v>17.5</v>
      </c>
      <c r="G216" s="297"/>
      <c r="H216" s="298"/>
    </row>
    <row r="217" spans="1:8" s="273" customFormat="1" x14ac:dyDescent="0.25">
      <c r="A217" s="255">
        <v>43886</v>
      </c>
      <c r="B217" s="257">
        <v>50</v>
      </c>
      <c r="C217" s="257">
        <v>38</v>
      </c>
      <c r="D217" s="131">
        <f t="shared" si="8"/>
        <v>44</v>
      </c>
      <c r="E217" s="131">
        <f t="shared" si="9"/>
        <v>21</v>
      </c>
      <c r="G217" s="297"/>
      <c r="H217" s="298"/>
    </row>
    <row r="218" spans="1:8" s="273" customFormat="1" x14ac:dyDescent="0.25">
      <c r="A218" s="255">
        <v>43887</v>
      </c>
      <c r="B218" s="257">
        <v>39</v>
      </c>
      <c r="C218" s="257">
        <v>29</v>
      </c>
      <c r="D218" s="131">
        <f t="shared" si="8"/>
        <v>34</v>
      </c>
      <c r="E218" s="131">
        <f t="shared" si="9"/>
        <v>31</v>
      </c>
      <c r="G218" s="297"/>
      <c r="H218" s="298"/>
    </row>
    <row r="219" spans="1:8" s="273" customFormat="1" x14ac:dyDescent="0.25">
      <c r="A219" s="255">
        <v>43888</v>
      </c>
      <c r="B219" s="257">
        <v>45</v>
      </c>
      <c r="C219" s="257">
        <v>25</v>
      </c>
      <c r="D219" s="131">
        <f t="shared" si="8"/>
        <v>35</v>
      </c>
      <c r="E219" s="131">
        <f t="shared" si="9"/>
        <v>30</v>
      </c>
      <c r="G219" s="297"/>
      <c r="H219" s="298"/>
    </row>
    <row r="220" spans="1:8" x14ac:dyDescent="0.25">
      <c r="A220" s="255">
        <v>43889</v>
      </c>
      <c r="B220" s="257">
        <v>49</v>
      </c>
      <c r="C220" s="257">
        <v>32</v>
      </c>
      <c r="D220" s="131">
        <f t="shared" si="8"/>
        <v>40.5</v>
      </c>
      <c r="E220" s="131">
        <f t="shared" si="9"/>
        <v>24.5</v>
      </c>
      <c r="G220" s="297"/>
      <c r="H220" s="298"/>
    </row>
    <row r="221" spans="1:8" x14ac:dyDescent="0.25">
      <c r="A221" s="255">
        <v>43890</v>
      </c>
      <c r="B221" s="257">
        <v>48</v>
      </c>
      <c r="C221" s="257">
        <v>28</v>
      </c>
      <c r="D221" s="131">
        <f t="shared" si="8"/>
        <v>38</v>
      </c>
      <c r="E221" s="131">
        <f t="shared" si="9"/>
        <v>27</v>
      </c>
      <c r="G221" s="297"/>
      <c r="H221" s="298"/>
    </row>
    <row r="222" spans="1:8" x14ac:dyDescent="0.25">
      <c r="A222" s="255">
        <v>43891</v>
      </c>
      <c r="B222" s="257">
        <v>64</v>
      </c>
      <c r="C222" s="257">
        <v>39</v>
      </c>
      <c r="D222" s="131">
        <f t="shared" si="8"/>
        <v>51.5</v>
      </c>
      <c r="E222" s="131">
        <f t="shared" si="9"/>
        <v>13.5</v>
      </c>
      <c r="G222" s="297"/>
      <c r="H222" s="298"/>
    </row>
    <row r="223" spans="1:8" x14ac:dyDescent="0.25">
      <c r="A223" s="255">
        <v>43892</v>
      </c>
      <c r="B223" s="257">
        <v>68</v>
      </c>
      <c r="C223" s="257">
        <v>51</v>
      </c>
      <c r="D223" s="131">
        <f t="shared" ref="D223:D286" si="10">(B223+C223)/2</f>
        <v>59.5</v>
      </c>
      <c r="E223" s="131">
        <f t="shared" ref="E223:E286" si="11">IF(65-D223&gt;0,65-D223,0)</f>
        <v>5.5</v>
      </c>
      <c r="G223" s="297"/>
      <c r="H223" s="298"/>
    </row>
    <row r="224" spans="1:8" x14ac:dyDescent="0.25">
      <c r="A224" s="255">
        <v>43893</v>
      </c>
      <c r="B224" s="257">
        <v>65</v>
      </c>
      <c r="C224" s="257">
        <v>41</v>
      </c>
      <c r="D224" s="131">
        <f t="shared" si="10"/>
        <v>53</v>
      </c>
      <c r="E224" s="131">
        <f t="shared" si="11"/>
        <v>12</v>
      </c>
      <c r="G224" s="297"/>
      <c r="H224" s="298"/>
    </row>
    <row r="225" spans="1:8" x14ac:dyDescent="0.25">
      <c r="A225" s="255">
        <v>43894</v>
      </c>
      <c r="B225" s="257">
        <v>62</v>
      </c>
      <c r="C225" s="257">
        <v>35</v>
      </c>
      <c r="D225" s="131">
        <f t="shared" si="10"/>
        <v>48.5</v>
      </c>
      <c r="E225" s="131">
        <f t="shared" si="11"/>
        <v>16.5</v>
      </c>
      <c r="G225" s="297"/>
      <c r="H225" s="298"/>
    </row>
    <row r="226" spans="1:8" x14ac:dyDescent="0.25">
      <c r="A226" s="255">
        <v>43895</v>
      </c>
      <c r="B226" s="257">
        <v>68</v>
      </c>
      <c r="C226" s="257">
        <v>36</v>
      </c>
      <c r="D226" s="131">
        <f t="shared" si="10"/>
        <v>52</v>
      </c>
      <c r="E226" s="131">
        <f t="shared" si="11"/>
        <v>13</v>
      </c>
      <c r="G226" s="297"/>
      <c r="H226" s="298"/>
    </row>
    <row r="227" spans="1:8" x14ac:dyDescent="0.25">
      <c r="A227" s="255">
        <v>43896</v>
      </c>
      <c r="B227" s="257">
        <v>53</v>
      </c>
      <c r="C227" s="257">
        <v>31</v>
      </c>
      <c r="D227" s="131">
        <f t="shared" si="10"/>
        <v>42</v>
      </c>
      <c r="E227" s="131">
        <f t="shared" si="11"/>
        <v>23</v>
      </c>
      <c r="G227" s="297"/>
      <c r="H227" s="298"/>
    </row>
    <row r="228" spans="1:8" x14ac:dyDescent="0.25">
      <c r="A228" s="255">
        <v>43897</v>
      </c>
      <c r="B228" s="257">
        <v>55</v>
      </c>
      <c r="C228" s="257">
        <v>27</v>
      </c>
      <c r="D228" s="131">
        <f t="shared" si="10"/>
        <v>41</v>
      </c>
      <c r="E228" s="131">
        <f t="shared" si="11"/>
        <v>24</v>
      </c>
      <c r="G228" s="297"/>
      <c r="H228" s="298"/>
    </row>
    <row r="229" spans="1:8" x14ac:dyDescent="0.25">
      <c r="A229" s="255">
        <v>43898</v>
      </c>
      <c r="B229" s="257">
        <v>65</v>
      </c>
      <c r="C229" s="257">
        <v>35</v>
      </c>
      <c r="D229" s="131">
        <f t="shared" si="10"/>
        <v>50</v>
      </c>
      <c r="E229" s="131">
        <f t="shared" si="11"/>
        <v>15</v>
      </c>
      <c r="G229" s="297"/>
      <c r="H229" s="298"/>
    </row>
    <row r="230" spans="1:8" x14ac:dyDescent="0.25">
      <c r="A230" s="255">
        <v>43899</v>
      </c>
      <c r="B230" s="257">
        <v>63</v>
      </c>
      <c r="C230" s="257">
        <v>53</v>
      </c>
      <c r="D230" s="131">
        <f t="shared" si="10"/>
        <v>58</v>
      </c>
      <c r="E230" s="131">
        <f t="shared" si="11"/>
        <v>7</v>
      </c>
      <c r="G230" s="297"/>
      <c r="H230" s="298"/>
    </row>
    <row r="231" spans="1:8" x14ac:dyDescent="0.25">
      <c r="A231" s="255">
        <v>43900</v>
      </c>
      <c r="B231" s="257">
        <v>62</v>
      </c>
      <c r="C231" s="257">
        <v>43</v>
      </c>
      <c r="D231" s="131">
        <f t="shared" si="10"/>
        <v>52.5</v>
      </c>
      <c r="E231" s="131">
        <f t="shared" si="11"/>
        <v>12.5</v>
      </c>
      <c r="G231" s="297"/>
      <c r="H231" s="298"/>
    </row>
    <row r="232" spans="1:8" x14ac:dyDescent="0.25">
      <c r="A232" s="255">
        <v>43901</v>
      </c>
      <c r="B232" s="257">
        <v>63</v>
      </c>
      <c r="C232" s="257">
        <v>41</v>
      </c>
      <c r="D232" s="131">
        <f t="shared" si="10"/>
        <v>52</v>
      </c>
      <c r="E232" s="131">
        <f t="shared" si="11"/>
        <v>13</v>
      </c>
      <c r="G232" s="297"/>
      <c r="H232" s="298"/>
    </row>
    <row r="233" spans="1:8" x14ac:dyDescent="0.25">
      <c r="A233" s="255">
        <v>43902</v>
      </c>
      <c r="B233" s="257">
        <v>67</v>
      </c>
      <c r="C233" s="257">
        <v>42</v>
      </c>
      <c r="D233" s="131">
        <f t="shared" si="10"/>
        <v>54.5</v>
      </c>
      <c r="E233" s="131">
        <f t="shared" si="11"/>
        <v>10.5</v>
      </c>
      <c r="G233" s="297"/>
      <c r="H233" s="298"/>
    </row>
    <row r="234" spans="1:8" x14ac:dyDescent="0.25">
      <c r="A234" s="255">
        <v>43903</v>
      </c>
      <c r="B234" s="257">
        <v>59</v>
      </c>
      <c r="C234" s="257">
        <v>44</v>
      </c>
      <c r="D234" s="131">
        <f t="shared" si="10"/>
        <v>51.5</v>
      </c>
      <c r="E234" s="131">
        <f t="shared" si="11"/>
        <v>13.5</v>
      </c>
      <c r="G234" s="297"/>
      <c r="H234" s="298"/>
    </row>
    <row r="235" spans="1:8" x14ac:dyDescent="0.25">
      <c r="A235" s="255">
        <v>43904</v>
      </c>
      <c r="B235" s="257">
        <v>46</v>
      </c>
      <c r="C235" s="257">
        <v>41</v>
      </c>
      <c r="D235" s="131">
        <f t="shared" si="10"/>
        <v>43.5</v>
      </c>
      <c r="E235" s="131">
        <f t="shared" si="11"/>
        <v>21.5</v>
      </c>
      <c r="G235" s="297"/>
      <c r="H235" s="298"/>
    </row>
    <row r="236" spans="1:8" x14ac:dyDescent="0.25">
      <c r="A236" s="255">
        <v>43905</v>
      </c>
      <c r="B236" s="257">
        <v>43</v>
      </c>
      <c r="C236" s="257">
        <v>39</v>
      </c>
      <c r="D236" s="131">
        <f t="shared" si="10"/>
        <v>41</v>
      </c>
      <c r="E236" s="131">
        <f t="shared" si="11"/>
        <v>24</v>
      </c>
      <c r="G236" s="297"/>
      <c r="H236" s="298"/>
    </row>
    <row r="237" spans="1:8" x14ac:dyDescent="0.25">
      <c r="A237" s="255">
        <v>43906</v>
      </c>
      <c r="B237" s="257">
        <v>45</v>
      </c>
      <c r="C237" s="257">
        <v>40</v>
      </c>
      <c r="D237" s="131">
        <f t="shared" si="10"/>
        <v>42.5</v>
      </c>
      <c r="E237" s="131">
        <f t="shared" si="11"/>
        <v>22.5</v>
      </c>
      <c r="G237" s="297"/>
      <c r="H237" s="298"/>
    </row>
    <row r="238" spans="1:8" x14ac:dyDescent="0.25">
      <c r="A238" s="255">
        <v>43907</v>
      </c>
      <c r="B238" s="257">
        <v>60</v>
      </c>
      <c r="C238" s="257">
        <v>44</v>
      </c>
      <c r="D238" s="131">
        <f t="shared" si="10"/>
        <v>52</v>
      </c>
      <c r="E238" s="131">
        <f t="shared" si="11"/>
        <v>13</v>
      </c>
      <c r="G238" s="297"/>
      <c r="H238" s="298"/>
    </row>
    <row r="239" spans="1:8" x14ac:dyDescent="0.25">
      <c r="A239" s="255">
        <v>43908</v>
      </c>
      <c r="B239" s="257">
        <v>61</v>
      </c>
      <c r="C239" s="257">
        <v>47</v>
      </c>
      <c r="D239" s="131">
        <f t="shared" si="10"/>
        <v>54</v>
      </c>
      <c r="E239" s="131">
        <f t="shared" si="11"/>
        <v>11</v>
      </c>
      <c r="G239" s="297"/>
      <c r="H239" s="298"/>
    </row>
    <row r="240" spans="1:8" x14ac:dyDescent="0.25">
      <c r="A240" s="255">
        <v>43909</v>
      </c>
      <c r="B240" s="257">
        <v>71</v>
      </c>
      <c r="C240" s="257">
        <v>52</v>
      </c>
      <c r="D240" s="131">
        <f t="shared" si="10"/>
        <v>61.5</v>
      </c>
      <c r="E240" s="131">
        <f t="shared" si="11"/>
        <v>3.5</v>
      </c>
      <c r="G240" s="297"/>
      <c r="H240" s="298"/>
    </row>
    <row r="241" spans="1:8" x14ac:dyDescent="0.25">
      <c r="A241" s="255">
        <v>43910</v>
      </c>
      <c r="B241" s="257">
        <v>69</v>
      </c>
      <c r="C241" s="257">
        <v>41</v>
      </c>
      <c r="D241" s="131">
        <f t="shared" si="10"/>
        <v>55</v>
      </c>
      <c r="E241" s="131">
        <f t="shared" si="11"/>
        <v>10</v>
      </c>
      <c r="G241" s="297"/>
      <c r="H241" s="298"/>
    </row>
    <row r="242" spans="1:8" x14ac:dyDescent="0.25">
      <c r="A242" s="255">
        <v>43911</v>
      </c>
      <c r="B242" s="257">
        <v>49</v>
      </c>
      <c r="C242" s="257">
        <v>37</v>
      </c>
      <c r="D242" s="131">
        <f t="shared" si="10"/>
        <v>43</v>
      </c>
      <c r="E242" s="131">
        <f t="shared" si="11"/>
        <v>22</v>
      </c>
      <c r="G242" s="297"/>
      <c r="H242" s="298"/>
    </row>
    <row r="243" spans="1:8" x14ac:dyDescent="0.25">
      <c r="A243" s="255">
        <v>43912</v>
      </c>
      <c r="B243" s="257">
        <v>48</v>
      </c>
      <c r="C243" s="257">
        <v>37</v>
      </c>
      <c r="D243" s="131">
        <f t="shared" si="10"/>
        <v>42.5</v>
      </c>
      <c r="E243" s="131">
        <f t="shared" si="11"/>
        <v>22.5</v>
      </c>
      <c r="G243" s="297"/>
      <c r="H243" s="298"/>
    </row>
    <row r="244" spans="1:8" x14ac:dyDescent="0.25">
      <c r="A244" s="255">
        <v>43913</v>
      </c>
      <c r="B244" s="257">
        <v>57</v>
      </c>
      <c r="C244" s="257">
        <v>43</v>
      </c>
      <c r="D244" s="131">
        <f t="shared" si="10"/>
        <v>50</v>
      </c>
      <c r="E244" s="131">
        <f t="shared" si="11"/>
        <v>15</v>
      </c>
      <c r="G244" s="297"/>
      <c r="H244" s="298"/>
    </row>
    <row r="245" spans="1:8" x14ac:dyDescent="0.25">
      <c r="A245" s="255">
        <v>43914</v>
      </c>
      <c r="B245" s="257">
        <v>54</v>
      </c>
      <c r="C245" s="257">
        <v>44</v>
      </c>
      <c r="D245" s="131">
        <f t="shared" si="10"/>
        <v>49</v>
      </c>
      <c r="E245" s="131">
        <f t="shared" si="11"/>
        <v>16</v>
      </c>
      <c r="G245" s="297"/>
      <c r="H245" s="298"/>
    </row>
    <row r="246" spans="1:8" x14ac:dyDescent="0.25">
      <c r="A246" s="255">
        <v>43915</v>
      </c>
      <c r="B246" s="257">
        <v>61</v>
      </c>
      <c r="C246" s="257">
        <v>47</v>
      </c>
      <c r="D246" s="131">
        <f t="shared" si="10"/>
        <v>54</v>
      </c>
      <c r="E246" s="131">
        <f t="shared" si="11"/>
        <v>11</v>
      </c>
      <c r="G246" s="297"/>
      <c r="H246" s="298"/>
    </row>
    <row r="247" spans="1:8" x14ac:dyDescent="0.25">
      <c r="A247" s="255">
        <v>43916</v>
      </c>
      <c r="B247" s="257">
        <v>79</v>
      </c>
      <c r="C247" s="257">
        <v>45</v>
      </c>
      <c r="D247" s="131">
        <f t="shared" si="10"/>
        <v>62</v>
      </c>
      <c r="E247" s="131">
        <f t="shared" si="11"/>
        <v>3</v>
      </c>
      <c r="G247" s="297"/>
      <c r="H247" s="298"/>
    </row>
    <row r="248" spans="1:8" x14ac:dyDescent="0.25">
      <c r="A248" s="255">
        <v>43917</v>
      </c>
      <c r="B248" s="257">
        <v>78</v>
      </c>
      <c r="C248" s="257">
        <v>60</v>
      </c>
      <c r="D248" s="131">
        <f t="shared" si="10"/>
        <v>69</v>
      </c>
      <c r="E248" s="131">
        <f t="shared" si="11"/>
        <v>0</v>
      </c>
      <c r="G248" s="297"/>
      <c r="H248" s="298"/>
    </row>
    <row r="249" spans="1:8" x14ac:dyDescent="0.25">
      <c r="A249" s="255">
        <v>43918</v>
      </c>
      <c r="B249" s="257">
        <v>74</v>
      </c>
      <c r="C249" s="257">
        <v>64</v>
      </c>
      <c r="D249" s="131">
        <f t="shared" si="10"/>
        <v>69</v>
      </c>
      <c r="E249" s="131">
        <f t="shared" si="11"/>
        <v>0</v>
      </c>
      <c r="G249" s="297"/>
      <c r="H249" s="298"/>
    </row>
    <row r="250" spans="1:8" x14ac:dyDescent="0.25">
      <c r="A250" s="255">
        <v>43919</v>
      </c>
      <c r="B250" s="257">
        <v>70</v>
      </c>
      <c r="C250" s="257">
        <v>50</v>
      </c>
      <c r="D250" s="131">
        <f t="shared" si="10"/>
        <v>60</v>
      </c>
      <c r="E250" s="131">
        <f t="shared" si="11"/>
        <v>5</v>
      </c>
      <c r="G250" s="297"/>
      <c r="H250" s="298"/>
    </row>
    <row r="251" spans="1:8" x14ac:dyDescent="0.25">
      <c r="A251" s="255">
        <v>43920</v>
      </c>
      <c r="B251" s="257">
        <v>66</v>
      </c>
      <c r="C251" s="257">
        <v>43</v>
      </c>
      <c r="D251" s="131">
        <f t="shared" si="10"/>
        <v>54.5</v>
      </c>
      <c r="E251" s="131">
        <f t="shared" si="11"/>
        <v>10.5</v>
      </c>
      <c r="G251" s="297"/>
      <c r="H251" s="298"/>
    </row>
    <row r="252" spans="1:8" x14ac:dyDescent="0.25">
      <c r="A252" s="255">
        <v>43921</v>
      </c>
      <c r="B252" s="257">
        <v>62</v>
      </c>
      <c r="C252" s="257">
        <v>46</v>
      </c>
      <c r="D252" s="131">
        <f t="shared" si="10"/>
        <v>54</v>
      </c>
      <c r="E252" s="131">
        <f t="shared" si="11"/>
        <v>11</v>
      </c>
      <c r="G252" s="297"/>
      <c r="H252" s="298"/>
    </row>
    <row r="253" spans="1:8" x14ac:dyDescent="0.25">
      <c r="A253" s="255">
        <v>43922</v>
      </c>
      <c r="B253" s="257">
        <v>63</v>
      </c>
      <c r="C253" s="257">
        <v>43</v>
      </c>
      <c r="D253" s="131">
        <f t="shared" si="10"/>
        <v>53</v>
      </c>
      <c r="E253" s="131">
        <f t="shared" si="11"/>
        <v>12</v>
      </c>
      <c r="G253" s="297"/>
      <c r="H253" s="298"/>
    </row>
    <row r="254" spans="1:8" x14ac:dyDescent="0.25">
      <c r="A254" s="255">
        <v>43923</v>
      </c>
      <c r="B254" s="257">
        <v>66</v>
      </c>
      <c r="C254" s="257">
        <v>44</v>
      </c>
      <c r="D254" s="131">
        <f t="shared" si="10"/>
        <v>55</v>
      </c>
      <c r="E254" s="131">
        <f t="shared" si="11"/>
        <v>10</v>
      </c>
      <c r="G254" s="297"/>
      <c r="H254" s="298"/>
    </row>
    <row r="255" spans="1:8" x14ac:dyDescent="0.25">
      <c r="A255" s="255">
        <v>43924</v>
      </c>
      <c r="B255" s="257">
        <v>70</v>
      </c>
      <c r="C255" s="257">
        <v>53</v>
      </c>
      <c r="D255" s="131">
        <f t="shared" si="10"/>
        <v>61.5</v>
      </c>
      <c r="E255" s="131">
        <f t="shared" si="11"/>
        <v>3.5</v>
      </c>
      <c r="G255" s="297"/>
      <c r="H255" s="298"/>
    </row>
    <row r="256" spans="1:8" x14ac:dyDescent="0.25">
      <c r="A256" s="255">
        <v>43925</v>
      </c>
      <c r="B256" s="257">
        <v>56</v>
      </c>
      <c r="C256" s="257">
        <v>47</v>
      </c>
      <c r="D256" s="131">
        <f t="shared" si="10"/>
        <v>51.5</v>
      </c>
      <c r="E256" s="131">
        <f t="shared" si="11"/>
        <v>13.5</v>
      </c>
      <c r="G256" s="297"/>
      <c r="H256" s="298"/>
    </row>
    <row r="257" spans="1:8" x14ac:dyDescent="0.25">
      <c r="A257" s="255">
        <v>43926</v>
      </c>
      <c r="B257" s="257">
        <v>63</v>
      </c>
      <c r="C257" s="257">
        <v>47</v>
      </c>
      <c r="D257" s="131">
        <f t="shared" si="10"/>
        <v>55</v>
      </c>
      <c r="E257" s="131">
        <f t="shared" si="11"/>
        <v>10</v>
      </c>
      <c r="G257" s="297"/>
      <c r="H257" s="298"/>
    </row>
    <row r="258" spans="1:8" x14ac:dyDescent="0.25">
      <c r="A258" s="255">
        <v>43927</v>
      </c>
      <c r="B258" s="257">
        <v>76</v>
      </c>
      <c r="C258" s="257">
        <v>45</v>
      </c>
      <c r="D258" s="131">
        <f t="shared" si="10"/>
        <v>60.5</v>
      </c>
      <c r="E258" s="131">
        <f t="shared" si="11"/>
        <v>4.5</v>
      </c>
      <c r="G258" s="297"/>
      <c r="H258" s="298"/>
    </row>
    <row r="259" spans="1:8" x14ac:dyDescent="0.25">
      <c r="A259" s="255">
        <v>43928</v>
      </c>
      <c r="B259" s="257">
        <v>78</v>
      </c>
      <c r="C259" s="257">
        <v>56</v>
      </c>
      <c r="D259" s="131">
        <f t="shared" si="10"/>
        <v>67</v>
      </c>
      <c r="E259" s="131">
        <f t="shared" si="11"/>
        <v>0</v>
      </c>
      <c r="G259" s="297"/>
      <c r="H259" s="298"/>
    </row>
    <row r="260" spans="1:8" x14ac:dyDescent="0.25">
      <c r="A260" s="255">
        <v>43929</v>
      </c>
      <c r="B260" s="257">
        <v>85</v>
      </c>
      <c r="C260" s="257">
        <v>61</v>
      </c>
      <c r="D260" s="131">
        <f t="shared" si="10"/>
        <v>73</v>
      </c>
      <c r="E260" s="131">
        <f t="shared" si="11"/>
        <v>0</v>
      </c>
      <c r="G260" s="297"/>
      <c r="H260" s="298"/>
    </row>
    <row r="261" spans="1:8" x14ac:dyDescent="0.25">
      <c r="A261" s="255">
        <v>43930</v>
      </c>
      <c r="B261" s="257">
        <v>66</v>
      </c>
      <c r="C261" s="257">
        <v>44</v>
      </c>
      <c r="D261" s="131">
        <f t="shared" si="10"/>
        <v>55</v>
      </c>
      <c r="E261" s="131">
        <f t="shared" si="11"/>
        <v>10</v>
      </c>
      <c r="G261" s="297"/>
      <c r="H261" s="298"/>
    </row>
    <row r="262" spans="1:8" x14ac:dyDescent="0.25">
      <c r="A262" s="255">
        <v>43931</v>
      </c>
      <c r="B262" s="257">
        <v>58</v>
      </c>
      <c r="C262" s="257">
        <v>36</v>
      </c>
      <c r="D262" s="131">
        <f t="shared" si="10"/>
        <v>47</v>
      </c>
      <c r="E262" s="131">
        <f t="shared" si="11"/>
        <v>18</v>
      </c>
      <c r="G262" s="297"/>
      <c r="H262" s="298"/>
    </row>
    <row r="263" spans="1:8" x14ac:dyDescent="0.25">
      <c r="A263" s="255">
        <v>43932</v>
      </c>
      <c r="B263" s="257">
        <v>65</v>
      </c>
      <c r="C263" s="257">
        <v>40</v>
      </c>
      <c r="D263" s="131">
        <f t="shared" si="10"/>
        <v>52.5</v>
      </c>
      <c r="E263" s="131">
        <f t="shared" si="11"/>
        <v>12.5</v>
      </c>
      <c r="G263" s="297"/>
      <c r="H263" s="298"/>
    </row>
    <row r="264" spans="1:8" x14ac:dyDescent="0.25">
      <c r="A264" s="255">
        <v>43933</v>
      </c>
      <c r="B264" s="257">
        <v>61</v>
      </c>
      <c r="C264" s="257">
        <v>54</v>
      </c>
      <c r="D264" s="131">
        <f t="shared" si="10"/>
        <v>57.5</v>
      </c>
      <c r="E264" s="131">
        <f t="shared" si="11"/>
        <v>7.5</v>
      </c>
      <c r="G264" s="297"/>
      <c r="H264" s="298"/>
    </row>
    <row r="265" spans="1:8" x14ac:dyDescent="0.25">
      <c r="A265" s="255">
        <v>43934</v>
      </c>
      <c r="B265" s="257">
        <v>59</v>
      </c>
      <c r="C265" s="257">
        <v>40</v>
      </c>
      <c r="D265" s="131">
        <f t="shared" si="10"/>
        <v>49.5</v>
      </c>
      <c r="E265" s="131">
        <f t="shared" si="11"/>
        <v>15.5</v>
      </c>
      <c r="G265" s="297"/>
      <c r="H265" s="298"/>
    </row>
    <row r="266" spans="1:8" x14ac:dyDescent="0.25">
      <c r="A266" s="255">
        <v>43935</v>
      </c>
      <c r="B266" s="257">
        <v>52</v>
      </c>
      <c r="C266" s="257">
        <v>34</v>
      </c>
      <c r="D266" s="131">
        <f t="shared" si="10"/>
        <v>43</v>
      </c>
      <c r="E266" s="131">
        <f t="shared" si="11"/>
        <v>22</v>
      </c>
      <c r="G266" s="297"/>
      <c r="H266" s="298"/>
    </row>
    <row r="267" spans="1:8" x14ac:dyDescent="0.25">
      <c r="A267" s="255">
        <v>43936</v>
      </c>
      <c r="B267" s="257">
        <v>62</v>
      </c>
      <c r="C267" s="257">
        <v>31</v>
      </c>
      <c r="D267" s="131">
        <f t="shared" si="10"/>
        <v>46.5</v>
      </c>
      <c r="E267" s="131">
        <f t="shared" si="11"/>
        <v>18.5</v>
      </c>
      <c r="G267" s="297"/>
      <c r="H267" s="298"/>
    </row>
    <row r="268" spans="1:8" x14ac:dyDescent="0.25">
      <c r="A268" s="255">
        <v>43937</v>
      </c>
      <c r="B268" s="257">
        <v>63</v>
      </c>
      <c r="C268" s="257">
        <v>35</v>
      </c>
      <c r="D268" s="131">
        <f t="shared" si="10"/>
        <v>49</v>
      </c>
      <c r="E268" s="131">
        <f t="shared" si="11"/>
        <v>16</v>
      </c>
      <c r="G268" s="297"/>
      <c r="H268" s="298"/>
    </row>
    <row r="269" spans="1:8" x14ac:dyDescent="0.25">
      <c r="A269" s="255">
        <v>43938</v>
      </c>
      <c r="B269" s="257">
        <v>61</v>
      </c>
      <c r="C269" s="257">
        <v>42</v>
      </c>
      <c r="D269" s="131">
        <f t="shared" si="10"/>
        <v>51.5</v>
      </c>
      <c r="E269" s="131">
        <f t="shared" si="11"/>
        <v>13.5</v>
      </c>
      <c r="G269" s="297"/>
      <c r="H269" s="298"/>
    </row>
    <row r="270" spans="1:8" x14ac:dyDescent="0.25">
      <c r="A270" s="255">
        <v>43939</v>
      </c>
      <c r="B270" s="257">
        <v>58</v>
      </c>
      <c r="C270" s="257">
        <v>30</v>
      </c>
      <c r="D270" s="131">
        <f t="shared" si="10"/>
        <v>44</v>
      </c>
      <c r="E270" s="131">
        <f t="shared" si="11"/>
        <v>21</v>
      </c>
      <c r="G270" s="297"/>
      <c r="H270" s="298"/>
    </row>
    <row r="271" spans="1:8" x14ac:dyDescent="0.25">
      <c r="A271" s="255">
        <v>43940</v>
      </c>
      <c r="B271" s="257">
        <v>62</v>
      </c>
      <c r="C271" s="257">
        <v>46</v>
      </c>
      <c r="D271" s="131">
        <f t="shared" si="10"/>
        <v>54</v>
      </c>
      <c r="E271" s="131">
        <f t="shared" si="11"/>
        <v>11</v>
      </c>
      <c r="G271" s="297"/>
      <c r="H271" s="298"/>
    </row>
    <row r="272" spans="1:8" x14ac:dyDescent="0.25">
      <c r="A272" s="255">
        <v>43941</v>
      </c>
      <c r="B272" s="257">
        <v>72</v>
      </c>
      <c r="C272" s="257">
        <v>39</v>
      </c>
      <c r="D272" s="131">
        <f t="shared" si="10"/>
        <v>55.5</v>
      </c>
      <c r="E272" s="131">
        <f t="shared" si="11"/>
        <v>9.5</v>
      </c>
      <c r="G272" s="297"/>
      <c r="H272" s="298"/>
    </row>
    <row r="273" spans="1:8" x14ac:dyDescent="0.25">
      <c r="A273" s="255">
        <v>43942</v>
      </c>
      <c r="B273" s="257">
        <v>72</v>
      </c>
      <c r="C273" s="257">
        <v>43</v>
      </c>
      <c r="D273" s="131">
        <f t="shared" si="10"/>
        <v>57.5</v>
      </c>
      <c r="E273" s="131">
        <f t="shared" si="11"/>
        <v>7.5</v>
      </c>
      <c r="G273" s="297"/>
      <c r="H273" s="298"/>
    </row>
    <row r="274" spans="1:8" x14ac:dyDescent="0.25">
      <c r="A274" s="255">
        <v>43943</v>
      </c>
      <c r="B274" s="257">
        <v>67</v>
      </c>
      <c r="C274" s="257">
        <v>38</v>
      </c>
      <c r="D274" s="131">
        <f t="shared" si="10"/>
        <v>52.5</v>
      </c>
      <c r="E274" s="131">
        <f t="shared" si="11"/>
        <v>12.5</v>
      </c>
      <c r="G274" s="297"/>
      <c r="H274" s="298"/>
    </row>
    <row r="275" spans="1:8" x14ac:dyDescent="0.25">
      <c r="A275" s="255">
        <v>43944</v>
      </c>
      <c r="B275" s="257">
        <v>64</v>
      </c>
      <c r="C275" s="257">
        <v>50</v>
      </c>
      <c r="D275" s="131">
        <f t="shared" si="10"/>
        <v>57</v>
      </c>
      <c r="E275" s="131">
        <f t="shared" si="11"/>
        <v>8</v>
      </c>
      <c r="G275" s="297"/>
      <c r="H275" s="298"/>
    </row>
    <row r="276" spans="1:8" x14ac:dyDescent="0.25">
      <c r="A276" s="255">
        <v>43945</v>
      </c>
      <c r="B276" s="257">
        <v>71</v>
      </c>
      <c r="C276" s="257">
        <v>44</v>
      </c>
      <c r="D276" s="131">
        <f t="shared" si="10"/>
        <v>57.5</v>
      </c>
      <c r="E276" s="131">
        <f t="shared" si="11"/>
        <v>7.5</v>
      </c>
      <c r="G276" s="297"/>
      <c r="H276" s="298"/>
    </row>
    <row r="277" spans="1:8" x14ac:dyDescent="0.25">
      <c r="A277" s="255">
        <v>43946</v>
      </c>
      <c r="B277" s="257">
        <v>63</v>
      </c>
      <c r="C277" s="257">
        <v>52</v>
      </c>
      <c r="D277" s="131">
        <f t="shared" si="10"/>
        <v>57.5</v>
      </c>
      <c r="E277" s="131">
        <f t="shared" si="11"/>
        <v>7.5</v>
      </c>
      <c r="G277" s="297"/>
      <c r="H277" s="298"/>
    </row>
    <row r="278" spans="1:8" x14ac:dyDescent="0.25">
      <c r="A278" s="255">
        <v>43947</v>
      </c>
      <c r="B278" s="257">
        <v>68</v>
      </c>
      <c r="C278" s="257">
        <v>42</v>
      </c>
      <c r="D278" s="131">
        <f t="shared" si="10"/>
        <v>55</v>
      </c>
      <c r="E278" s="131">
        <f t="shared" si="11"/>
        <v>10</v>
      </c>
      <c r="G278" s="297"/>
      <c r="H278" s="298"/>
    </row>
    <row r="279" spans="1:8" x14ac:dyDescent="0.25">
      <c r="A279" s="255">
        <v>43948</v>
      </c>
      <c r="B279" s="257">
        <v>64</v>
      </c>
      <c r="C279" s="257">
        <v>41</v>
      </c>
      <c r="D279" s="131">
        <f t="shared" si="10"/>
        <v>52.5</v>
      </c>
      <c r="E279" s="131">
        <f t="shared" si="11"/>
        <v>12.5</v>
      </c>
      <c r="G279" s="297"/>
      <c r="H279" s="298"/>
    </row>
    <row r="280" spans="1:8" x14ac:dyDescent="0.25">
      <c r="A280" s="255">
        <v>43949</v>
      </c>
      <c r="B280" s="257">
        <v>75</v>
      </c>
      <c r="C280" s="257">
        <v>54</v>
      </c>
      <c r="D280" s="131">
        <f t="shared" si="10"/>
        <v>64.5</v>
      </c>
      <c r="E280" s="131">
        <f t="shared" si="11"/>
        <v>0.5</v>
      </c>
      <c r="G280" s="297"/>
      <c r="H280" s="298"/>
    </row>
    <row r="281" spans="1:8" x14ac:dyDescent="0.25">
      <c r="A281" s="255">
        <v>43950</v>
      </c>
      <c r="B281" s="257">
        <v>68</v>
      </c>
      <c r="C281" s="257">
        <v>53</v>
      </c>
      <c r="D281" s="131">
        <f t="shared" si="10"/>
        <v>60.5</v>
      </c>
      <c r="E281" s="131">
        <f t="shared" si="11"/>
        <v>4.5</v>
      </c>
      <c r="G281" s="297"/>
      <c r="H281" s="298"/>
    </row>
    <row r="282" spans="1:8" x14ac:dyDescent="0.25">
      <c r="A282" s="255">
        <v>43951</v>
      </c>
      <c r="B282" s="257">
        <v>72</v>
      </c>
      <c r="C282" s="257">
        <v>47</v>
      </c>
      <c r="D282" s="131">
        <f t="shared" si="10"/>
        <v>59.5</v>
      </c>
      <c r="E282" s="131">
        <f t="shared" si="11"/>
        <v>5.5</v>
      </c>
      <c r="G282" s="297"/>
      <c r="H282" s="298"/>
    </row>
    <row r="283" spans="1:8" x14ac:dyDescent="0.25">
      <c r="A283" s="255">
        <v>43952</v>
      </c>
      <c r="B283" s="257">
        <v>76</v>
      </c>
      <c r="C283" s="257">
        <v>42</v>
      </c>
      <c r="D283" s="131">
        <f t="shared" si="10"/>
        <v>59</v>
      </c>
      <c r="E283" s="131">
        <f t="shared" si="11"/>
        <v>6</v>
      </c>
      <c r="G283" s="297"/>
      <c r="H283" s="298"/>
    </row>
    <row r="284" spans="1:8" x14ac:dyDescent="0.25">
      <c r="A284" s="255">
        <v>43953</v>
      </c>
      <c r="B284" s="257">
        <v>83</v>
      </c>
      <c r="C284" s="257">
        <v>59</v>
      </c>
      <c r="D284" s="131">
        <f t="shared" si="10"/>
        <v>71</v>
      </c>
      <c r="E284" s="131">
        <f t="shared" si="11"/>
        <v>0</v>
      </c>
      <c r="G284" s="297"/>
      <c r="H284" s="298"/>
    </row>
    <row r="285" spans="1:8" x14ac:dyDescent="0.25">
      <c r="A285" s="255">
        <v>43954</v>
      </c>
      <c r="B285" s="257">
        <v>79</v>
      </c>
      <c r="C285" s="257">
        <v>57</v>
      </c>
      <c r="D285" s="131">
        <f t="shared" si="10"/>
        <v>68</v>
      </c>
      <c r="E285" s="131">
        <f t="shared" si="11"/>
        <v>0</v>
      </c>
      <c r="G285" s="297"/>
      <c r="H285" s="298"/>
    </row>
    <row r="286" spans="1:8" x14ac:dyDescent="0.25">
      <c r="A286" s="255">
        <v>43955</v>
      </c>
      <c r="B286" s="257">
        <v>75</v>
      </c>
      <c r="C286" s="257">
        <v>51</v>
      </c>
      <c r="D286" s="131">
        <f t="shared" si="10"/>
        <v>63</v>
      </c>
      <c r="E286" s="131">
        <f t="shared" si="11"/>
        <v>2</v>
      </c>
      <c r="G286" s="297"/>
      <c r="H286" s="298"/>
    </row>
    <row r="287" spans="1:8" x14ac:dyDescent="0.25">
      <c r="A287" s="255">
        <v>43956</v>
      </c>
      <c r="B287" s="257">
        <v>73</v>
      </c>
      <c r="C287" s="257">
        <v>55</v>
      </c>
      <c r="D287" s="131">
        <f t="shared" ref="D287:D350" si="12">(B287+C287)/2</f>
        <v>64</v>
      </c>
      <c r="E287" s="131">
        <f t="shared" ref="E287:E350" si="13">IF(65-D287&gt;0,65-D287,0)</f>
        <v>1</v>
      </c>
      <c r="G287" s="297"/>
      <c r="H287" s="298"/>
    </row>
    <row r="288" spans="1:8" x14ac:dyDescent="0.25">
      <c r="A288" s="255">
        <v>43957</v>
      </c>
      <c r="B288" s="257">
        <v>63</v>
      </c>
      <c r="C288" s="257">
        <v>43</v>
      </c>
      <c r="D288" s="131">
        <f t="shared" si="12"/>
        <v>53</v>
      </c>
      <c r="E288" s="131">
        <f t="shared" si="13"/>
        <v>12</v>
      </c>
      <c r="G288" s="297"/>
      <c r="H288" s="298"/>
    </row>
    <row r="289" spans="1:8" x14ac:dyDescent="0.25">
      <c r="A289" s="255">
        <v>43958</v>
      </c>
      <c r="B289" s="257">
        <v>69</v>
      </c>
      <c r="C289" s="257">
        <v>39</v>
      </c>
      <c r="D289" s="131">
        <f t="shared" si="12"/>
        <v>54</v>
      </c>
      <c r="E289" s="131">
        <f t="shared" si="13"/>
        <v>11</v>
      </c>
      <c r="G289" s="297"/>
      <c r="H289" s="298"/>
    </row>
    <row r="290" spans="1:8" x14ac:dyDescent="0.25">
      <c r="A290" s="255">
        <v>43959</v>
      </c>
      <c r="B290" s="257">
        <v>64</v>
      </c>
      <c r="C290" s="257">
        <v>41</v>
      </c>
      <c r="D290" s="131">
        <f t="shared" si="12"/>
        <v>52.5</v>
      </c>
      <c r="E290" s="131">
        <f t="shared" si="13"/>
        <v>12.5</v>
      </c>
      <c r="G290" s="297"/>
      <c r="H290" s="298"/>
    </row>
    <row r="291" spans="1:8" x14ac:dyDescent="0.25">
      <c r="A291" s="255">
        <v>43960</v>
      </c>
      <c r="B291" s="257">
        <v>66</v>
      </c>
      <c r="C291" s="257">
        <v>36</v>
      </c>
      <c r="D291" s="131">
        <f t="shared" si="12"/>
        <v>51</v>
      </c>
      <c r="E291" s="131">
        <f t="shared" si="13"/>
        <v>14</v>
      </c>
      <c r="G291" s="297"/>
      <c r="H291" s="298"/>
    </row>
    <row r="292" spans="1:8" x14ac:dyDescent="0.25">
      <c r="A292" s="255">
        <v>43961</v>
      </c>
      <c r="B292" s="257">
        <v>70</v>
      </c>
      <c r="C292" s="257">
        <v>44</v>
      </c>
      <c r="D292" s="131">
        <f t="shared" si="12"/>
        <v>57</v>
      </c>
      <c r="E292" s="131">
        <f t="shared" si="13"/>
        <v>8</v>
      </c>
      <c r="G292" s="297"/>
      <c r="H292" s="298"/>
    </row>
    <row r="293" spans="1:8" x14ac:dyDescent="0.25">
      <c r="A293" s="255">
        <v>43962</v>
      </c>
      <c r="B293" s="257">
        <v>65</v>
      </c>
      <c r="C293" s="257">
        <v>38</v>
      </c>
      <c r="D293" s="131">
        <f t="shared" si="12"/>
        <v>51.5</v>
      </c>
      <c r="E293" s="131">
        <f t="shared" si="13"/>
        <v>13.5</v>
      </c>
      <c r="G293" s="297"/>
      <c r="H293" s="298"/>
    </row>
    <row r="294" spans="1:8" x14ac:dyDescent="0.25">
      <c r="A294" s="255">
        <v>43963</v>
      </c>
      <c r="B294" s="257">
        <v>54</v>
      </c>
      <c r="C294" s="257">
        <v>48</v>
      </c>
      <c r="D294" s="131">
        <f t="shared" si="12"/>
        <v>51</v>
      </c>
      <c r="E294" s="131">
        <f t="shared" si="13"/>
        <v>14</v>
      </c>
      <c r="G294" s="297"/>
      <c r="H294" s="298"/>
    </row>
    <row r="295" spans="1:8" x14ac:dyDescent="0.25">
      <c r="A295" s="255">
        <v>43964</v>
      </c>
      <c r="B295" s="257">
        <v>64</v>
      </c>
      <c r="C295" s="257">
        <v>51</v>
      </c>
      <c r="D295" s="131">
        <f t="shared" si="12"/>
        <v>57.5</v>
      </c>
      <c r="E295" s="131">
        <f t="shared" si="13"/>
        <v>7.5</v>
      </c>
      <c r="G295" s="297"/>
      <c r="H295" s="298"/>
    </row>
    <row r="296" spans="1:8" x14ac:dyDescent="0.25">
      <c r="A296" s="255">
        <v>43965</v>
      </c>
      <c r="B296" s="257">
        <v>81</v>
      </c>
      <c r="C296" s="257">
        <v>62</v>
      </c>
      <c r="D296" s="131">
        <f t="shared" si="12"/>
        <v>71.5</v>
      </c>
      <c r="E296" s="131">
        <f t="shared" si="13"/>
        <v>0</v>
      </c>
      <c r="G296" s="297"/>
      <c r="H296" s="298"/>
    </row>
    <row r="297" spans="1:8" x14ac:dyDescent="0.25">
      <c r="A297" s="255">
        <v>43966</v>
      </c>
      <c r="B297" s="257">
        <v>76</v>
      </c>
      <c r="C297" s="257">
        <v>63</v>
      </c>
      <c r="D297" s="131">
        <f t="shared" si="12"/>
        <v>69.5</v>
      </c>
      <c r="E297" s="131">
        <f t="shared" si="13"/>
        <v>0</v>
      </c>
      <c r="G297" s="297"/>
      <c r="H297" s="298"/>
    </row>
    <row r="298" spans="1:8" x14ac:dyDescent="0.25">
      <c r="A298" s="255">
        <v>43967</v>
      </c>
      <c r="B298" s="257">
        <v>81</v>
      </c>
      <c r="C298" s="257">
        <v>62</v>
      </c>
      <c r="D298" s="131">
        <f t="shared" si="12"/>
        <v>71.5</v>
      </c>
      <c r="E298" s="131">
        <f t="shared" si="13"/>
        <v>0</v>
      </c>
      <c r="G298" s="297"/>
      <c r="H298" s="298"/>
    </row>
    <row r="299" spans="1:8" x14ac:dyDescent="0.25">
      <c r="A299" s="255">
        <v>43968</v>
      </c>
      <c r="B299" s="257">
        <v>80</v>
      </c>
      <c r="C299" s="257">
        <v>65</v>
      </c>
      <c r="D299" s="131">
        <f t="shared" si="12"/>
        <v>72.5</v>
      </c>
      <c r="E299" s="131">
        <f t="shared" si="13"/>
        <v>0</v>
      </c>
      <c r="G299" s="297"/>
      <c r="H299" s="298"/>
    </row>
    <row r="300" spans="1:8" x14ac:dyDescent="0.25">
      <c r="A300" s="255">
        <v>43969</v>
      </c>
      <c r="B300" s="257">
        <v>67</v>
      </c>
      <c r="C300" s="257">
        <v>54</v>
      </c>
      <c r="D300" s="131">
        <f t="shared" si="12"/>
        <v>60.5</v>
      </c>
      <c r="E300" s="131">
        <f t="shared" si="13"/>
        <v>4.5</v>
      </c>
      <c r="G300" s="297"/>
      <c r="H300" s="298"/>
    </row>
    <row r="301" spans="1:8" x14ac:dyDescent="0.25">
      <c r="A301" s="255">
        <v>43970</v>
      </c>
      <c r="B301" s="257">
        <v>72</v>
      </c>
      <c r="C301" s="257">
        <v>58</v>
      </c>
      <c r="D301" s="131">
        <f t="shared" si="12"/>
        <v>65</v>
      </c>
      <c r="E301" s="131">
        <f t="shared" si="13"/>
        <v>0</v>
      </c>
      <c r="G301" s="297"/>
      <c r="H301" s="298"/>
    </row>
    <row r="302" spans="1:8" x14ac:dyDescent="0.25">
      <c r="A302" s="255">
        <v>43971</v>
      </c>
      <c r="B302" s="257">
        <v>72</v>
      </c>
      <c r="C302" s="257">
        <v>60</v>
      </c>
      <c r="D302" s="131">
        <f t="shared" si="12"/>
        <v>66</v>
      </c>
      <c r="E302" s="131">
        <f t="shared" si="13"/>
        <v>0</v>
      </c>
      <c r="G302" s="297"/>
      <c r="H302" s="298"/>
    </row>
    <row r="303" spans="1:8" x14ac:dyDescent="0.25">
      <c r="A303" s="255">
        <v>43972</v>
      </c>
      <c r="B303" s="257">
        <v>75</v>
      </c>
      <c r="C303" s="257">
        <v>60</v>
      </c>
      <c r="D303" s="131">
        <f t="shared" si="12"/>
        <v>67.5</v>
      </c>
      <c r="E303" s="131">
        <f t="shared" si="13"/>
        <v>0</v>
      </c>
      <c r="G303" s="297"/>
      <c r="H303" s="298"/>
    </row>
    <row r="304" spans="1:8" x14ac:dyDescent="0.25">
      <c r="A304" s="255">
        <v>43973</v>
      </c>
      <c r="B304" s="257">
        <v>79</v>
      </c>
      <c r="C304" s="257">
        <v>58</v>
      </c>
      <c r="D304" s="131">
        <f t="shared" si="12"/>
        <v>68.5</v>
      </c>
      <c r="E304" s="131">
        <f t="shared" si="13"/>
        <v>0</v>
      </c>
      <c r="G304" s="297"/>
      <c r="H304" s="298"/>
    </row>
    <row r="305" spans="1:8" x14ac:dyDescent="0.25">
      <c r="A305" s="255">
        <v>43974</v>
      </c>
      <c r="B305" s="257">
        <v>84</v>
      </c>
      <c r="C305" s="257">
        <v>64</v>
      </c>
      <c r="D305" s="131">
        <f t="shared" si="12"/>
        <v>74</v>
      </c>
      <c r="E305" s="131">
        <f t="shared" si="13"/>
        <v>0</v>
      </c>
      <c r="G305" s="297"/>
      <c r="H305" s="298"/>
    </row>
    <row r="306" spans="1:8" x14ac:dyDescent="0.25">
      <c r="A306" s="255">
        <v>43975</v>
      </c>
      <c r="B306" s="257">
        <v>87</v>
      </c>
      <c r="C306" s="257">
        <v>67</v>
      </c>
      <c r="D306" s="131">
        <f t="shared" si="12"/>
        <v>77</v>
      </c>
      <c r="E306" s="131">
        <f t="shared" si="13"/>
        <v>0</v>
      </c>
      <c r="G306" s="297"/>
      <c r="H306" s="298"/>
    </row>
    <row r="307" spans="1:8" x14ac:dyDescent="0.25">
      <c r="A307" s="255">
        <v>43976</v>
      </c>
      <c r="B307" s="257">
        <v>88</v>
      </c>
      <c r="C307" s="257">
        <v>64</v>
      </c>
      <c r="D307" s="131">
        <f t="shared" si="12"/>
        <v>76</v>
      </c>
      <c r="E307" s="131">
        <f t="shared" si="13"/>
        <v>0</v>
      </c>
      <c r="G307" s="297"/>
      <c r="H307" s="298"/>
    </row>
    <row r="308" spans="1:8" x14ac:dyDescent="0.25">
      <c r="A308" s="255">
        <v>43977</v>
      </c>
      <c r="B308" s="257">
        <v>81</v>
      </c>
      <c r="C308" s="257">
        <v>68</v>
      </c>
      <c r="D308" s="131">
        <f t="shared" si="12"/>
        <v>74.5</v>
      </c>
      <c r="E308" s="131">
        <f t="shared" si="13"/>
        <v>0</v>
      </c>
      <c r="G308" s="297"/>
      <c r="H308" s="298"/>
    </row>
    <row r="309" spans="1:8" x14ac:dyDescent="0.25">
      <c r="A309" s="255">
        <v>43978</v>
      </c>
      <c r="B309" s="257">
        <v>80</v>
      </c>
      <c r="C309" s="257">
        <v>68</v>
      </c>
      <c r="D309" s="131">
        <f t="shared" si="12"/>
        <v>74</v>
      </c>
      <c r="E309" s="131">
        <f t="shared" si="13"/>
        <v>0</v>
      </c>
      <c r="G309" s="297"/>
      <c r="H309" s="298"/>
    </row>
    <row r="310" spans="1:8" x14ac:dyDescent="0.25">
      <c r="A310" s="255">
        <v>43979</v>
      </c>
      <c r="B310" s="257">
        <v>80</v>
      </c>
      <c r="C310" s="257">
        <v>64</v>
      </c>
      <c r="D310" s="131">
        <f t="shared" si="12"/>
        <v>72</v>
      </c>
      <c r="E310" s="131">
        <f t="shared" si="13"/>
        <v>0</v>
      </c>
      <c r="G310" s="297"/>
      <c r="H310" s="298"/>
    </row>
    <row r="311" spans="1:8" x14ac:dyDescent="0.25">
      <c r="A311" s="255">
        <v>43980</v>
      </c>
      <c r="B311" s="257">
        <v>82</v>
      </c>
      <c r="C311" s="257">
        <v>63</v>
      </c>
      <c r="D311" s="131">
        <f t="shared" si="12"/>
        <v>72.5</v>
      </c>
      <c r="E311" s="131">
        <f t="shared" si="13"/>
        <v>0</v>
      </c>
      <c r="G311" s="297"/>
      <c r="H311" s="298"/>
    </row>
    <row r="312" spans="1:8" x14ac:dyDescent="0.25">
      <c r="A312" s="255">
        <v>43981</v>
      </c>
      <c r="B312" s="257">
        <v>78</v>
      </c>
      <c r="C312" s="257">
        <v>55</v>
      </c>
      <c r="D312" s="131">
        <f t="shared" si="12"/>
        <v>66.5</v>
      </c>
      <c r="E312" s="131">
        <f t="shared" si="13"/>
        <v>0</v>
      </c>
      <c r="G312" s="297"/>
      <c r="H312" s="298"/>
    </row>
    <row r="313" spans="1:8" x14ac:dyDescent="0.25">
      <c r="A313" s="255">
        <v>43982</v>
      </c>
      <c r="B313" s="257">
        <v>81</v>
      </c>
      <c r="C313" s="257">
        <v>55</v>
      </c>
      <c r="D313" s="131">
        <f t="shared" si="12"/>
        <v>68</v>
      </c>
      <c r="E313" s="131">
        <f t="shared" si="13"/>
        <v>0</v>
      </c>
      <c r="G313" s="297"/>
      <c r="H313" s="298"/>
    </row>
    <row r="314" spans="1:8" x14ac:dyDescent="0.25">
      <c r="A314" s="255">
        <v>43983</v>
      </c>
      <c r="B314" s="257">
        <v>83</v>
      </c>
      <c r="C314" s="257">
        <v>58</v>
      </c>
      <c r="D314" s="131">
        <f t="shared" si="12"/>
        <v>70.5</v>
      </c>
      <c r="E314" s="131">
        <f t="shared" si="13"/>
        <v>0</v>
      </c>
      <c r="G314" s="297"/>
      <c r="H314" s="298"/>
    </row>
    <row r="315" spans="1:8" x14ac:dyDescent="0.25">
      <c r="A315" s="255">
        <v>43984</v>
      </c>
      <c r="B315" s="257">
        <v>88</v>
      </c>
      <c r="C315" s="257">
        <v>59</v>
      </c>
      <c r="D315" s="131">
        <f t="shared" si="12"/>
        <v>73.5</v>
      </c>
      <c r="E315" s="131">
        <f t="shared" si="13"/>
        <v>0</v>
      </c>
      <c r="G315" s="297"/>
      <c r="H315" s="298"/>
    </row>
    <row r="316" spans="1:8" x14ac:dyDescent="0.25">
      <c r="A316" s="255">
        <v>43985</v>
      </c>
      <c r="B316" s="257">
        <v>90</v>
      </c>
      <c r="C316" s="257">
        <v>62</v>
      </c>
      <c r="D316" s="131">
        <f t="shared" si="12"/>
        <v>76</v>
      </c>
      <c r="E316" s="131">
        <f t="shared" si="13"/>
        <v>0</v>
      </c>
      <c r="G316" s="297"/>
      <c r="H316" s="298"/>
    </row>
    <row r="317" spans="1:8" x14ac:dyDescent="0.25">
      <c r="A317" s="255">
        <v>43986</v>
      </c>
      <c r="B317" s="257">
        <v>80</v>
      </c>
      <c r="C317" s="257">
        <v>68</v>
      </c>
      <c r="D317" s="131">
        <f t="shared" si="12"/>
        <v>74</v>
      </c>
      <c r="E317" s="131">
        <f t="shared" si="13"/>
        <v>0</v>
      </c>
      <c r="G317" s="297"/>
      <c r="H317" s="298"/>
    </row>
    <row r="318" spans="1:8" x14ac:dyDescent="0.25">
      <c r="A318" s="255">
        <v>43987</v>
      </c>
      <c r="B318" s="257">
        <v>85</v>
      </c>
      <c r="C318" s="257">
        <v>65</v>
      </c>
      <c r="D318" s="131">
        <f t="shared" si="12"/>
        <v>75</v>
      </c>
      <c r="E318" s="131">
        <f t="shared" si="13"/>
        <v>0</v>
      </c>
      <c r="G318" s="297"/>
      <c r="H318" s="298"/>
    </row>
    <row r="319" spans="1:8" x14ac:dyDescent="0.25">
      <c r="A319" s="255">
        <v>43988</v>
      </c>
      <c r="B319" s="257">
        <v>93</v>
      </c>
      <c r="C319" s="257">
        <v>65</v>
      </c>
      <c r="D319" s="131">
        <f t="shared" si="12"/>
        <v>79</v>
      </c>
      <c r="E319" s="131">
        <f t="shared" si="13"/>
        <v>0</v>
      </c>
      <c r="G319" s="297"/>
      <c r="H319" s="298"/>
    </row>
    <row r="320" spans="1:8" x14ac:dyDescent="0.25">
      <c r="A320" s="255">
        <v>43989</v>
      </c>
      <c r="B320" s="257">
        <v>92</v>
      </c>
      <c r="C320" s="257">
        <v>70</v>
      </c>
      <c r="D320" s="131">
        <f t="shared" si="12"/>
        <v>81</v>
      </c>
      <c r="E320" s="131">
        <f t="shared" si="13"/>
        <v>0</v>
      </c>
      <c r="G320" s="297"/>
      <c r="H320" s="298"/>
    </row>
    <row r="321" spans="1:8" x14ac:dyDescent="0.25">
      <c r="A321" s="255">
        <v>43990</v>
      </c>
      <c r="B321" s="257">
        <v>87</v>
      </c>
      <c r="C321" s="257">
        <v>70</v>
      </c>
      <c r="D321" s="131">
        <f t="shared" si="12"/>
        <v>78.5</v>
      </c>
      <c r="E321" s="131">
        <f t="shared" si="13"/>
        <v>0</v>
      </c>
      <c r="G321" s="297"/>
      <c r="H321" s="298"/>
    </row>
    <row r="322" spans="1:8" x14ac:dyDescent="0.25">
      <c r="A322" s="255">
        <v>43991</v>
      </c>
      <c r="B322" s="257">
        <v>88</v>
      </c>
      <c r="C322" s="257">
        <v>74</v>
      </c>
      <c r="D322" s="131">
        <f t="shared" si="12"/>
        <v>81</v>
      </c>
      <c r="E322" s="131">
        <f t="shared" si="13"/>
        <v>0</v>
      </c>
      <c r="G322" s="297"/>
      <c r="H322" s="298"/>
    </row>
    <row r="323" spans="1:8" x14ac:dyDescent="0.25">
      <c r="A323" s="255">
        <v>43992</v>
      </c>
      <c r="B323" s="257">
        <v>83</v>
      </c>
      <c r="C323" s="257">
        <v>60</v>
      </c>
      <c r="D323" s="131">
        <f t="shared" si="12"/>
        <v>71.5</v>
      </c>
      <c r="E323" s="131">
        <f t="shared" si="13"/>
        <v>0</v>
      </c>
      <c r="G323" s="297"/>
      <c r="H323" s="298"/>
    </row>
    <row r="324" spans="1:8" x14ac:dyDescent="0.25">
      <c r="A324" s="255">
        <v>43993</v>
      </c>
      <c r="B324" s="257">
        <v>85</v>
      </c>
      <c r="C324" s="257">
        <v>56</v>
      </c>
      <c r="D324" s="131">
        <f t="shared" si="12"/>
        <v>70.5</v>
      </c>
      <c r="E324" s="131">
        <f t="shared" si="13"/>
        <v>0</v>
      </c>
      <c r="G324" s="297"/>
      <c r="H324" s="298"/>
    </row>
    <row r="325" spans="1:8" x14ac:dyDescent="0.25">
      <c r="A325" s="255">
        <v>43994</v>
      </c>
      <c r="B325" s="257">
        <v>90</v>
      </c>
      <c r="C325" s="257">
        <v>59</v>
      </c>
      <c r="D325" s="131">
        <f t="shared" si="12"/>
        <v>74.5</v>
      </c>
      <c r="E325" s="131">
        <f t="shared" si="13"/>
        <v>0</v>
      </c>
      <c r="G325" s="297"/>
      <c r="H325" s="298"/>
    </row>
    <row r="326" spans="1:8" x14ac:dyDescent="0.25">
      <c r="A326" s="255">
        <v>43995</v>
      </c>
      <c r="B326" s="257">
        <v>90</v>
      </c>
      <c r="C326" s="257">
        <v>67</v>
      </c>
      <c r="D326" s="131">
        <f t="shared" si="12"/>
        <v>78.5</v>
      </c>
      <c r="E326" s="131">
        <f t="shared" si="13"/>
        <v>0</v>
      </c>
      <c r="G326" s="297"/>
      <c r="H326" s="298"/>
    </row>
    <row r="327" spans="1:8" x14ac:dyDescent="0.25">
      <c r="A327" s="255">
        <v>43996</v>
      </c>
      <c r="B327" s="257">
        <v>83</v>
      </c>
      <c r="C327" s="257">
        <v>65</v>
      </c>
      <c r="D327" s="131">
        <f t="shared" si="12"/>
        <v>74</v>
      </c>
      <c r="E327" s="131">
        <f t="shared" si="13"/>
        <v>0</v>
      </c>
      <c r="G327" s="297"/>
      <c r="H327" s="298"/>
    </row>
    <row r="328" spans="1:8" x14ac:dyDescent="0.25">
      <c r="A328" s="255">
        <v>43997</v>
      </c>
      <c r="B328" s="257">
        <v>82</v>
      </c>
      <c r="C328" s="257">
        <v>59</v>
      </c>
      <c r="D328" s="131">
        <f t="shared" si="12"/>
        <v>70.5</v>
      </c>
      <c r="E328" s="131">
        <f t="shared" si="13"/>
        <v>0</v>
      </c>
      <c r="G328" s="297"/>
      <c r="H328" s="298"/>
    </row>
    <row r="329" spans="1:8" x14ac:dyDescent="0.25">
      <c r="A329" s="255">
        <v>43998</v>
      </c>
      <c r="B329" s="257">
        <v>84</v>
      </c>
      <c r="C329" s="257">
        <v>56</v>
      </c>
      <c r="D329" s="131">
        <f t="shared" si="12"/>
        <v>70</v>
      </c>
      <c r="E329" s="131">
        <f t="shared" si="13"/>
        <v>0</v>
      </c>
      <c r="G329" s="297"/>
      <c r="H329" s="298"/>
    </row>
    <row r="330" spans="1:8" x14ac:dyDescent="0.25">
      <c r="A330" s="255">
        <v>43999</v>
      </c>
      <c r="B330" s="257">
        <v>86</v>
      </c>
      <c r="C330" s="257">
        <v>60</v>
      </c>
      <c r="D330" s="131">
        <f t="shared" si="12"/>
        <v>73</v>
      </c>
      <c r="E330" s="131">
        <f t="shared" si="13"/>
        <v>0</v>
      </c>
      <c r="G330" s="297"/>
      <c r="H330" s="298"/>
    </row>
    <row r="331" spans="1:8" x14ac:dyDescent="0.25">
      <c r="A331" s="255">
        <v>44000</v>
      </c>
      <c r="B331" s="257">
        <v>89</v>
      </c>
      <c r="C331" s="257">
        <v>60</v>
      </c>
      <c r="D331" s="131">
        <f t="shared" si="12"/>
        <v>74.5</v>
      </c>
      <c r="E331" s="131">
        <f t="shared" si="13"/>
        <v>0</v>
      </c>
      <c r="G331" s="297"/>
      <c r="H331" s="298"/>
    </row>
    <row r="332" spans="1:8" x14ac:dyDescent="0.25">
      <c r="A332" s="255">
        <v>44001</v>
      </c>
      <c r="B332" s="257">
        <v>91</v>
      </c>
      <c r="C332" s="257">
        <v>64</v>
      </c>
      <c r="D332" s="131">
        <f t="shared" si="12"/>
        <v>77.5</v>
      </c>
      <c r="E332" s="131">
        <f t="shared" si="13"/>
        <v>0</v>
      </c>
      <c r="G332" s="297"/>
      <c r="H332" s="298"/>
    </row>
    <row r="333" spans="1:8" x14ac:dyDescent="0.25">
      <c r="A333" s="255">
        <v>44002</v>
      </c>
      <c r="B333" s="257">
        <v>92</v>
      </c>
      <c r="C333" s="257">
        <v>64</v>
      </c>
      <c r="D333" s="131">
        <f t="shared" si="12"/>
        <v>78</v>
      </c>
      <c r="E333" s="131">
        <f t="shared" si="13"/>
        <v>0</v>
      </c>
      <c r="G333" s="297"/>
      <c r="H333" s="298"/>
    </row>
    <row r="334" spans="1:8" x14ac:dyDescent="0.25">
      <c r="A334" s="255">
        <v>44003</v>
      </c>
      <c r="B334" s="257">
        <v>85</v>
      </c>
      <c r="C334" s="257">
        <v>68</v>
      </c>
      <c r="D334" s="131">
        <f t="shared" si="12"/>
        <v>76.5</v>
      </c>
      <c r="E334" s="131">
        <f t="shared" si="13"/>
        <v>0</v>
      </c>
      <c r="G334" s="297"/>
      <c r="H334" s="298"/>
    </row>
    <row r="335" spans="1:8" x14ac:dyDescent="0.25">
      <c r="A335" s="255">
        <v>44004</v>
      </c>
      <c r="B335" s="257">
        <v>82</v>
      </c>
      <c r="C335" s="257">
        <v>69</v>
      </c>
      <c r="D335" s="131">
        <f t="shared" si="12"/>
        <v>75.5</v>
      </c>
      <c r="E335" s="131">
        <f t="shared" si="13"/>
        <v>0</v>
      </c>
      <c r="G335" s="297"/>
      <c r="H335" s="298"/>
    </row>
    <row r="336" spans="1:8" x14ac:dyDescent="0.25">
      <c r="A336" s="255">
        <v>44005</v>
      </c>
      <c r="B336" s="257">
        <v>83</v>
      </c>
      <c r="C336" s="257">
        <v>66</v>
      </c>
      <c r="D336" s="131">
        <f t="shared" si="12"/>
        <v>74.5</v>
      </c>
      <c r="E336" s="131">
        <f t="shared" si="13"/>
        <v>0</v>
      </c>
      <c r="G336" s="297"/>
      <c r="H336" s="298"/>
    </row>
    <row r="337" spans="1:8" x14ac:dyDescent="0.25">
      <c r="A337" s="255">
        <v>44006</v>
      </c>
      <c r="B337" s="257">
        <v>85</v>
      </c>
      <c r="C337" s="257">
        <v>63</v>
      </c>
      <c r="D337" s="131">
        <f t="shared" si="12"/>
        <v>74</v>
      </c>
      <c r="E337" s="131">
        <f t="shared" si="13"/>
        <v>0</v>
      </c>
      <c r="G337" s="297"/>
      <c r="H337" s="298"/>
    </row>
    <row r="338" spans="1:8" x14ac:dyDescent="0.25">
      <c r="A338" s="255">
        <v>44007</v>
      </c>
      <c r="B338" s="257">
        <v>89</v>
      </c>
      <c r="C338" s="257">
        <v>60</v>
      </c>
      <c r="D338" s="131">
        <f t="shared" si="12"/>
        <v>74.5</v>
      </c>
      <c r="E338" s="131">
        <f t="shared" si="13"/>
        <v>0</v>
      </c>
      <c r="G338" s="297"/>
      <c r="H338" s="298"/>
    </row>
    <row r="339" spans="1:8" x14ac:dyDescent="0.25">
      <c r="A339" s="255">
        <v>44008</v>
      </c>
      <c r="B339" s="257">
        <v>89</v>
      </c>
      <c r="C339" s="257">
        <v>68</v>
      </c>
      <c r="D339" s="131">
        <f t="shared" si="12"/>
        <v>78.5</v>
      </c>
      <c r="E339" s="131">
        <f t="shared" si="13"/>
        <v>0</v>
      </c>
      <c r="G339" s="297"/>
      <c r="H339" s="298"/>
    </row>
    <row r="340" spans="1:8" x14ac:dyDescent="0.25">
      <c r="A340" s="255">
        <v>44009</v>
      </c>
      <c r="B340" s="257">
        <v>90</v>
      </c>
      <c r="C340" s="257">
        <v>73</v>
      </c>
      <c r="D340" s="131">
        <f t="shared" si="12"/>
        <v>81.5</v>
      </c>
      <c r="E340" s="131">
        <f t="shared" si="13"/>
        <v>0</v>
      </c>
      <c r="G340" s="297"/>
      <c r="H340" s="298"/>
    </row>
    <row r="341" spans="1:8" x14ac:dyDescent="0.25">
      <c r="A341" s="255">
        <v>44010</v>
      </c>
      <c r="B341" s="257">
        <v>94</v>
      </c>
      <c r="C341" s="257">
        <v>78</v>
      </c>
      <c r="D341" s="131">
        <f t="shared" si="12"/>
        <v>86</v>
      </c>
      <c r="E341" s="131">
        <f t="shared" si="13"/>
        <v>0</v>
      </c>
      <c r="G341" s="297"/>
      <c r="H341" s="298"/>
    </row>
    <row r="342" spans="1:8" x14ac:dyDescent="0.25">
      <c r="A342" s="255">
        <v>44011</v>
      </c>
      <c r="B342" s="257">
        <v>93</v>
      </c>
      <c r="C342" s="257">
        <v>75</v>
      </c>
      <c r="D342" s="131">
        <f t="shared" si="12"/>
        <v>84</v>
      </c>
      <c r="E342" s="131">
        <f t="shared" si="13"/>
        <v>0</v>
      </c>
      <c r="G342" s="297"/>
      <c r="H342" s="298"/>
    </row>
    <row r="343" spans="1:8" x14ac:dyDescent="0.25">
      <c r="A343" s="255">
        <v>44012</v>
      </c>
      <c r="B343" s="257">
        <v>88</v>
      </c>
      <c r="C343" s="257">
        <v>70</v>
      </c>
      <c r="D343" s="131">
        <f t="shared" si="12"/>
        <v>79</v>
      </c>
      <c r="E343" s="131">
        <f t="shared" si="13"/>
        <v>0</v>
      </c>
      <c r="G343" s="297"/>
      <c r="H343" s="298"/>
    </row>
    <row r="344" spans="1:8" x14ac:dyDescent="0.25">
      <c r="A344" s="255">
        <v>44013</v>
      </c>
      <c r="B344" s="257">
        <v>85</v>
      </c>
      <c r="C344" s="257">
        <v>70</v>
      </c>
      <c r="D344" s="131">
        <f t="shared" si="12"/>
        <v>77.5</v>
      </c>
      <c r="E344" s="131">
        <f t="shared" si="13"/>
        <v>0</v>
      </c>
      <c r="G344" s="297"/>
      <c r="H344" s="298"/>
    </row>
    <row r="345" spans="1:8" x14ac:dyDescent="0.25">
      <c r="A345" s="255">
        <v>44014</v>
      </c>
      <c r="B345" s="257">
        <v>88</v>
      </c>
      <c r="C345" s="257">
        <v>70</v>
      </c>
      <c r="D345" s="131">
        <f t="shared" si="12"/>
        <v>79</v>
      </c>
      <c r="E345" s="131">
        <f t="shared" si="13"/>
        <v>0</v>
      </c>
      <c r="G345" s="297"/>
      <c r="H345" s="298"/>
    </row>
    <row r="346" spans="1:8" x14ac:dyDescent="0.25">
      <c r="A346" s="255">
        <v>44015</v>
      </c>
      <c r="B346" s="257">
        <v>92</v>
      </c>
      <c r="C346" s="257">
        <v>71</v>
      </c>
      <c r="D346" s="131">
        <f t="shared" si="12"/>
        <v>81.5</v>
      </c>
      <c r="E346" s="131">
        <f t="shared" si="13"/>
        <v>0</v>
      </c>
      <c r="G346" s="297"/>
      <c r="H346" s="298"/>
    </row>
    <row r="347" spans="1:8" x14ac:dyDescent="0.25">
      <c r="A347" s="255">
        <v>44016</v>
      </c>
      <c r="B347" s="257">
        <v>91</v>
      </c>
      <c r="C347" s="257">
        <v>68</v>
      </c>
      <c r="D347" s="131">
        <f t="shared" si="12"/>
        <v>79.5</v>
      </c>
      <c r="E347" s="131">
        <f t="shared" si="13"/>
        <v>0</v>
      </c>
      <c r="G347" s="297"/>
      <c r="H347" s="298"/>
    </row>
    <row r="348" spans="1:8" x14ac:dyDescent="0.25">
      <c r="A348" s="255">
        <v>44017</v>
      </c>
      <c r="B348" s="257">
        <v>92</v>
      </c>
      <c r="C348" s="257">
        <v>69</v>
      </c>
      <c r="D348" s="131">
        <f t="shared" si="12"/>
        <v>80.5</v>
      </c>
      <c r="E348" s="131">
        <f t="shared" si="13"/>
        <v>0</v>
      </c>
      <c r="G348" s="297"/>
      <c r="H348" s="298"/>
    </row>
    <row r="349" spans="1:8" x14ac:dyDescent="0.25">
      <c r="A349" s="255">
        <v>44018</v>
      </c>
      <c r="B349" s="257">
        <v>93</v>
      </c>
      <c r="C349" s="257">
        <v>71</v>
      </c>
      <c r="D349" s="131">
        <f t="shared" si="12"/>
        <v>82</v>
      </c>
      <c r="E349" s="131">
        <f t="shared" si="13"/>
        <v>0</v>
      </c>
      <c r="G349" s="297"/>
      <c r="H349" s="298"/>
    </row>
    <row r="350" spans="1:8" x14ac:dyDescent="0.25">
      <c r="A350" s="255">
        <v>44019</v>
      </c>
      <c r="B350" s="257">
        <v>94</v>
      </c>
      <c r="C350" s="257">
        <v>72</v>
      </c>
      <c r="D350" s="131">
        <f t="shared" si="12"/>
        <v>83</v>
      </c>
      <c r="E350" s="131">
        <f t="shared" si="13"/>
        <v>0</v>
      </c>
      <c r="G350" s="297"/>
      <c r="H350" s="298"/>
    </row>
    <row r="351" spans="1:8" x14ac:dyDescent="0.25">
      <c r="A351" s="255">
        <v>44020</v>
      </c>
      <c r="B351" s="257">
        <v>92</v>
      </c>
      <c r="C351" s="257">
        <v>71</v>
      </c>
      <c r="D351" s="131">
        <f t="shared" ref="D351:D375" si="14">(B351+C351)/2</f>
        <v>81.5</v>
      </c>
      <c r="E351" s="131">
        <f t="shared" ref="E351:E375" si="15">IF(65-D351&gt;0,65-D351,0)</f>
        <v>0</v>
      </c>
      <c r="G351" s="297"/>
      <c r="H351" s="298"/>
    </row>
    <row r="352" spans="1:8" x14ac:dyDescent="0.25">
      <c r="A352" s="255">
        <v>44021</v>
      </c>
      <c r="B352" s="257">
        <v>94</v>
      </c>
      <c r="C352" s="257">
        <v>72</v>
      </c>
      <c r="D352" s="131">
        <f t="shared" si="14"/>
        <v>83</v>
      </c>
      <c r="E352" s="131">
        <f t="shared" si="15"/>
        <v>0</v>
      </c>
      <c r="G352" s="297"/>
      <c r="H352" s="298"/>
    </row>
    <row r="353" spans="1:8" x14ac:dyDescent="0.25">
      <c r="A353" s="255">
        <v>44022</v>
      </c>
      <c r="B353" s="257">
        <v>91</v>
      </c>
      <c r="C353" s="257">
        <v>70</v>
      </c>
      <c r="D353" s="131">
        <f t="shared" si="14"/>
        <v>80.5</v>
      </c>
      <c r="E353" s="131">
        <f t="shared" si="15"/>
        <v>0</v>
      </c>
      <c r="G353" s="297"/>
      <c r="H353" s="298"/>
    </row>
    <row r="354" spans="1:8" x14ac:dyDescent="0.25">
      <c r="A354" s="255">
        <v>44023</v>
      </c>
      <c r="B354" s="257">
        <v>95</v>
      </c>
      <c r="C354" s="257">
        <v>66</v>
      </c>
      <c r="D354" s="131">
        <f t="shared" si="14"/>
        <v>80.5</v>
      </c>
      <c r="E354" s="131">
        <f t="shared" si="15"/>
        <v>0</v>
      </c>
      <c r="G354" s="297"/>
      <c r="H354" s="298"/>
    </row>
    <row r="355" spans="1:8" x14ac:dyDescent="0.25">
      <c r="A355" s="255">
        <v>44024</v>
      </c>
      <c r="B355" s="257">
        <v>91</v>
      </c>
      <c r="C355" s="257">
        <v>69</v>
      </c>
      <c r="D355" s="131">
        <f t="shared" si="14"/>
        <v>80</v>
      </c>
      <c r="E355" s="131">
        <f t="shared" si="15"/>
        <v>0</v>
      </c>
      <c r="G355" s="297"/>
      <c r="H355" s="298"/>
    </row>
    <row r="356" spans="1:8" x14ac:dyDescent="0.25">
      <c r="A356" s="255">
        <v>44025</v>
      </c>
      <c r="B356" s="257">
        <v>90</v>
      </c>
      <c r="C356" s="257">
        <v>66</v>
      </c>
      <c r="D356" s="131">
        <f t="shared" si="14"/>
        <v>78</v>
      </c>
      <c r="E356" s="131">
        <f t="shared" si="15"/>
        <v>0</v>
      </c>
      <c r="G356" s="297"/>
      <c r="H356" s="298"/>
    </row>
    <row r="357" spans="1:8" x14ac:dyDescent="0.25">
      <c r="A357" s="255">
        <v>44026</v>
      </c>
      <c r="B357" s="257">
        <v>91</v>
      </c>
      <c r="C357" s="257">
        <v>65</v>
      </c>
      <c r="D357" s="131">
        <f t="shared" si="14"/>
        <v>78</v>
      </c>
      <c r="E357" s="131">
        <f t="shared" si="15"/>
        <v>0</v>
      </c>
      <c r="G357" s="297"/>
      <c r="H357" s="298"/>
    </row>
    <row r="358" spans="1:8" x14ac:dyDescent="0.25">
      <c r="A358" s="255">
        <v>44027</v>
      </c>
      <c r="B358" s="257">
        <v>94</v>
      </c>
      <c r="C358" s="257">
        <v>72</v>
      </c>
      <c r="D358" s="131">
        <f t="shared" si="14"/>
        <v>83</v>
      </c>
      <c r="E358" s="131">
        <f t="shared" si="15"/>
        <v>0</v>
      </c>
      <c r="G358" s="297"/>
      <c r="H358" s="298"/>
    </row>
    <row r="359" spans="1:8" x14ac:dyDescent="0.25">
      <c r="A359" s="255">
        <v>44028</v>
      </c>
      <c r="B359" s="257">
        <v>87</v>
      </c>
      <c r="C359" s="257">
        <v>73</v>
      </c>
      <c r="D359" s="131">
        <f t="shared" si="14"/>
        <v>80</v>
      </c>
      <c r="E359" s="131">
        <f t="shared" si="15"/>
        <v>0</v>
      </c>
      <c r="G359" s="297"/>
      <c r="H359" s="298"/>
    </row>
    <row r="360" spans="1:8" x14ac:dyDescent="0.25">
      <c r="A360" s="255">
        <v>44029</v>
      </c>
      <c r="B360" s="257">
        <v>93</v>
      </c>
      <c r="C360" s="257">
        <v>73</v>
      </c>
      <c r="D360" s="131">
        <f t="shared" si="14"/>
        <v>83</v>
      </c>
      <c r="E360" s="131">
        <f t="shared" si="15"/>
        <v>0</v>
      </c>
      <c r="G360" s="297"/>
      <c r="H360" s="298"/>
    </row>
    <row r="361" spans="1:8" x14ac:dyDescent="0.25">
      <c r="A361" s="255">
        <v>44030</v>
      </c>
      <c r="B361" s="257">
        <v>92</v>
      </c>
      <c r="C361" s="257">
        <v>73</v>
      </c>
      <c r="D361" s="131">
        <f t="shared" si="14"/>
        <v>82.5</v>
      </c>
      <c r="E361" s="131">
        <f t="shared" si="15"/>
        <v>0</v>
      </c>
      <c r="G361" s="297"/>
      <c r="H361" s="298"/>
    </row>
    <row r="362" spans="1:8" x14ac:dyDescent="0.25">
      <c r="A362" s="255">
        <v>44031</v>
      </c>
      <c r="B362" s="257">
        <v>93</v>
      </c>
      <c r="C362" s="257">
        <v>74</v>
      </c>
      <c r="D362" s="131">
        <f t="shared" si="14"/>
        <v>83.5</v>
      </c>
      <c r="E362" s="131">
        <f t="shared" si="15"/>
        <v>0</v>
      </c>
      <c r="G362" s="297"/>
      <c r="H362" s="298"/>
    </row>
    <row r="363" spans="1:8" x14ac:dyDescent="0.25">
      <c r="A363" s="255">
        <v>44032</v>
      </c>
      <c r="B363" s="257">
        <v>93</v>
      </c>
      <c r="C363" s="257">
        <v>72</v>
      </c>
      <c r="D363" s="131">
        <f t="shared" si="14"/>
        <v>82.5</v>
      </c>
      <c r="E363" s="131">
        <f t="shared" si="15"/>
        <v>0</v>
      </c>
      <c r="G363" s="297"/>
      <c r="H363" s="298"/>
    </row>
    <row r="364" spans="1:8" x14ac:dyDescent="0.25">
      <c r="A364" s="255">
        <v>44033</v>
      </c>
      <c r="B364" s="257">
        <v>92</v>
      </c>
      <c r="C364" s="257">
        <v>70</v>
      </c>
      <c r="D364" s="131">
        <f t="shared" si="14"/>
        <v>81</v>
      </c>
      <c r="E364" s="131">
        <f t="shared" si="15"/>
        <v>0</v>
      </c>
      <c r="G364" s="297"/>
      <c r="H364" s="298"/>
    </row>
    <row r="365" spans="1:8" x14ac:dyDescent="0.25">
      <c r="A365" s="255">
        <v>44034</v>
      </c>
      <c r="B365" s="257">
        <v>90</v>
      </c>
      <c r="C365" s="257">
        <v>72</v>
      </c>
      <c r="D365" s="131">
        <f t="shared" si="14"/>
        <v>81</v>
      </c>
      <c r="E365" s="131">
        <f t="shared" si="15"/>
        <v>0</v>
      </c>
      <c r="G365" s="297"/>
      <c r="H365" s="298"/>
    </row>
    <row r="366" spans="1:8" x14ac:dyDescent="0.25">
      <c r="A366" s="255">
        <v>44035</v>
      </c>
      <c r="B366" s="257">
        <v>94</v>
      </c>
      <c r="C366" s="257">
        <v>72</v>
      </c>
      <c r="D366" s="131">
        <f t="shared" si="14"/>
        <v>83</v>
      </c>
      <c r="E366" s="131">
        <f t="shared" si="15"/>
        <v>0</v>
      </c>
      <c r="G366" s="297"/>
      <c r="H366" s="298"/>
    </row>
    <row r="367" spans="1:8" x14ac:dyDescent="0.25">
      <c r="A367" s="255">
        <v>44036</v>
      </c>
      <c r="B367" s="257">
        <v>93</v>
      </c>
      <c r="C367" s="257">
        <v>70</v>
      </c>
      <c r="D367" s="131">
        <f t="shared" si="14"/>
        <v>81.5</v>
      </c>
      <c r="E367" s="131">
        <f t="shared" si="15"/>
        <v>0</v>
      </c>
      <c r="G367" s="297"/>
      <c r="H367" s="298"/>
    </row>
    <row r="368" spans="1:8" x14ac:dyDescent="0.25">
      <c r="A368" s="255">
        <v>44037</v>
      </c>
      <c r="B368" s="257">
        <v>93</v>
      </c>
      <c r="C368" s="257">
        <v>71</v>
      </c>
      <c r="D368" s="131">
        <f t="shared" si="14"/>
        <v>82</v>
      </c>
      <c r="E368" s="131">
        <f t="shared" si="15"/>
        <v>0</v>
      </c>
      <c r="G368" s="297"/>
      <c r="H368" s="298"/>
    </row>
    <row r="369" spans="1:8" x14ac:dyDescent="0.25">
      <c r="A369" s="255">
        <v>44038</v>
      </c>
      <c r="B369" s="257">
        <v>92</v>
      </c>
      <c r="C369" s="257">
        <v>73</v>
      </c>
      <c r="D369" s="131">
        <f t="shared" si="14"/>
        <v>82.5</v>
      </c>
      <c r="E369" s="131">
        <f t="shared" si="15"/>
        <v>0</v>
      </c>
      <c r="G369" s="297"/>
      <c r="H369" s="298"/>
    </row>
    <row r="370" spans="1:8" x14ac:dyDescent="0.25">
      <c r="A370" s="255">
        <v>44039</v>
      </c>
      <c r="B370" s="257">
        <v>93</v>
      </c>
      <c r="C370" s="257">
        <v>73</v>
      </c>
      <c r="D370" s="131">
        <f t="shared" si="14"/>
        <v>83</v>
      </c>
      <c r="E370" s="131">
        <f t="shared" si="15"/>
        <v>0</v>
      </c>
      <c r="G370" s="297"/>
      <c r="H370" s="298"/>
    </row>
    <row r="371" spans="1:8" x14ac:dyDescent="0.25">
      <c r="A371" s="255">
        <v>44040</v>
      </c>
      <c r="B371" s="257">
        <v>89</v>
      </c>
      <c r="C371" s="257">
        <v>73</v>
      </c>
      <c r="D371" s="131">
        <f t="shared" si="14"/>
        <v>81</v>
      </c>
      <c r="E371" s="131">
        <f t="shared" si="15"/>
        <v>0</v>
      </c>
      <c r="G371" s="297"/>
      <c r="H371" s="298"/>
    </row>
    <row r="372" spans="1:8" x14ac:dyDescent="0.25">
      <c r="A372" s="255">
        <v>44041</v>
      </c>
      <c r="B372" s="257">
        <v>89</v>
      </c>
      <c r="C372" s="257">
        <v>72</v>
      </c>
      <c r="D372" s="131">
        <f t="shared" si="14"/>
        <v>80.5</v>
      </c>
      <c r="E372" s="131">
        <f t="shared" si="15"/>
        <v>0</v>
      </c>
      <c r="G372" s="297"/>
      <c r="H372" s="298"/>
    </row>
    <row r="373" spans="1:8" x14ac:dyDescent="0.25">
      <c r="A373" s="255">
        <v>44042</v>
      </c>
      <c r="B373" s="257">
        <v>91</v>
      </c>
      <c r="C373" s="257">
        <v>73</v>
      </c>
      <c r="D373" s="131">
        <f t="shared" si="14"/>
        <v>82</v>
      </c>
      <c r="E373" s="131">
        <f t="shared" si="15"/>
        <v>0</v>
      </c>
      <c r="G373" s="297"/>
      <c r="H373" s="298"/>
    </row>
    <row r="374" spans="1:8" x14ac:dyDescent="0.25">
      <c r="A374" s="255">
        <v>44043</v>
      </c>
      <c r="B374" s="257">
        <v>85</v>
      </c>
      <c r="C374" s="257">
        <v>73</v>
      </c>
      <c r="D374" s="131">
        <f t="shared" si="14"/>
        <v>79</v>
      </c>
      <c r="E374" s="131">
        <f t="shared" si="15"/>
        <v>0</v>
      </c>
      <c r="G374" s="297"/>
      <c r="H374" s="298"/>
    </row>
    <row r="375" spans="1:8" x14ac:dyDescent="0.25">
      <c r="A375" s="255">
        <v>44044</v>
      </c>
      <c r="B375" s="257">
        <v>75</v>
      </c>
      <c r="C375" s="257">
        <v>62</v>
      </c>
      <c r="D375" s="131">
        <f t="shared" si="14"/>
        <v>68.5</v>
      </c>
      <c r="E375" s="131">
        <f t="shared" si="15"/>
        <v>0</v>
      </c>
    </row>
    <row r="376" spans="1:8" x14ac:dyDescent="0.25">
      <c r="A376" s="255"/>
    </row>
    <row r="377" spans="1:8" x14ac:dyDescent="0.25">
      <c r="A377" s="255"/>
    </row>
    <row r="378" spans="1:8" x14ac:dyDescent="0.25">
      <c r="A378" s="255"/>
    </row>
    <row r="379" spans="1:8" x14ac:dyDescent="0.25">
      <c r="A379" s="255"/>
    </row>
    <row r="380" spans="1:8" x14ac:dyDescent="0.25">
      <c r="A380" s="255"/>
    </row>
    <row r="381" spans="1:8" x14ac:dyDescent="0.25">
      <c r="A381" s="255"/>
    </row>
    <row r="382" spans="1:8" x14ac:dyDescent="0.25">
      <c r="A382" s="255"/>
    </row>
    <row r="383" spans="1:8" x14ac:dyDescent="0.25">
      <c r="A383" s="255"/>
    </row>
    <row r="384" spans="1:8" x14ac:dyDescent="0.25">
      <c r="A384" s="255"/>
    </row>
    <row r="385" spans="1:1" x14ac:dyDescent="0.25">
      <c r="A385" s="255"/>
    </row>
    <row r="386" spans="1:1" x14ac:dyDescent="0.25">
      <c r="A386" s="255"/>
    </row>
    <row r="387" spans="1:1" x14ac:dyDescent="0.25">
      <c r="A387" s="255"/>
    </row>
    <row r="388" spans="1:1" x14ac:dyDescent="0.25">
      <c r="A388" s="255"/>
    </row>
    <row r="389" spans="1:1" x14ac:dyDescent="0.25">
      <c r="A389" s="255"/>
    </row>
    <row r="390" spans="1:1" x14ac:dyDescent="0.25">
      <c r="A390" s="255"/>
    </row>
    <row r="391" spans="1:1" x14ac:dyDescent="0.25">
      <c r="A391" s="55"/>
    </row>
    <row r="392" spans="1:1" x14ac:dyDescent="0.25">
      <c r="A392" s="55"/>
    </row>
    <row r="393" spans="1:1" x14ac:dyDescent="0.25">
      <c r="A393" s="55"/>
    </row>
    <row r="394" spans="1:1" x14ac:dyDescent="0.25">
      <c r="A394" s="55"/>
    </row>
    <row r="395" spans="1:1" x14ac:dyDescent="0.25">
      <c r="A395" s="55"/>
    </row>
    <row r="396" spans="1:1" x14ac:dyDescent="0.25">
      <c r="A396" s="55"/>
    </row>
    <row r="397" spans="1:1" x14ac:dyDescent="0.25">
      <c r="A397" s="55"/>
    </row>
    <row r="398" spans="1:1" x14ac:dyDescent="0.25">
      <c r="A398" s="55"/>
    </row>
    <row r="399" spans="1:1" x14ac:dyDescent="0.25">
      <c r="A399" s="55"/>
    </row>
    <row r="400" spans="1:1" x14ac:dyDescent="0.25">
      <c r="A400" s="55"/>
    </row>
    <row r="401" spans="1:1" x14ac:dyDescent="0.25">
      <c r="A401" s="55"/>
    </row>
    <row r="402" spans="1:1" x14ac:dyDescent="0.25">
      <c r="A402" s="55"/>
    </row>
    <row r="403" spans="1:1" x14ac:dyDescent="0.25">
      <c r="A403" s="55"/>
    </row>
    <row r="404" spans="1:1" x14ac:dyDescent="0.25">
      <c r="A404" s="55"/>
    </row>
    <row r="405" spans="1:1" x14ac:dyDescent="0.25">
      <c r="A405" s="55"/>
    </row>
    <row r="406" spans="1:1" x14ac:dyDescent="0.25">
      <c r="A406" s="55"/>
    </row>
    <row r="407" spans="1:1" x14ac:dyDescent="0.25">
      <c r="A407" s="55"/>
    </row>
    <row r="408" spans="1:1" x14ac:dyDescent="0.25">
      <c r="A408" s="55"/>
    </row>
    <row r="409" spans="1:1" x14ac:dyDescent="0.25">
      <c r="A409" s="55"/>
    </row>
    <row r="410" spans="1:1" x14ac:dyDescent="0.25">
      <c r="A410" s="55"/>
    </row>
    <row r="411" spans="1:1" x14ac:dyDescent="0.25">
      <c r="A411" s="55"/>
    </row>
    <row r="412" spans="1:1" x14ac:dyDescent="0.25">
      <c r="A412" s="55"/>
    </row>
    <row r="413" spans="1:1" x14ac:dyDescent="0.25">
      <c r="A413" s="55"/>
    </row>
    <row r="414" spans="1:1" x14ac:dyDescent="0.25">
      <c r="A414" s="55"/>
    </row>
    <row r="415" spans="1:1" x14ac:dyDescent="0.25">
      <c r="A415" s="55"/>
    </row>
    <row r="416" spans="1:1" x14ac:dyDescent="0.25">
      <c r="A416" s="55"/>
    </row>
    <row r="417" spans="1:1" x14ac:dyDescent="0.25">
      <c r="A417" s="55"/>
    </row>
    <row r="418" spans="1:1" x14ac:dyDescent="0.25">
      <c r="A418" s="55"/>
    </row>
    <row r="419" spans="1:1" x14ac:dyDescent="0.25">
      <c r="A419" s="55"/>
    </row>
    <row r="420" spans="1:1" x14ac:dyDescent="0.25">
      <c r="A420" s="55"/>
    </row>
    <row r="421" spans="1:1" x14ac:dyDescent="0.25">
      <c r="A421" s="55"/>
    </row>
    <row r="422" spans="1:1" x14ac:dyDescent="0.25">
      <c r="A422" s="55"/>
    </row>
    <row r="423" spans="1:1" x14ac:dyDescent="0.25">
      <c r="A423" s="55"/>
    </row>
    <row r="424" spans="1:1" x14ac:dyDescent="0.25">
      <c r="A424" s="55"/>
    </row>
    <row r="425" spans="1:1" x14ac:dyDescent="0.25">
      <c r="A425" s="55"/>
    </row>
    <row r="426" spans="1:1" x14ac:dyDescent="0.25">
      <c r="A426" s="55"/>
    </row>
    <row r="427" spans="1:1" x14ac:dyDescent="0.25">
      <c r="A427" s="55"/>
    </row>
    <row r="428" spans="1:1" x14ac:dyDescent="0.25">
      <c r="A428" s="55"/>
    </row>
    <row r="429" spans="1:1" x14ac:dyDescent="0.25">
      <c r="A429" s="55"/>
    </row>
    <row r="430" spans="1:1" x14ac:dyDescent="0.25">
      <c r="A430" s="55"/>
    </row>
    <row r="431" spans="1:1" x14ac:dyDescent="0.25">
      <c r="A431" s="55"/>
    </row>
    <row r="432" spans="1:1" x14ac:dyDescent="0.25">
      <c r="A432" s="55"/>
    </row>
    <row r="433" spans="1:1" x14ac:dyDescent="0.25">
      <c r="A433" s="55"/>
    </row>
    <row r="434" spans="1:1" x14ac:dyDescent="0.25">
      <c r="A434" s="55"/>
    </row>
    <row r="435" spans="1:1" x14ac:dyDescent="0.25">
      <c r="A435" s="55"/>
    </row>
    <row r="436" spans="1:1" x14ac:dyDescent="0.25">
      <c r="A436" s="55"/>
    </row>
  </sheetData>
  <hyperlinks>
    <hyperlink ref="A7" r:id="rId1"/>
  </hyperlinks>
  <pageMargins left="0.45" right="0.45" top="0.75" bottom="0.5" header="0.3" footer="0.3"/>
  <pageSetup scale="75" orientation="portrait" horizontalDpi="72" verticalDpi="72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F165"/>
  <sheetViews>
    <sheetView topLeftCell="N1" zoomScale="85" zoomScaleNormal="85" workbookViewId="0">
      <selection activeCell="Z10" sqref="Z10"/>
    </sheetView>
  </sheetViews>
  <sheetFormatPr defaultColWidth="12.7109375" defaultRowHeight="15" x14ac:dyDescent="0.2"/>
  <cols>
    <col min="1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45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46</v>
      </c>
    </row>
    <row r="4" spans="1:32" s="35" customFormat="1" ht="15" customHeight="1" x14ac:dyDescent="0.25">
      <c r="A4" s="37"/>
      <c r="B4" s="38" t="str">
        <f t="shared" ref="B4:G4" si="0">IF(ISERROR(MONTH(DATEVALUE("01/" &amp; B$7 &amp; "/" &amp; B8)))=FALSE,MONTH(DATEVALUE("01/" &amp; B$7 &amp; "/" &amp; B8))&amp;B8,0)</f>
        <v>82019</v>
      </c>
      <c r="C4" s="38">
        <f t="shared" si="0"/>
        <v>0</v>
      </c>
      <c r="D4" s="38" t="str">
        <f t="shared" si="0"/>
        <v>92019</v>
      </c>
      <c r="E4" s="38">
        <f t="shared" si="0"/>
        <v>0</v>
      </c>
      <c r="F4" s="38" t="str">
        <f t="shared" si="0"/>
        <v>102019</v>
      </c>
      <c r="G4" s="38">
        <f t="shared" si="0"/>
        <v>0</v>
      </c>
      <c r="H4" s="38" t="str">
        <f>IF(ISERROR(MONTH(DATEVALUE("01/" &amp; H$7 &amp; "/" &amp; H8)))=FALSE,MONTH(DATEVALUE("01/" &amp; H$7 &amp; "/" &amp; H8))&amp;H8,0)</f>
        <v>112019</v>
      </c>
      <c r="I4" s="38">
        <f>IF(ISERROR(MONTH(DATEVALUE("01/" &amp; I$7 &amp; "/" &amp; I8)))=FALSE,MONTH(DATEVALUE("01/" &amp; I$7 &amp; "/" &amp; I8))&amp;I8,0)</f>
        <v>0</v>
      </c>
      <c r="J4" s="38">
        <f>IF(ISERROR(MONTH(DATEVALUE("01/" &amp; J$7 &amp; "/" &amp; J8)))=FALSE,MONTH(DATEVALUE("01/" &amp; J$7 &amp; "/" &amp; J8))&amp;J8,0)</f>
        <v>0</v>
      </c>
      <c r="K4" s="38">
        <f t="shared" ref="K4:Z4" si="1">IF(ISERROR(MONTH(DATEVALUE("01/" &amp; K$7 &amp; "/" &amp; K8)))=FALSE,MONTH(DATEVALUE("01/" &amp; K$7 &amp; "/" &amp; K8))&amp;K8,0)</f>
        <v>0</v>
      </c>
      <c r="L4" s="38" t="str">
        <f t="shared" si="1"/>
        <v>12020</v>
      </c>
      <c r="M4" s="38">
        <f t="shared" si="1"/>
        <v>0</v>
      </c>
      <c r="N4" s="38" t="str">
        <f t="shared" si="1"/>
        <v>22020</v>
      </c>
      <c r="O4" s="38">
        <f t="shared" si="1"/>
        <v>0</v>
      </c>
      <c r="P4" s="38" t="str">
        <f t="shared" si="1"/>
        <v>32020</v>
      </c>
      <c r="Q4" s="38">
        <f t="shared" si="1"/>
        <v>0</v>
      </c>
      <c r="R4" s="38" t="str">
        <f t="shared" si="1"/>
        <v>42020</v>
      </c>
      <c r="S4" s="38">
        <f t="shared" si="1"/>
        <v>0</v>
      </c>
      <c r="T4" s="38" t="str">
        <f t="shared" si="1"/>
        <v>52020</v>
      </c>
      <c r="U4" s="38">
        <f t="shared" si="1"/>
        <v>0</v>
      </c>
      <c r="V4" s="38" t="str">
        <f t="shared" si="1"/>
        <v>62020</v>
      </c>
      <c r="W4" s="38">
        <f t="shared" si="1"/>
        <v>0</v>
      </c>
      <c r="X4" s="38" t="str">
        <f t="shared" si="1"/>
        <v>72020</v>
      </c>
      <c r="Y4" s="38">
        <f t="shared" si="1"/>
        <v>0</v>
      </c>
      <c r="Z4" s="38" t="str">
        <f t="shared" si="1"/>
        <v>82020</v>
      </c>
    </row>
    <row r="5" spans="1:32" s="35" customFormat="1" ht="15" customHeight="1" x14ac:dyDescent="0.25">
      <c r="A5" s="39"/>
      <c r="B5" s="35">
        <f t="shared" ref="B5" si="2">C4</f>
        <v>0</v>
      </c>
      <c r="C5" s="35" t="str">
        <f t="shared" ref="C5" si="3">D4</f>
        <v>92019</v>
      </c>
      <c r="D5" s="35">
        <f t="shared" ref="D5" si="4">E4</f>
        <v>0</v>
      </c>
      <c r="E5" s="35" t="str">
        <f t="shared" ref="E5" si="5">F4</f>
        <v>102019</v>
      </c>
      <c r="F5" s="35">
        <f t="shared" ref="F5" si="6">G4</f>
        <v>0</v>
      </c>
      <c r="G5" s="35">
        <v>122018</v>
      </c>
      <c r="H5" s="35">
        <f t="shared" ref="H5" si="7">I4</f>
        <v>0</v>
      </c>
      <c r="I5" s="35">
        <f>J4</f>
        <v>0</v>
      </c>
      <c r="J5" s="35">
        <f t="shared" ref="J5" si="8">K4</f>
        <v>0</v>
      </c>
      <c r="K5" s="35" t="str">
        <f t="shared" ref="K5" si="9">L4</f>
        <v>12020</v>
      </c>
      <c r="L5" s="35">
        <f t="shared" ref="L5" si="10">M4</f>
        <v>0</v>
      </c>
      <c r="M5" s="35" t="str">
        <f t="shared" ref="M5" si="11">N4</f>
        <v>22020</v>
      </c>
      <c r="N5" s="35">
        <f t="shared" ref="N5" si="12">O4</f>
        <v>0</v>
      </c>
      <c r="O5" s="35" t="str">
        <f t="shared" ref="O5" si="13">P4</f>
        <v>32020</v>
      </c>
      <c r="P5" s="35">
        <f t="shared" ref="P5" si="14">Q4</f>
        <v>0</v>
      </c>
      <c r="Q5" s="35" t="str">
        <f t="shared" ref="Q5" si="15">R4</f>
        <v>42020</v>
      </c>
      <c r="R5" s="35">
        <f t="shared" ref="R5" si="16">S4</f>
        <v>0</v>
      </c>
      <c r="S5" s="35" t="str">
        <f t="shared" ref="S5" si="17">T4</f>
        <v>52020</v>
      </c>
      <c r="T5" s="35">
        <f t="shared" ref="T5" si="18">U4</f>
        <v>0</v>
      </c>
      <c r="U5" s="35" t="str">
        <f t="shared" ref="U5" si="19">V4</f>
        <v>62020</v>
      </c>
      <c r="V5" s="35">
        <f t="shared" ref="V5" si="20">W4</f>
        <v>0</v>
      </c>
      <c r="W5" s="35" t="str">
        <f t="shared" ref="W5" si="21">X4</f>
        <v>72020</v>
      </c>
      <c r="X5" s="35">
        <v>0</v>
      </c>
      <c r="Y5" s="35" t="str">
        <f t="shared" ref="Y5" si="22">Z4</f>
        <v>82020</v>
      </c>
      <c r="Z5" s="35">
        <v>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47</v>
      </c>
      <c r="B7" s="242" t="s">
        <v>53</v>
      </c>
      <c r="C7" s="242"/>
      <c r="D7" s="242" t="s">
        <v>54</v>
      </c>
      <c r="E7" s="242"/>
      <c r="F7" s="242" t="s">
        <v>55</v>
      </c>
      <c r="G7" s="242"/>
      <c r="H7" s="242" t="s">
        <v>56</v>
      </c>
      <c r="I7" s="242"/>
      <c r="J7" s="242" t="s">
        <v>57</v>
      </c>
      <c r="K7" s="235"/>
      <c r="L7" s="235" t="s">
        <v>48</v>
      </c>
      <c r="M7" s="235"/>
      <c r="N7" s="235" t="s">
        <v>49</v>
      </c>
      <c r="O7" s="235"/>
      <c r="P7" s="235" t="s">
        <v>50</v>
      </c>
      <c r="Q7" s="235"/>
      <c r="R7" s="235" t="s">
        <v>51</v>
      </c>
      <c r="S7" s="235"/>
      <c r="T7" s="235" t="s">
        <v>52</v>
      </c>
      <c r="U7" s="235"/>
      <c r="V7" s="235" t="s">
        <v>185</v>
      </c>
      <c r="W7" s="235"/>
      <c r="X7" s="235" t="s">
        <v>186</v>
      </c>
      <c r="Y7" s="235"/>
      <c r="Z7" s="235" t="s">
        <v>53</v>
      </c>
      <c r="AA7" s="190" t="s">
        <v>160</v>
      </c>
      <c r="AC7" s="318" t="s">
        <v>159</v>
      </c>
      <c r="AD7" s="318"/>
      <c r="AE7" s="318"/>
      <c r="AF7" s="318"/>
    </row>
    <row r="8" spans="1:32" s="35" customFormat="1" ht="21.95" customHeight="1" x14ac:dyDescent="0.25">
      <c r="A8" s="41"/>
      <c r="B8" s="243">
        <v>2019</v>
      </c>
      <c r="C8" s="243" t="s">
        <v>46</v>
      </c>
      <c r="D8" s="243">
        <v>2019</v>
      </c>
      <c r="E8" s="243" t="s">
        <v>46</v>
      </c>
      <c r="F8" s="243">
        <v>2019</v>
      </c>
      <c r="G8" s="243" t="s">
        <v>46</v>
      </c>
      <c r="H8" s="243">
        <v>2019</v>
      </c>
      <c r="I8" s="243" t="s">
        <v>46</v>
      </c>
      <c r="J8" s="243">
        <v>2019</v>
      </c>
      <c r="K8" s="237"/>
      <c r="L8" s="237">
        <v>2020</v>
      </c>
      <c r="M8" s="237"/>
      <c r="N8" s="237">
        <v>2020</v>
      </c>
      <c r="O8" s="237"/>
      <c r="P8" s="237">
        <v>2020</v>
      </c>
      <c r="Q8" s="237"/>
      <c r="R8" s="237">
        <v>2020</v>
      </c>
      <c r="S8" s="237"/>
      <c r="T8" s="237">
        <v>2020</v>
      </c>
      <c r="U8" s="237"/>
      <c r="V8" s="237">
        <v>2020</v>
      </c>
      <c r="W8" s="237"/>
      <c r="X8" s="237">
        <v>2020</v>
      </c>
      <c r="Y8" s="237"/>
      <c r="Z8" s="237">
        <v>2020</v>
      </c>
      <c r="AC8" s="318"/>
      <c r="AD8" s="318"/>
      <c r="AE8" s="318"/>
      <c r="AF8" s="318"/>
    </row>
    <row r="9" spans="1:32" s="35" customFormat="1" ht="21.95" customHeight="1" x14ac:dyDescent="0.25">
      <c r="A9" s="42" t="s">
        <v>46</v>
      </c>
      <c r="B9" s="61"/>
      <c r="C9" s="61"/>
      <c r="D9" s="61"/>
      <c r="E9" s="61"/>
      <c r="F9" s="61"/>
      <c r="G9" s="61"/>
      <c r="H9" s="61"/>
      <c r="I9" s="61"/>
      <c r="J9" s="61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C9" s="318"/>
      <c r="AD9" s="318"/>
      <c r="AE9" s="318"/>
      <c r="AF9" s="318"/>
    </row>
    <row r="10" spans="1:32" s="35" customFormat="1" ht="21.95" customHeight="1" x14ac:dyDescent="0.25">
      <c r="A10" s="30">
        <v>1</v>
      </c>
      <c r="B10" s="132">
        <v>43677</v>
      </c>
      <c r="C10" s="207">
        <f t="shared" ref="C10:C28" si="23">D10-B10</f>
        <v>31</v>
      </c>
      <c r="D10" s="132">
        <v>43708</v>
      </c>
      <c r="E10" s="207">
        <f t="shared" ref="E10:E28" si="24">F10-D10</f>
        <v>30</v>
      </c>
      <c r="F10" s="132">
        <v>43738</v>
      </c>
      <c r="G10" s="207">
        <f t="shared" ref="G10:G28" si="25">H10-F10</f>
        <v>31</v>
      </c>
      <c r="H10" s="132">
        <v>43769</v>
      </c>
      <c r="I10" s="207">
        <f t="shared" ref="I10:I28" si="26">J10-H10</f>
        <v>21</v>
      </c>
      <c r="J10" s="132">
        <v>43790</v>
      </c>
      <c r="K10" s="240">
        <f>L10-J10</f>
        <v>40</v>
      </c>
      <c r="L10" s="241">
        <v>43830</v>
      </c>
      <c r="M10" s="240">
        <f>N10-L10</f>
        <v>31</v>
      </c>
      <c r="N10" s="241">
        <v>43861</v>
      </c>
      <c r="O10" s="240">
        <f>P10-N10</f>
        <v>28</v>
      </c>
      <c r="P10" s="241">
        <v>43889</v>
      </c>
      <c r="Q10" s="240">
        <f>R10-P10</f>
        <v>32</v>
      </c>
      <c r="R10" s="241">
        <v>43921</v>
      </c>
      <c r="S10" s="240">
        <f>T10-R10</f>
        <v>30</v>
      </c>
      <c r="T10" s="241">
        <v>43951</v>
      </c>
      <c r="U10" s="240">
        <f>V10-T10</f>
        <v>31</v>
      </c>
      <c r="V10" s="241">
        <v>43982</v>
      </c>
      <c r="W10" s="240">
        <f>X10-V10</f>
        <v>30</v>
      </c>
      <c r="X10" s="241">
        <v>44012</v>
      </c>
      <c r="Y10" s="240">
        <f>Z10-X10</f>
        <v>31</v>
      </c>
      <c r="Z10" s="241">
        <v>44043</v>
      </c>
    </row>
    <row r="11" spans="1:32" s="35" customFormat="1" ht="21.95" customHeight="1" x14ac:dyDescent="0.25">
      <c r="A11" s="30">
        <v>2</v>
      </c>
      <c r="B11" s="132">
        <v>43677</v>
      </c>
      <c r="C11" s="207">
        <f t="shared" si="23"/>
        <v>31</v>
      </c>
      <c r="D11" s="132">
        <v>43708</v>
      </c>
      <c r="E11" s="207">
        <f t="shared" si="24"/>
        <v>30</v>
      </c>
      <c r="F11" s="132">
        <v>43738</v>
      </c>
      <c r="G11" s="207">
        <f t="shared" si="25"/>
        <v>31</v>
      </c>
      <c r="H11" s="132">
        <v>43769</v>
      </c>
      <c r="I11" s="207">
        <f t="shared" si="26"/>
        <v>21</v>
      </c>
      <c r="J11" s="132">
        <v>43790</v>
      </c>
      <c r="K11" s="240">
        <f t="shared" ref="K11:K28" si="27">L11-J11</f>
        <v>40</v>
      </c>
      <c r="L11" s="241">
        <v>43830</v>
      </c>
      <c r="M11" s="240">
        <f t="shared" ref="M11:M28" si="28">N11-L11</f>
        <v>31</v>
      </c>
      <c r="N11" s="241">
        <v>43861</v>
      </c>
      <c r="O11" s="240">
        <f t="shared" ref="O11:O28" si="29">P11-N11</f>
        <v>28</v>
      </c>
      <c r="P11" s="241">
        <v>43889</v>
      </c>
      <c r="Q11" s="240">
        <f t="shared" ref="Q11:Q28" si="30">R11-P11</f>
        <v>32</v>
      </c>
      <c r="R11" s="241">
        <v>43921</v>
      </c>
      <c r="S11" s="240">
        <f t="shared" ref="S11:S28" si="31">T11-R11</f>
        <v>30</v>
      </c>
      <c r="T11" s="241">
        <v>43951</v>
      </c>
      <c r="U11" s="240">
        <f t="shared" ref="U11:U28" si="32">V11-T11</f>
        <v>31</v>
      </c>
      <c r="V11" s="241">
        <v>43982</v>
      </c>
      <c r="W11" s="240">
        <f t="shared" ref="W11:W28" si="33">X11-V11</f>
        <v>30</v>
      </c>
      <c r="X11" s="241">
        <v>44012</v>
      </c>
      <c r="Y11" s="240">
        <f t="shared" ref="Y11:Y28" si="34">Z11-X11</f>
        <v>31</v>
      </c>
      <c r="Z11" s="241">
        <v>44043</v>
      </c>
    </row>
    <row r="12" spans="1:32" s="35" customFormat="1" ht="21.95" customHeight="1" x14ac:dyDescent="0.25">
      <c r="A12" s="30">
        <v>3</v>
      </c>
      <c r="B12" s="132">
        <v>43677</v>
      </c>
      <c r="C12" s="207">
        <f t="shared" si="23"/>
        <v>31</v>
      </c>
      <c r="D12" s="132">
        <v>43708</v>
      </c>
      <c r="E12" s="207">
        <f t="shared" si="24"/>
        <v>30</v>
      </c>
      <c r="F12" s="132">
        <v>43738</v>
      </c>
      <c r="G12" s="207">
        <f t="shared" si="25"/>
        <v>31</v>
      </c>
      <c r="H12" s="132">
        <v>43769</v>
      </c>
      <c r="I12" s="207">
        <f t="shared" si="26"/>
        <v>21</v>
      </c>
      <c r="J12" s="132">
        <v>43790</v>
      </c>
      <c r="K12" s="240">
        <f t="shared" si="27"/>
        <v>40</v>
      </c>
      <c r="L12" s="241">
        <v>43830</v>
      </c>
      <c r="M12" s="240">
        <f t="shared" si="28"/>
        <v>31</v>
      </c>
      <c r="N12" s="241">
        <v>43861</v>
      </c>
      <c r="O12" s="240">
        <f t="shared" si="29"/>
        <v>28</v>
      </c>
      <c r="P12" s="241">
        <v>43889</v>
      </c>
      <c r="Q12" s="240">
        <f t="shared" si="30"/>
        <v>32</v>
      </c>
      <c r="R12" s="241">
        <v>43921</v>
      </c>
      <c r="S12" s="240">
        <f t="shared" si="31"/>
        <v>30</v>
      </c>
      <c r="T12" s="241">
        <v>43951</v>
      </c>
      <c r="U12" s="240">
        <f t="shared" si="32"/>
        <v>31</v>
      </c>
      <c r="V12" s="241">
        <v>43982</v>
      </c>
      <c r="W12" s="240">
        <f t="shared" si="33"/>
        <v>30</v>
      </c>
      <c r="X12" s="241">
        <v>44012</v>
      </c>
      <c r="Y12" s="240">
        <f t="shared" si="34"/>
        <v>31</v>
      </c>
      <c r="Z12" s="241">
        <v>44043</v>
      </c>
    </row>
    <row r="13" spans="1:32" s="35" customFormat="1" ht="21.95" customHeight="1" x14ac:dyDescent="0.25">
      <c r="A13" s="30">
        <v>4</v>
      </c>
      <c r="B13" s="132">
        <v>43677</v>
      </c>
      <c r="C13" s="207">
        <f t="shared" si="23"/>
        <v>31</v>
      </c>
      <c r="D13" s="132">
        <v>43708</v>
      </c>
      <c r="E13" s="207">
        <f t="shared" si="24"/>
        <v>30</v>
      </c>
      <c r="F13" s="132">
        <v>43738</v>
      </c>
      <c r="G13" s="207">
        <f t="shared" si="25"/>
        <v>31</v>
      </c>
      <c r="H13" s="132">
        <v>43769</v>
      </c>
      <c r="I13" s="207">
        <f t="shared" si="26"/>
        <v>21</v>
      </c>
      <c r="J13" s="132">
        <v>43790</v>
      </c>
      <c r="K13" s="240">
        <f t="shared" si="27"/>
        <v>40</v>
      </c>
      <c r="L13" s="241">
        <v>43830</v>
      </c>
      <c r="M13" s="240">
        <f t="shared" si="28"/>
        <v>31</v>
      </c>
      <c r="N13" s="241">
        <v>43861</v>
      </c>
      <c r="O13" s="240">
        <f t="shared" si="29"/>
        <v>28</v>
      </c>
      <c r="P13" s="241">
        <v>43889</v>
      </c>
      <c r="Q13" s="240">
        <f t="shared" si="30"/>
        <v>32</v>
      </c>
      <c r="R13" s="241">
        <v>43921</v>
      </c>
      <c r="S13" s="240">
        <f t="shared" si="31"/>
        <v>30</v>
      </c>
      <c r="T13" s="241">
        <v>43951</v>
      </c>
      <c r="U13" s="240">
        <f t="shared" si="32"/>
        <v>31</v>
      </c>
      <c r="V13" s="241">
        <v>43982</v>
      </c>
      <c r="W13" s="240">
        <f t="shared" si="33"/>
        <v>30</v>
      </c>
      <c r="X13" s="241">
        <v>44012</v>
      </c>
      <c r="Y13" s="240">
        <f t="shared" si="34"/>
        <v>31</v>
      </c>
      <c r="Z13" s="241">
        <v>44043</v>
      </c>
    </row>
    <row r="14" spans="1:32" s="35" customFormat="1" ht="21.95" customHeight="1" x14ac:dyDescent="0.25">
      <c r="A14" s="30">
        <v>5</v>
      </c>
      <c r="B14" s="132">
        <v>43677</v>
      </c>
      <c r="C14" s="207">
        <f t="shared" si="23"/>
        <v>31</v>
      </c>
      <c r="D14" s="132">
        <v>43708</v>
      </c>
      <c r="E14" s="207">
        <f t="shared" si="24"/>
        <v>30</v>
      </c>
      <c r="F14" s="132">
        <v>43738</v>
      </c>
      <c r="G14" s="207">
        <f t="shared" si="25"/>
        <v>31</v>
      </c>
      <c r="H14" s="132">
        <v>43769</v>
      </c>
      <c r="I14" s="207">
        <f t="shared" si="26"/>
        <v>21</v>
      </c>
      <c r="J14" s="132">
        <v>43790</v>
      </c>
      <c r="K14" s="240">
        <f t="shared" si="27"/>
        <v>40</v>
      </c>
      <c r="L14" s="241">
        <v>43830</v>
      </c>
      <c r="M14" s="240">
        <f t="shared" si="28"/>
        <v>31</v>
      </c>
      <c r="N14" s="241">
        <v>43861</v>
      </c>
      <c r="O14" s="240">
        <f t="shared" si="29"/>
        <v>28</v>
      </c>
      <c r="P14" s="241">
        <v>43889</v>
      </c>
      <c r="Q14" s="240">
        <f t="shared" si="30"/>
        <v>32</v>
      </c>
      <c r="R14" s="241">
        <v>43921</v>
      </c>
      <c r="S14" s="240">
        <f t="shared" si="31"/>
        <v>30</v>
      </c>
      <c r="T14" s="241">
        <v>43951</v>
      </c>
      <c r="U14" s="240">
        <f t="shared" si="32"/>
        <v>31</v>
      </c>
      <c r="V14" s="241">
        <v>43982</v>
      </c>
      <c r="W14" s="240">
        <f t="shared" si="33"/>
        <v>30</v>
      </c>
      <c r="X14" s="241">
        <v>44012</v>
      </c>
      <c r="Y14" s="240">
        <f t="shared" si="34"/>
        <v>31</v>
      </c>
      <c r="Z14" s="241">
        <v>44043</v>
      </c>
    </row>
    <row r="15" spans="1:32" s="35" customFormat="1" ht="21.95" customHeight="1" x14ac:dyDescent="0.25">
      <c r="A15" s="30">
        <v>6</v>
      </c>
      <c r="B15" s="132">
        <v>43677</v>
      </c>
      <c r="C15" s="207">
        <f t="shared" si="23"/>
        <v>31</v>
      </c>
      <c r="D15" s="132">
        <v>43708</v>
      </c>
      <c r="E15" s="207">
        <f t="shared" si="24"/>
        <v>30</v>
      </c>
      <c r="F15" s="132">
        <v>43738</v>
      </c>
      <c r="G15" s="207">
        <f t="shared" si="25"/>
        <v>31</v>
      </c>
      <c r="H15" s="132">
        <v>43769</v>
      </c>
      <c r="I15" s="207">
        <f t="shared" si="26"/>
        <v>21</v>
      </c>
      <c r="J15" s="132">
        <v>43790</v>
      </c>
      <c r="K15" s="240">
        <f t="shared" si="27"/>
        <v>40</v>
      </c>
      <c r="L15" s="241">
        <v>43830</v>
      </c>
      <c r="M15" s="240">
        <f t="shared" si="28"/>
        <v>31</v>
      </c>
      <c r="N15" s="241">
        <v>43861</v>
      </c>
      <c r="O15" s="240">
        <f t="shared" si="29"/>
        <v>28</v>
      </c>
      <c r="P15" s="241">
        <v>43889</v>
      </c>
      <c r="Q15" s="240">
        <f t="shared" si="30"/>
        <v>32</v>
      </c>
      <c r="R15" s="241">
        <v>43921</v>
      </c>
      <c r="S15" s="240">
        <f t="shared" si="31"/>
        <v>30</v>
      </c>
      <c r="T15" s="241">
        <v>43951</v>
      </c>
      <c r="U15" s="240">
        <f t="shared" si="32"/>
        <v>31</v>
      </c>
      <c r="V15" s="241">
        <v>43982</v>
      </c>
      <c r="W15" s="240">
        <f t="shared" si="33"/>
        <v>30</v>
      </c>
      <c r="X15" s="241">
        <v>44012</v>
      </c>
      <c r="Y15" s="240">
        <f t="shared" si="34"/>
        <v>31</v>
      </c>
      <c r="Z15" s="241">
        <v>44043</v>
      </c>
    </row>
    <row r="16" spans="1:32" s="35" customFormat="1" ht="21.95" customHeight="1" x14ac:dyDescent="0.25">
      <c r="A16" s="30">
        <v>7</v>
      </c>
      <c r="B16" s="132">
        <v>43677</v>
      </c>
      <c r="C16" s="207">
        <f t="shared" si="23"/>
        <v>31</v>
      </c>
      <c r="D16" s="132">
        <v>43708</v>
      </c>
      <c r="E16" s="207">
        <f t="shared" si="24"/>
        <v>30</v>
      </c>
      <c r="F16" s="132">
        <v>43738</v>
      </c>
      <c r="G16" s="207">
        <f t="shared" si="25"/>
        <v>31</v>
      </c>
      <c r="H16" s="132">
        <v>43769</v>
      </c>
      <c r="I16" s="207">
        <f t="shared" si="26"/>
        <v>21</v>
      </c>
      <c r="J16" s="132">
        <v>43790</v>
      </c>
      <c r="K16" s="240">
        <f t="shared" si="27"/>
        <v>40</v>
      </c>
      <c r="L16" s="241">
        <v>43830</v>
      </c>
      <c r="M16" s="240">
        <f t="shared" si="28"/>
        <v>31</v>
      </c>
      <c r="N16" s="241">
        <v>43861</v>
      </c>
      <c r="O16" s="240">
        <f t="shared" si="29"/>
        <v>28</v>
      </c>
      <c r="P16" s="241">
        <v>43889</v>
      </c>
      <c r="Q16" s="240">
        <f t="shared" si="30"/>
        <v>32</v>
      </c>
      <c r="R16" s="241">
        <v>43921</v>
      </c>
      <c r="S16" s="240">
        <f t="shared" si="31"/>
        <v>30</v>
      </c>
      <c r="T16" s="241">
        <v>43951</v>
      </c>
      <c r="U16" s="240">
        <f t="shared" si="32"/>
        <v>31</v>
      </c>
      <c r="V16" s="241">
        <v>43982</v>
      </c>
      <c r="W16" s="240">
        <f t="shared" si="33"/>
        <v>30</v>
      </c>
      <c r="X16" s="241">
        <v>44012</v>
      </c>
      <c r="Y16" s="240">
        <f t="shared" si="34"/>
        <v>31</v>
      </c>
      <c r="Z16" s="241">
        <v>44043</v>
      </c>
    </row>
    <row r="17" spans="1:26" s="35" customFormat="1" ht="21.95" customHeight="1" x14ac:dyDescent="0.25">
      <c r="A17" s="30">
        <v>8</v>
      </c>
      <c r="B17" s="132">
        <v>43677</v>
      </c>
      <c r="C17" s="207">
        <f t="shared" si="23"/>
        <v>31</v>
      </c>
      <c r="D17" s="132">
        <v>43708</v>
      </c>
      <c r="E17" s="207">
        <f t="shared" si="24"/>
        <v>30</v>
      </c>
      <c r="F17" s="132">
        <v>43738</v>
      </c>
      <c r="G17" s="207">
        <f t="shared" si="25"/>
        <v>31</v>
      </c>
      <c r="H17" s="132">
        <v>43769</v>
      </c>
      <c r="I17" s="207">
        <f t="shared" si="26"/>
        <v>21</v>
      </c>
      <c r="J17" s="132">
        <v>43790</v>
      </c>
      <c r="K17" s="240">
        <f t="shared" si="27"/>
        <v>40</v>
      </c>
      <c r="L17" s="241">
        <v>43830</v>
      </c>
      <c r="M17" s="240">
        <f t="shared" si="28"/>
        <v>31</v>
      </c>
      <c r="N17" s="241">
        <v>43861</v>
      </c>
      <c r="O17" s="240">
        <f t="shared" si="29"/>
        <v>28</v>
      </c>
      <c r="P17" s="241">
        <v>43889</v>
      </c>
      <c r="Q17" s="240">
        <f t="shared" si="30"/>
        <v>32</v>
      </c>
      <c r="R17" s="241">
        <v>43921</v>
      </c>
      <c r="S17" s="240">
        <f t="shared" si="31"/>
        <v>30</v>
      </c>
      <c r="T17" s="241">
        <v>43951</v>
      </c>
      <c r="U17" s="240">
        <f t="shared" si="32"/>
        <v>31</v>
      </c>
      <c r="V17" s="241">
        <v>43982</v>
      </c>
      <c r="W17" s="240">
        <f t="shared" si="33"/>
        <v>30</v>
      </c>
      <c r="X17" s="241">
        <v>44012</v>
      </c>
      <c r="Y17" s="240">
        <f t="shared" si="34"/>
        <v>31</v>
      </c>
      <c r="Z17" s="241">
        <v>44043</v>
      </c>
    </row>
    <row r="18" spans="1:26" s="35" customFormat="1" ht="21.95" customHeight="1" x14ac:dyDescent="0.25">
      <c r="A18" s="30">
        <v>9</v>
      </c>
      <c r="B18" s="132">
        <v>43677</v>
      </c>
      <c r="C18" s="207">
        <f t="shared" si="23"/>
        <v>31</v>
      </c>
      <c r="D18" s="132">
        <v>43708</v>
      </c>
      <c r="E18" s="207">
        <f t="shared" si="24"/>
        <v>30</v>
      </c>
      <c r="F18" s="132">
        <v>43738</v>
      </c>
      <c r="G18" s="207">
        <f t="shared" si="25"/>
        <v>31</v>
      </c>
      <c r="H18" s="132">
        <v>43769</v>
      </c>
      <c r="I18" s="207">
        <f t="shared" si="26"/>
        <v>21</v>
      </c>
      <c r="J18" s="132">
        <v>43790</v>
      </c>
      <c r="K18" s="240">
        <f t="shared" si="27"/>
        <v>40</v>
      </c>
      <c r="L18" s="241">
        <v>43830</v>
      </c>
      <c r="M18" s="240">
        <f t="shared" si="28"/>
        <v>31</v>
      </c>
      <c r="N18" s="241">
        <v>43861</v>
      </c>
      <c r="O18" s="240">
        <f t="shared" si="29"/>
        <v>28</v>
      </c>
      <c r="P18" s="241">
        <v>43889</v>
      </c>
      <c r="Q18" s="240">
        <f t="shared" si="30"/>
        <v>32</v>
      </c>
      <c r="R18" s="241">
        <v>43921</v>
      </c>
      <c r="S18" s="240">
        <f t="shared" si="31"/>
        <v>30</v>
      </c>
      <c r="T18" s="241">
        <v>43951</v>
      </c>
      <c r="U18" s="240">
        <f t="shared" si="32"/>
        <v>31</v>
      </c>
      <c r="V18" s="241">
        <v>43982</v>
      </c>
      <c r="W18" s="240">
        <f t="shared" si="33"/>
        <v>30</v>
      </c>
      <c r="X18" s="241">
        <v>44012</v>
      </c>
      <c r="Y18" s="240">
        <f t="shared" si="34"/>
        <v>31</v>
      </c>
      <c r="Z18" s="241">
        <v>44043</v>
      </c>
    </row>
    <row r="19" spans="1:26" s="35" customFormat="1" ht="21.95" customHeight="1" x14ac:dyDescent="0.25">
      <c r="A19" s="30">
        <v>10</v>
      </c>
      <c r="B19" s="132">
        <v>43677</v>
      </c>
      <c r="C19" s="207">
        <f t="shared" si="23"/>
        <v>31</v>
      </c>
      <c r="D19" s="132">
        <v>43708</v>
      </c>
      <c r="E19" s="207">
        <f t="shared" si="24"/>
        <v>30</v>
      </c>
      <c r="F19" s="132">
        <v>43738</v>
      </c>
      <c r="G19" s="207">
        <f t="shared" si="25"/>
        <v>31</v>
      </c>
      <c r="H19" s="132">
        <v>43769</v>
      </c>
      <c r="I19" s="207">
        <f t="shared" si="26"/>
        <v>21</v>
      </c>
      <c r="J19" s="132">
        <v>43790</v>
      </c>
      <c r="K19" s="240">
        <f t="shared" si="27"/>
        <v>40</v>
      </c>
      <c r="L19" s="241">
        <v>43830</v>
      </c>
      <c r="M19" s="240">
        <f t="shared" si="28"/>
        <v>31</v>
      </c>
      <c r="N19" s="241">
        <v>43861</v>
      </c>
      <c r="O19" s="240">
        <f t="shared" si="29"/>
        <v>28</v>
      </c>
      <c r="P19" s="241">
        <v>43889</v>
      </c>
      <c r="Q19" s="240">
        <f t="shared" si="30"/>
        <v>32</v>
      </c>
      <c r="R19" s="241">
        <v>43921</v>
      </c>
      <c r="S19" s="240">
        <f t="shared" si="31"/>
        <v>30</v>
      </c>
      <c r="T19" s="241">
        <v>43951</v>
      </c>
      <c r="U19" s="240">
        <f t="shared" si="32"/>
        <v>31</v>
      </c>
      <c r="V19" s="241">
        <v>43982</v>
      </c>
      <c r="W19" s="240">
        <f t="shared" si="33"/>
        <v>30</v>
      </c>
      <c r="X19" s="241">
        <v>44012</v>
      </c>
      <c r="Y19" s="240">
        <f t="shared" si="34"/>
        <v>31</v>
      </c>
      <c r="Z19" s="241">
        <v>44043</v>
      </c>
    </row>
    <row r="20" spans="1:26" s="35" customFormat="1" ht="21.95" customHeight="1" x14ac:dyDescent="0.25">
      <c r="A20" s="30">
        <v>11</v>
      </c>
      <c r="B20" s="132">
        <v>43677</v>
      </c>
      <c r="C20" s="207">
        <f t="shared" si="23"/>
        <v>31</v>
      </c>
      <c r="D20" s="132">
        <v>43708</v>
      </c>
      <c r="E20" s="207">
        <f t="shared" si="24"/>
        <v>30</v>
      </c>
      <c r="F20" s="132">
        <v>43738</v>
      </c>
      <c r="G20" s="207">
        <f t="shared" si="25"/>
        <v>31</v>
      </c>
      <c r="H20" s="132">
        <v>43769</v>
      </c>
      <c r="I20" s="207">
        <f t="shared" si="26"/>
        <v>21</v>
      </c>
      <c r="J20" s="132">
        <v>43790</v>
      </c>
      <c r="K20" s="240">
        <f t="shared" si="27"/>
        <v>40</v>
      </c>
      <c r="L20" s="241">
        <v>43830</v>
      </c>
      <c r="M20" s="240">
        <f t="shared" si="28"/>
        <v>31</v>
      </c>
      <c r="N20" s="241">
        <v>43861</v>
      </c>
      <c r="O20" s="240">
        <f t="shared" si="29"/>
        <v>28</v>
      </c>
      <c r="P20" s="241">
        <v>43889</v>
      </c>
      <c r="Q20" s="240">
        <f t="shared" si="30"/>
        <v>32</v>
      </c>
      <c r="R20" s="241">
        <v>43921</v>
      </c>
      <c r="S20" s="240">
        <f t="shared" si="31"/>
        <v>30</v>
      </c>
      <c r="T20" s="241">
        <v>43951</v>
      </c>
      <c r="U20" s="240">
        <f t="shared" si="32"/>
        <v>31</v>
      </c>
      <c r="V20" s="241">
        <v>43982</v>
      </c>
      <c r="W20" s="240">
        <f t="shared" si="33"/>
        <v>30</v>
      </c>
      <c r="X20" s="241">
        <v>44012</v>
      </c>
      <c r="Y20" s="240">
        <f t="shared" si="34"/>
        <v>31</v>
      </c>
      <c r="Z20" s="241">
        <v>44043</v>
      </c>
    </row>
    <row r="21" spans="1:26" s="35" customFormat="1" ht="21.95" customHeight="1" x14ac:dyDescent="0.25">
      <c r="A21" s="30">
        <v>12</v>
      </c>
      <c r="B21" s="132">
        <v>43677</v>
      </c>
      <c r="C21" s="207">
        <f t="shared" si="23"/>
        <v>31</v>
      </c>
      <c r="D21" s="132">
        <v>43708</v>
      </c>
      <c r="E21" s="207">
        <f t="shared" si="24"/>
        <v>30</v>
      </c>
      <c r="F21" s="132">
        <v>43738</v>
      </c>
      <c r="G21" s="207">
        <f t="shared" si="25"/>
        <v>31</v>
      </c>
      <c r="H21" s="132">
        <v>43769</v>
      </c>
      <c r="I21" s="207">
        <f t="shared" si="26"/>
        <v>21</v>
      </c>
      <c r="J21" s="132">
        <v>43790</v>
      </c>
      <c r="K21" s="240">
        <f t="shared" si="27"/>
        <v>40</v>
      </c>
      <c r="L21" s="241">
        <v>43830</v>
      </c>
      <c r="M21" s="240">
        <f t="shared" si="28"/>
        <v>31</v>
      </c>
      <c r="N21" s="241">
        <v>43861</v>
      </c>
      <c r="O21" s="240">
        <f t="shared" si="29"/>
        <v>28</v>
      </c>
      <c r="P21" s="241">
        <v>43889</v>
      </c>
      <c r="Q21" s="240">
        <f t="shared" si="30"/>
        <v>32</v>
      </c>
      <c r="R21" s="241">
        <v>43921</v>
      </c>
      <c r="S21" s="240">
        <f t="shared" si="31"/>
        <v>30</v>
      </c>
      <c r="T21" s="241">
        <v>43951</v>
      </c>
      <c r="U21" s="240">
        <f t="shared" si="32"/>
        <v>31</v>
      </c>
      <c r="V21" s="241">
        <v>43982</v>
      </c>
      <c r="W21" s="240">
        <f t="shared" si="33"/>
        <v>30</v>
      </c>
      <c r="X21" s="241">
        <v>44012</v>
      </c>
      <c r="Y21" s="240">
        <f t="shared" si="34"/>
        <v>31</v>
      </c>
      <c r="Z21" s="241">
        <v>44043</v>
      </c>
    </row>
    <row r="22" spans="1:26" s="35" customFormat="1" ht="21.95" customHeight="1" x14ac:dyDescent="0.25">
      <c r="A22" s="30">
        <v>13</v>
      </c>
      <c r="B22" s="132">
        <v>43677</v>
      </c>
      <c r="C22" s="207">
        <f t="shared" si="23"/>
        <v>31</v>
      </c>
      <c r="D22" s="132">
        <v>43708</v>
      </c>
      <c r="E22" s="207">
        <f t="shared" si="24"/>
        <v>30</v>
      </c>
      <c r="F22" s="132">
        <v>43738</v>
      </c>
      <c r="G22" s="207">
        <f t="shared" si="25"/>
        <v>31</v>
      </c>
      <c r="H22" s="132">
        <v>43769</v>
      </c>
      <c r="I22" s="207">
        <f t="shared" si="26"/>
        <v>21</v>
      </c>
      <c r="J22" s="132">
        <v>43790</v>
      </c>
      <c r="K22" s="240">
        <f t="shared" si="27"/>
        <v>40</v>
      </c>
      <c r="L22" s="241">
        <v>43830</v>
      </c>
      <c r="M22" s="240">
        <f t="shared" si="28"/>
        <v>31</v>
      </c>
      <c r="N22" s="241">
        <v>43861</v>
      </c>
      <c r="O22" s="240">
        <f t="shared" si="29"/>
        <v>28</v>
      </c>
      <c r="P22" s="241">
        <v>43889</v>
      </c>
      <c r="Q22" s="240">
        <f t="shared" si="30"/>
        <v>32</v>
      </c>
      <c r="R22" s="241">
        <v>43921</v>
      </c>
      <c r="S22" s="240">
        <f t="shared" si="31"/>
        <v>30</v>
      </c>
      <c r="T22" s="241">
        <v>43951</v>
      </c>
      <c r="U22" s="240">
        <f t="shared" si="32"/>
        <v>31</v>
      </c>
      <c r="V22" s="241">
        <v>43982</v>
      </c>
      <c r="W22" s="240">
        <f t="shared" si="33"/>
        <v>30</v>
      </c>
      <c r="X22" s="241">
        <v>44012</v>
      </c>
      <c r="Y22" s="240">
        <f t="shared" si="34"/>
        <v>31</v>
      </c>
      <c r="Z22" s="241">
        <v>44043</v>
      </c>
    </row>
    <row r="23" spans="1:26" s="35" customFormat="1" ht="21.95" customHeight="1" x14ac:dyDescent="0.25">
      <c r="A23" s="30">
        <v>14</v>
      </c>
      <c r="B23" s="132">
        <v>43677</v>
      </c>
      <c r="C23" s="207">
        <f t="shared" si="23"/>
        <v>31</v>
      </c>
      <c r="D23" s="132">
        <v>43708</v>
      </c>
      <c r="E23" s="207">
        <f t="shared" si="24"/>
        <v>30</v>
      </c>
      <c r="F23" s="132">
        <v>43738</v>
      </c>
      <c r="G23" s="207">
        <f t="shared" si="25"/>
        <v>31</v>
      </c>
      <c r="H23" s="132">
        <v>43769</v>
      </c>
      <c r="I23" s="207">
        <f t="shared" si="26"/>
        <v>21</v>
      </c>
      <c r="J23" s="132">
        <v>43790</v>
      </c>
      <c r="K23" s="240">
        <f t="shared" si="27"/>
        <v>40</v>
      </c>
      <c r="L23" s="241">
        <v>43830</v>
      </c>
      <c r="M23" s="240">
        <f t="shared" si="28"/>
        <v>31</v>
      </c>
      <c r="N23" s="241">
        <v>43861</v>
      </c>
      <c r="O23" s="240">
        <f t="shared" si="29"/>
        <v>28</v>
      </c>
      <c r="P23" s="241">
        <v>43889</v>
      </c>
      <c r="Q23" s="240">
        <f t="shared" si="30"/>
        <v>32</v>
      </c>
      <c r="R23" s="241">
        <v>43921</v>
      </c>
      <c r="S23" s="240">
        <f t="shared" si="31"/>
        <v>30</v>
      </c>
      <c r="T23" s="241">
        <v>43951</v>
      </c>
      <c r="U23" s="240">
        <f t="shared" si="32"/>
        <v>31</v>
      </c>
      <c r="V23" s="241">
        <v>43982</v>
      </c>
      <c r="W23" s="240">
        <f t="shared" si="33"/>
        <v>30</v>
      </c>
      <c r="X23" s="241">
        <v>44012</v>
      </c>
      <c r="Y23" s="240">
        <f t="shared" si="34"/>
        <v>31</v>
      </c>
      <c r="Z23" s="241">
        <v>44043</v>
      </c>
    </row>
    <row r="24" spans="1:26" s="35" customFormat="1" ht="21.95" customHeight="1" x14ac:dyDescent="0.25">
      <c r="A24" s="30">
        <v>15</v>
      </c>
      <c r="B24" s="132">
        <v>43677</v>
      </c>
      <c r="C24" s="207">
        <f t="shared" si="23"/>
        <v>31</v>
      </c>
      <c r="D24" s="132">
        <v>43708</v>
      </c>
      <c r="E24" s="207">
        <f t="shared" si="24"/>
        <v>30</v>
      </c>
      <c r="F24" s="132">
        <v>43738</v>
      </c>
      <c r="G24" s="207">
        <f t="shared" si="25"/>
        <v>31</v>
      </c>
      <c r="H24" s="132">
        <v>43769</v>
      </c>
      <c r="I24" s="207">
        <f t="shared" si="26"/>
        <v>21</v>
      </c>
      <c r="J24" s="132">
        <v>43790</v>
      </c>
      <c r="K24" s="240">
        <f t="shared" si="27"/>
        <v>40</v>
      </c>
      <c r="L24" s="241">
        <v>43830</v>
      </c>
      <c r="M24" s="240">
        <f t="shared" si="28"/>
        <v>31</v>
      </c>
      <c r="N24" s="241">
        <v>43861</v>
      </c>
      <c r="O24" s="240">
        <f t="shared" si="29"/>
        <v>28</v>
      </c>
      <c r="P24" s="241">
        <v>43889</v>
      </c>
      <c r="Q24" s="240">
        <f t="shared" si="30"/>
        <v>32</v>
      </c>
      <c r="R24" s="241">
        <v>43921</v>
      </c>
      <c r="S24" s="240">
        <f t="shared" si="31"/>
        <v>30</v>
      </c>
      <c r="T24" s="241">
        <v>43951</v>
      </c>
      <c r="U24" s="240">
        <f t="shared" si="32"/>
        <v>31</v>
      </c>
      <c r="V24" s="241">
        <v>43982</v>
      </c>
      <c r="W24" s="240">
        <f t="shared" si="33"/>
        <v>30</v>
      </c>
      <c r="X24" s="241">
        <v>44012</v>
      </c>
      <c r="Y24" s="240">
        <f t="shared" si="34"/>
        <v>31</v>
      </c>
      <c r="Z24" s="241">
        <v>44043</v>
      </c>
    </row>
    <row r="25" spans="1:26" s="35" customFormat="1" ht="21.95" customHeight="1" x14ac:dyDescent="0.25">
      <c r="A25" s="30">
        <v>16</v>
      </c>
      <c r="B25" s="132">
        <v>43677</v>
      </c>
      <c r="C25" s="207">
        <f t="shared" si="23"/>
        <v>31</v>
      </c>
      <c r="D25" s="132">
        <v>43708</v>
      </c>
      <c r="E25" s="207">
        <f t="shared" si="24"/>
        <v>30</v>
      </c>
      <c r="F25" s="132">
        <v>43738</v>
      </c>
      <c r="G25" s="207">
        <f t="shared" si="25"/>
        <v>31</v>
      </c>
      <c r="H25" s="132">
        <v>43769</v>
      </c>
      <c r="I25" s="207">
        <f t="shared" si="26"/>
        <v>21</v>
      </c>
      <c r="J25" s="132">
        <v>43790</v>
      </c>
      <c r="K25" s="240">
        <f t="shared" si="27"/>
        <v>40</v>
      </c>
      <c r="L25" s="241">
        <v>43830</v>
      </c>
      <c r="M25" s="240">
        <f t="shared" si="28"/>
        <v>31</v>
      </c>
      <c r="N25" s="241">
        <v>43861</v>
      </c>
      <c r="O25" s="240">
        <f t="shared" si="29"/>
        <v>28</v>
      </c>
      <c r="P25" s="241">
        <v>43889</v>
      </c>
      <c r="Q25" s="240">
        <f t="shared" si="30"/>
        <v>32</v>
      </c>
      <c r="R25" s="241">
        <v>43921</v>
      </c>
      <c r="S25" s="240">
        <f t="shared" si="31"/>
        <v>30</v>
      </c>
      <c r="T25" s="241">
        <v>43951</v>
      </c>
      <c r="U25" s="240">
        <f t="shared" si="32"/>
        <v>31</v>
      </c>
      <c r="V25" s="241">
        <v>43982</v>
      </c>
      <c r="W25" s="240">
        <f t="shared" si="33"/>
        <v>30</v>
      </c>
      <c r="X25" s="241">
        <v>44012</v>
      </c>
      <c r="Y25" s="240">
        <f t="shared" si="34"/>
        <v>31</v>
      </c>
      <c r="Z25" s="241">
        <v>44043</v>
      </c>
    </row>
    <row r="26" spans="1:26" s="35" customFormat="1" ht="21.95" customHeight="1" x14ac:dyDescent="0.25">
      <c r="A26" s="30">
        <v>17</v>
      </c>
      <c r="B26" s="132">
        <v>43677</v>
      </c>
      <c r="C26" s="207">
        <f t="shared" si="23"/>
        <v>31</v>
      </c>
      <c r="D26" s="132">
        <v>43708</v>
      </c>
      <c r="E26" s="207">
        <f t="shared" si="24"/>
        <v>30</v>
      </c>
      <c r="F26" s="132">
        <v>43738</v>
      </c>
      <c r="G26" s="207">
        <f t="shared" si="25"/>
        <v>31</v>
      </c>
      <c r="H26" s="132">
        <v>43769</v>
      </c>
      <c r="I26" s="207">
        <f t="shared" si="26"/>
        <v>21</v>
      </c>
      <c r="J26" s="132">
        <v>43790</v>
      </c>
      <c r="K26" s="240">
        <f t="shared" si="27"/>
        <v>40</v>
      </c>
      <c r="L26" s="241">
        <v>43830</v>
      </c>
      <c r="M26" s="240">
        <f t="shared" si="28"/>
        <v>31</v>
      </c>
      <c r="N26" s="241">
        <v>43861</v>
      </c>
      <c r="O26" s="240">
        <f t="shared" si="29"/>
        <v>28</v>
      </c>
      <c r="P26" s="241">
        <v>43889</v>
      </c>
      <c r="Q26" s="240">
        <f t="shared" si="30"/>
        <v>32</v>
      </c>
      <c r="R26" s="241">
        <v>43921</v>
      </c>
      <c r="S26" s="240">
        <f t="shared" si="31"/>
        <v>30</v>
      </c>
      <c r="T26" s="241">
        <v>43951</v>
      </c>
      <c r="U26" s="240">
        <f t="shared" si="32"/>
        <v>31</v>
      </c>
      <c r="V26" s="241">
        <v>43982</v>
      </c>
      <c r="W26" s="240">
        <f t="shared" si="33"/>
        <v>30</v>
      </c>
      <c r="X26" s="241">
        <v>44012</v>
      </c>
      <c r="Y26" s="240">
        <f t="shared" si="34"/>
        <v>31</v>
      </c>
      <c r="Z26" s="241">
        <v>44043</v>
      </c>
    </row>
    <row r="27" spans="1:26" s="35" customFormat="1" ht="21.95" customHeight="1" x14ac:dyDescent="0.25">
      <c r="A27" s="30">
        <v>18</v>
      </c>
      <c r="B27" s="132">
        <v>43677</v>
      </c>
      <c r="C27" s="207">
        <f t="shared" si="23"/>
        <v>31</v>
      </c>
      <c r="D27" s="132">
        <v>43708</v>
      </c>
      <c r="E27" s="207">
        <f t="shared" si="24"/>
        <v>30</v>
      </c>
      <c r="F27" s="132">
        <v>43738</v>
      </c>
      <c r="G27" s="207">
        <f t="shared" si="25"/>
        <v>31</v>
      </c>
      <c r="H27" s="132">
        <v>43769</v>
      </c>
      <c r="I27" s="207">
        <f t="shared" si="26"/>
        <v>21</v>
      </c>
      <c r="J27" s="132">
        <v>43790</v>
      </c>
      <c r="K27" s="240">
        <f t="shared" si="27"/>
        <v>40</v>
      </c>
      <c r="L27" s="241">
        <v>43830</v>
      </c>
      <c r="M27" s="240">
        <f t="shared" si="28"/>
        <v>31</v>
      </c>
      <c r="N27" s="241">
        <v>43861</v>
      </c>
      <c r="O27" s="240">
        <f t="shared" si="29"/>
        <v>28</v>
      </c>
      <c r="P27" s="241">
        <v>43889</v>
      </c>
      <c r="Q27" s="240">
        <f t="shared" si="30"/>
        <v>32</v>
      </c>
      <c r="R27" s="241">
        <v>43921</v>
      </c>
      <c r="S27" s="240">
        <f t="shared" si="31"/>
        <v>30</v>
      </c>
      <c r="T27" s="241">
        <v>43951</v>
      </c>
      <c r="U27" s="240">
        <f t="shared" si="32"/>
        <v>31</v>
      </c>
      <c r="V27" s="241">
        <v>43982</v>
      </c>
      <c r="W27" s="240">
        <f t="shared" si="33"/>
        <v>30</v>
      </c>
      <c r="X27" s="241">
        <v>44012</v>
      </c>
      <c r="Y27" s="240">
        <f t="shared" si="34"/>
        <v>31</v>
      </c>
      <c r="Z27" s="241">
        <v>44043</v>
      </c>
    </row>
    <row r="28" spans="1:26" s="35" customFormat="1" ht="21.95" customHeight="1" x14ac:dyDescent="0.25">
      <c r="A28" s="30">
        <v>19</v>
      </c>
      <c r="B28" s="132">
        <v>43677</v>
      </c>
      <c r="C28" s="207">
        <f t="shared" si="23"/>
        <v>31</v>
      </c>
      <c r="D28" s="132">
        <v>43708</v>
      </c>
      <c r="E28" s="207">
        <f t="shared" si="24"/>
        <v>30</v>
      </c>
      <c r="F28" s="132">
        <v>43738</v>
      </c>
      <c r="G28" s="207">
        <f t="shared" si="25"/>
        <v>31</v>
      </c>
      <c r="H28" s="132">
        <v>43769</v>
      </c>
      <c r="I28" s="207">
        <f t="shared" si="26"/>
        <v>21</v>
      </c>
      <c r="J28" s="132">
        <v>43790</v>
      </c>
      <c r="K28" s="240">
        <f t="shared" si="27"/>
        <v>40</v>
      </c>
      <c r="L28" s="241">
        <v>43830</v>
      </c>
      <c r="M28" s="240">
        <f t="shared" si="28"/>
        <v>31</v>
      </c>
      <c r="N28" s="241">
        <v>43861</v>
      </c>
      <c r="O28" s="240">
        <f t="shared" si="29"/>
        <v>28</v>
      </c>
      <c r="P28" s="241">
        <v>43889</v>
      </c>
      <c r="Q28" s="240">
        <f t="shared" si="30"/>
        <v>32</v>
      </c>
      <c r="R28" s="241">
        <v>43921</v>
      </c>
      <c r="S28" s="240">
        <f t="shared" si="31"/>
        <v>30</v>
      </c>
      <c r="T28" s="241">
        <v>43951</v>
      </c>
      <c r="U28" s="240">
        <f t="shared" si="32"/>
        <v>31</v>
      </c>
      <c r="V28" s="241">
        <v>43982</v>
      </c>
      <c r="W28" s="240">
        <f t="shared" si="33"/>
        <v>30</v>
      </c>
      <c r="X28" s="241">
        <v>44012</v>
      </c>
      <c r="Y28" s="240">
        <f t="shared" si="34"/>
        <v>31</v>
      </c>
      <c r="Z28" s="241">
        <v>44043</v>
      </c>
    </row>
    <row r="29" spans="1:26" s="35" customFormat="1" ht="21.95" customHeight="1" x14ac:dyDescent="0.25">
      <c r="A29" s="30"/>
    </row>
    <row r="30" spans="1:26" ht="21.95" customHeight="1" x14ac:dyDescent="0.2">
      <c r="B30" s="44"/>
    </row>
    <row r="31" spans="1:26" ht="15" customHeight="1" x14ac:dyDescent="0.2">
      <c r="B31" s="44"/>
    </row>
    <row r="32" spans="1:26" ht="15" customHeight="1" x14ac:dyDescent="0.2">
      <c r="B32" s="44"/>
    </row>
    <row r="33" spans="2:2" ht="15" hidden="1" customHeight="1" x14ac:dyDescent="0.2">
      <c r="B33" s="44"/>
    </row>
    <row r="34" spans="2:2" ht="15" hidden="1" customHeight="1" x14ac:dyDescent="0.2">
      <c r="B34" s="44"/>
    </row>
    <row r="35" spans="2:2" ht="15" hidden="1" customHeight="1" x14ac:dyDescent="0.2">
      <c r="B35" s="44"/>
    </row>
    <row r="36" spans="2:2" ht="15" hidden="1" customHeight="1" x14ac:dyDescent="0.2">
      <c r="B36" s="44"/>
    </row>
    <row r="37" spans="2:2" ht="15" hidden="1" customHeight="1" x14ac:dyDescent="0.2">
      <c r="B37" s="44"/>
    </row>
    <row r="38" spans="2:2" ht="15" hidden="1" customHeight="1" x14ac:dyDescent="0.2">
      <c r="B38" s="44"/>
    </row>
    <row r="39" spans="2:2" ht="15" hidden="1" customHeight="1" x14ac:dyDescent="0.2">
      <c r="B39" s="44"/>
    </row>
    <row r="40" spans="2:2" hidden="1" x14ac:dyDescent="0.2">
      <c r="B40" s="44"/>
    </row>
    <row r="41" spans="2:2" hidden="1" x14ac:dyDescent="0.2">
      <c r="B41" s="44"/>
    </row>
    <row r="42" spans="2:2" hidden="1" x14ac:dyDescent="0.2">
      <c r="B42" s="44"/>
    </row>
    <row r="43" spans="2:2" hidden="1" x14ac:dyDescent="0.2">
      <c r="B43" s="44"/>
    </row>
    <row r="44" spans="2:2" hidden="1" x14ac:dyDescent="0.2">
      <c r="B44" s="44"/>
    </row>
    <row r="45" spans="2:2" hidden="1" x14ac:dyDescent="0.2">
      <c r="B45" s="44"/>
    </row>
    <row r="46" spans="2:2" hidden="1" x14ac:dyDescent="0.2">
      <c r="B46" s="44"/>
    </row>
    <row r="47" spans="2:2" hidden="1" x14ac:dyDescent="0.2">
      <c r="B47" s="44"/>
    </row>
    <row r="48" spans="2: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</sheetData>
  <mergeCells count="1">
    <mergeCell ref="AC7:AF9"/>
  </mergeCells>
  <conditionalFormatting sqref="U14 T15:T249">
    <cfRule type="cellIs" dxfId="0" priority="1" operator="greaterThan">
      <formula>4</formula>
    </cfRule>
  </conditionalFormatting>
  <pageMargins left="0.45" right="0.45" top="0.75" bottom="0.5" header="0.3" footer="0.3"/>
  <pageSetup scale="38" orientation="landscape" horizontalDpi="72" verticalDpi="72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F507"/>
  <sheetViews>
    <sheetView topLeftCell="M1" zoomScale="85" zoomScaleNormal="85" workbookViewId="0">
      <selection activeCell="Z11" sqref="Z11:Z28"/>
    </sheetView>
  </sheetViews>
  <sheetFormatPr defaultColWidth="12.7109375" defaultRowHeight="15" x14ac:dyDescent="0.2"/>
  <cols>
    <col min="1" max="1" width="12.7109375" style="30"/>
    <col min="2" max="2" width="12.7109375" style="30" customWidth="1"/>
    <col min="3" max="3" width="7.7109375" style="30" bestFit="1" customWidth="1"/>
    <col min="4" max="9" width="12.7109375" style="30" customWidth="1"/>
    <col min="10" max="10" width="16.85546875" style="30" bestFit="1" customWidth="1"/>
    <col min="11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45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46</v>
      </c>
    </row>
    <row r="4" spans="1:32" s="35" customFormat="1" ht="15" customHeight="1" x14ac:dyDescent="0.25">
      <c r="A4" s="37"/>
      <c r="B4" s="38" t="str">
        <f t="shared" ref="B4:X4" si="0">IF(ISERROR(MONTH(DATEVALUE("01/" &amp; B$7 &amp; "/" &amp; B8)))=FALSE,MONTH(DATEVALUE("01/" &amp; B$7 &amp; "/" &amp; B8))&amp;B8,0)</f>
        <v>82019</v>
      </c>
      <c r="C4" s="38">
        <f t="shared" si="0"/>
        <v>0</v>
      </c>
      <c r="D4" s="38" t="str">
        <f t="shared" si="0"/>
        <v>92019</v>
      </c>
      <c r="E4" s="38">
        <f t="shared" si="0"/>
        <v>0</v>
      </c>
      <c r="F4" s="38" t="str">
        <f t="shared" si="0"/>
        <v>102019</v>
      </c>
      <c r="G4" s="38">
        <f t="shared" si="0"/>
        <v>0</v>
      </c>
      <c r="H4" s="38" t="str">
        <f t="shared" si="0"/>
        <v>112019</v>
      </c>
      <c r="I4" s="38">
        <f t="shared" si="0"/>
        <v>0</v>
      </c>
      <c r="J4" s="38">
        <f t="shared" si="0"/>
        <v>0</v>
      </c>
      <c r="K4" s="38">
        <f t="shared" si="0"/>
        <v>0</v>
      </c>
      <c r="L4" s="38" t="str">
        <f t="shared" si="0"/>
        <v>12020</v>
      </c>
      <c r="M4" s="38">
        <f t="shared" si="0"/>
        <v>0</v>
      </c>
      <c r="N4" s="38" t="str">
        <f t="shared" si="0"/>
        <v>22020</v>
      </c>
      <c r="O4" s="38">
        <f t="shared" si="0"/>
        <v>0</v>
      </c>
      <c r="P4" s="38" t="str">
        <f t="shared" si="0"/>
        <v>32020</v>
      </c>
      <c r="Q4" s="38">
        <f t="shared" si="0"/>
        <v>0</v>
      </c>
      <c r="R4" s="38" t="str">
        <f t="shared" si="0"/>
        <v>42020</v>
      </c>
      <c r="S4" s="38">
        <f t="shared" si="0"/>
        <v>0</v>
      </c>
      <c r="T4" s="38" t="str">
        <f t="shared" si="0"/>
        <v>52020</v>
      </c>
      <c r="U4" s="38">
        <f t="shared" si="0"/>
        <v>0</v>
      </c>
      <c r="V4" s="38" t="str">
        <f t="shared" si="0"/>
        <v>62020</v>
      </c>
      <c r="W4" s="38">
        <f t="shared" si="0"/>
        <v>0</v>
      </c>
      <c r="X4" s="38" t="str">
        <f t="shared" si="0"/>
        <v>72020</v>
      </c>
      <c r="Y4" s="38">
        <f t="shared" ref="Y4:Z4" si="1">IF(ISERROR(MONTH(DATEVALUE("01/" &amp; Y$7 &amp; "/" &amp; Y8)))=FALSE,MONTH(DATEVALUE("01/" &amp; Y$7 &amp; "/" &amp; Y8))&amp;Y8,0)</f>
        <v>0</v>
      </c>
      <c r="Z4" s="38" t="str">
        <f t="shared" si="1"/>
        <v>82020</v>
      </c>
    </row>
    <row r="5" spans="1:32" s="35" customFormat="1" ht="15" customHeight="1" x14ac:dyDescent="0.25">
      <c r="A5" s="39"/>
      <c r="B5" s="35">
        <f t="shared" ref="B5:V5" si="2">C4</f>
        <v>0</v>
      </c>
      <c r="C5" s="35" t="str">
        <f t="shared" si="2"/>
        <v>92019</v>
      </c>
      <c r="D5" s="35">
        <f t="shared" si="2"/>
        <v>0</v>
      </c>
      <c r="E5" s="35" t="str">
        <f t="shared" si="2"/>
        <v>102019</v>
      </c>
      <c r="F5" s="35">
        <f t="shared" si="2"/>
        <v>0</v>
      </c>
      <c r="G5" s="35" t="str">
        <f t="shared" si="2"/>
        <v>112019</v>
      </c>
      <c r="H5" s="35">
        <f t="shared" si="2"/>
        <v>0</v>
      </c>
      <c r="I5" s="35">
        <f t="shared" si="2"/>
        <v>0</v>
      </c>
      <c r="J5" s="35">
        <f t="shared" si="2"/>
        <v>0</v>
      </c>
      <c r="K5" s="35" t="str">
        <f t="shared" si="2"/>
        <v>12020</v>
      </c>
      <c r="L5" s="35">
        <f t="shared" si="2"/>
        <v>0</v>
      </c>
      <c r="M5" s="35" t="str">
        <f t="shared" si="2"/>
        <v>22020</v>
      </c>
      <c r="N5" s="35">
        <f t="shared" si="2"/>
        <v>0</v>
      </c>
      <c r="O5" s="35" t="str">
        <f t="shared" si="2"/>
        <v>32020</v>
      </c>
      <c r="P5" s="35">
        <f t="shared" si="2"/>
        <v>0</v>
      </c>
      <c r="Q5" s="35" t="str">
        <f t="shared" si="2"/>
        <v>42020</v>
      </c>
      <c r="R5" s="35">
        <f t="shared" si="2"/>
        <v>0</v>
      </c>
      <c r="S5" s="35" t="str">
        <f t="shared" si="2"/>
        <v>52020</v>
      </c>
      <c r="T5" s="35">
        <f t="shared" si="2"/>
        <v>0</v>
      </c>
      <c r="U5" s="35" t="str">
        <f t="shared" si="2"/>
        <v>62020</v>
      </c>
      <c r="V5" s="35">
        <f t="shared" si="2"/>
        <v>0</v>
      </c>
      <c r="W5" s="35">
        <v>122018</v>
      </c>
      <c r="Y5" s="35">
        <v>122018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47</v>
      </c>
      <c r="B7" s="205" t="s">
        <v>53</v>
      </c>
      <c r="C7" s="205"/>
      <c r="D7" s="205" t="s">
        <v>54</v>
      </c>
      <c r="E7" s="205"/>
      <c r="F7" s="205" t="s">
        <v>55</v>
      </c>
      <c r="G7" s="205"/>
      <c r="H7" s="205" t="s">
        <v>56</v>
      </c>
      <c r="I7" s="205"/>
      <c r="J7" s="205" t="s">
        <v>57</v>
      </c>
      <c r="K7" s="234"/>
      <c r="L7" s="234" t="s">
        <v>48</v>
      </c>
      <c r="M7" s="234"/>
      <c r="N7" s="234" t="s">
        <v>49</v>
      </c>
      <c r="O7" s="234"/>
      <c r="P7" s="234" t="s">
        <v>50</v>
      </c>
      <c r="Q7" s="234"/>
      <c r="R7" s="234" t="s">
        <v>51</v>
      </c>
      <c r="S7" s="234"/>
      <c r="T7" s="234" t="s">
        <v>52</v>
      </c>
      <c r="U7" s="234"/>
      <c r="V7" s="234" t="s">
        <v>185</v>
      </c>
      <c r="W7" s="234"/>
      <c r="X7" s="234" t="s">
        <v>186</v>
      </c>
      <c r="Y7" s="234"/>
      <c r="Z7" s="234" t="s">
        <v>53</v>
      </c>
      <c r="AA7" s="190" t="s">
        <v>160</v>
      </c>
      <c r="AC7" s="318" t="s">
        <v>159</v>
      </c>
      <c r="AD7" s="318"/>
      <c r="AE7" s="318"/>
      <c r="AF7" s="318"/>
    </row>
    <row r="8" spans="1:32" s="35" customFormat="1" ht="21.95" customHeight="1" x14ac:dyDescent="0.25">
      <c r="A8" s="41"/>
      <c r="B8" s="206">
        <v>2019</v>
      </c>
      <c r="C8" s="206" t="s">
        <v>46</v>
      </c>
      <c r="D8" s="206">
        <v>2019</v>
      </c>
      <c r="E8" s="206" t="s">
        <v>46</v>
      </c>
      <c r="F8" s="206">
        <v>2019</v>
      </c>
      <c r="G8" s="206" t="s">
        <v>46</v>
      </c>
      <c r="H8" s="206">
        <v>2019</v>
      </c>
      <c r="I8" s="206" t="s">
        <v>46</v>
      </c>
      <c r="J8" s="206">
        <v>2019</v>
      </c>
      <c r="K8" s="236"/>
      <c r="L8" s="236">
        <v>2020</v>
      </c>
      <c r="M8" s="236"/>
      <c r="N8" s="236">
        <v>2020</v>
      </c>
      <c r="O8" s="236"/>
      <c r="P8" s="236">
        <v>2020</v>
      </c>
      <c r="Q8" s="236"/>
      <c r="R8" s="236">
        <v>2020</v>
      </c>
      <c r="S8" s="236"/>
      <c r="T8" s="236">
        <v>2020</v>
      </c>
      <c r="U8" s="236"/>
      <c r="V8" s="236">
        <v>2020</v>
      </c>
      <c r="W8" s="236"/>
      <c r="X8" s="236">
        <v>2020</v>
      </c>
      <c r="Y8" s="236"/>
      <c r="Z8" s="236">
        <v>2020</v>
      </c>
      <c r="AC8" s="318"/>
      <c r="AD8" s="318"/>
      <c r="AE8" s="318"/>
      <c r="AF8" s="318"/>
    </row>
    <row r="9" spans="1:32" s="35" customFormat="1" ht="21.95" customHeight="1" x14ac:dyDescent="0.25">
      <c r="A9" s="42" t="s">
        <v>46</v>
      </c>
      <c r="B9" s="60"/>
      <c r="C9" s="60"/>
      <c r="D9" s="60"/>
      <c r="E9" s="60"/>
      <c r="F9" s="60"/>
      <c r="G9" s="60"/>
      <c r="H9" s="60"/>
      <c r="I9" s="60"/>
      <c r="J9" s="60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C9" s="318"/>
      <c r="AD9" s="318"/>
      <c r="AE9" s="318"/>
      <c r="AF9" s="318"/>
    </row>
    <row r="10" spans="1:32" s="35" customFormat="1" ht="21.95" customHeight="1" x14ac:dyDescent="0.25">
      <c r="A10" s="30">
        <v>1</v>
      </c>
      <c r="B10" s="84">
        <v>43672</v>
      </c>
      <c r="C10" s="207">
        <f t="shared" ref="C10:C28" si="3">D10-B10</f>
        <v>30</v>
      </c>
      <c r="D10" s="84">
        <v>43702</v>
      </c>
      <c r="E10" s="207">
        <f t="shared" ref="E10:E28" si="4">F10-D10</f>
        <v>31</v>
      </c>
      <c r="F10" s="85">
        <v>43733</v>
      </c>
      <c r="G10" s="207">
        <f t="shared" ref="G10:G28" si="5">H10-F10</f>
        <v>31</v>
      </c>
      <c r="H10" s="84">
        <v>43764</v>
      </c>
      <c r="I10" s="207">
        <f t="shared" ref="I10:I28" si="6">J10-H10</f>
        <v>30</v>
      </c>
      <c r="J10" s="84">
        <v>43794</v>
      </c>
      <c r="K10" s="240">
        <f>L10-J10</f>
        <v>31</v>
      </c>
      <c r="L10" s="244">
        <v>43825</v>
      </c>
      <c r="M10" s="240">
        <f>N10-L10</f>
        <v>31</v>
      </c>
      <c r="N10" s="244">
        <v>43856</v>
      </c>
      <c r="O10" s="240">
        <f>P10-N10</f>
        <v>28</v>
      </c>
      <c r="P10" s="244">
        <v>43884</v>
      </c>
      <c r="Q10" s="240">
        <f>R10-P10</f>
        <v>32</v>
      </c>
      <c r="R10" s="244">
        <v>43916</v>
      </c>
      <c r="S10" s="240">
        <f>T10-R10</f>
        <v>30</v>
      </c>
      <c r="T10" s="244">
        <v>43946</v>
      </c>
      <c r="U10" s="240">
        <f>V10-T10</f>
        <v>31</v>
      </c>
      <c r="V10" s="244">
        <v>43977</v>
      </c>
      <c r="W10" s="240">
        <f>X10-V10</f>
        <v>30</v>
      </c>
      <c r="X10" s="244">
        <v>44007</v>
      </c>
      <c r="Y10" s="240">
        <f>Z10-X10</f>
        <v>32</v>
      </c>
      <c r="Z10" s="244">
        <v>44039</v>
      </c>
    </row>
    <row r="11" spans="1:32" s="35" customFormat="1" ht="21.95" customHeight="1" x14ac:dyDescent="0.25">
      <c r="A11" s="30">
        <v>2</v>
      </c>
      <c r="B11" s="84">
        <v>43672</v>
      </c>
      <c r="C11" s="207">
        <f t="shared" si="3"/>
        <v>30</v>
      </c>
      <c r="D11" s="84">
        <v>43702</v>
      </c>
      <c r="E11" s="207">
        <f t="shared" si="4"/>
        <v>31</v>
      </c>
      <c r="F11" s="85">
        <v>43733</v>
      </c>
      <c r="G11" s="207">
        <f t="shared" si="5"/>
        <v>31</v>
      </c>
      <c r="H11" s="84">
        <v>43764</v>
      </c>
      <c r="I11" s="207">
        <f t="shared" si="6"/>
        <v>30</v>
      </c>
      <c r="J11" s="84">
        <v>43794</v>
      </c>
      <c r="K11" s="240">
        <f t="shared" ref="K11:K28" si="7">L11-J11</f>
        <v>31</v>
      </c>
      <c r="L11" s="244">
        <v>43825</v>
      </c>
      <c r="M11" s="240">
        <f t="shared" ref="M11:M28" si="8">N11-L11</f>
        <v>31</v>
      </c>
      <c r="N11" s="244">
        <v>43856</v>
      </c>
      <c r="O11" s="240">
        <f t="shared" ref="O11:O28" si="9">P11-N11</f>
        <v>28</v>
      </c>
      <c r="P11" s="244">
        <v>43884</v>
      </c>
      <c r="Q11" s="240">
        <f t="shared" ref="Q11:Q28" si="10">R11-P11</f>
        <v>32</v>
      </c>
      <c r="R11" s="244">
        <v>43916</v>
      </c>
      <c r="S11" s="240">
        <f t="shared" ref="S11:S28" si="11">T11-R11</f>
        <v>30</v>
      </c>
      <c r="T11" s="244">
        <v>43946</v>
      </c>
      <c r="U11" s="240">
        <f t="shared" ref="U11:U28" si="12">V11-T11</f>
        <v>31</v>
      </c>
      <c r="V11" s="244">
        <v>43977</v>
      </c>
      <c r="W11" s="240">
        <f t="shared" ref="W11:W28" si="13">X11-V11</f>
        <v>30</v>
      </c>
      <c r="X11" s="244">
        <v>44007</v>
      </c>
      <c r="Y11" s="240">
        <f t="shared" ref="Y11:Y28" si="14">Z11-X11</f>
        <v>32</v>
      </c>
      <c r="Z11" s="244">
        <v>44039</v>
      </c>
    </row>
    <row r="12" spans="1:32" s="35" customFormat="1" ht="21.95" customHeight="1" x14ac:dyDescent="0.25">
      <c r="A12" s="30">
        <v>3</v>
      </c>
      <c r="B12" s="84">
        <v>43672</v>
      </c>
      <c r="C12" s="207">
        <f t="shared" si="3"/>
        <v>30</v>
      </c>
      <c r="D12" s="84">
        <v>43702</v>
      </c>
      <c r="E12" s="207">
        <f t="shared" si="4"/>
        <v>31</v>
      </c>
      <c r="F12" s="85">
        <v>43733</v>
      </c>
      <c r="G12" s="207">
        <f t="shared" si="5"/>
        <v>31</v>
      </c>
      <c r="H12" s="84">
        <v>43764</v>
      </c>
      <c r="I12" s="207">
        <f t="shared" si="6"/>
        <v>30</v>
      </c>
      <c r="J12" s="84">
        <v>43794</v>
      </c>
      <c r="K12" s="240">
        <f t="shared" si="7"/>
        <v>31</v>
      </c>
      <c r="L12" s="244">
        <v>43825</v>
      </c>
      <c r="M12" s="240">
        <f t="shared" si="8"/>
        <v>31</v>
      </c>
      <c r="N12" s="244">
        <v>43856</v>
      </c>
      <c r="O12" s="240">
        <f t="shared" si="9"/>
        <v>28</v>
      </c>
      <c r="P12" s="244">
        <v>43884</v>
      </c>
      <c r="Q12" s="240">
        <f t="shared" si="10"/>
        <v>32</v>
      </c>
      <c r="R12" s="244">
        <v>43916</v>
      </c>
      <c r="S12" s="240">
        <f t="shared" si="11"/>
        <v>30</v>
      </c>
      <c r="T12" s="244">
        <v>43946</v>
      </c>
      <c r="U12" s="240">
        <f t="shared" si="12"/>
        <v>31</v>
      </c>
      <c r="V12" s="244">
        <v>43977</v>
      </c>
      <c r="W12" s="240">
        <f t="shared" si="13"/>
        <v>30</v>
      </c>
      <c r="X12" s="244">
        <v>44007</v>
      </c>
      <c r="Y12" s="240">
        <f t="shared" si="14"/>
        <v>32</v>
      </c>
      <c r="Z12" s="244">
        <v>44039</v>
      </c>
    </row>
    <row r="13" spans="1:32" s="35" customFormat="1" ht="21.95" customHeight="1" x14ac:dyDescent="0.25">
      <c r="A13" s="30">
        <v>4</v>
      </c>
      <c r="B13" s="84">
        <v>43672</v>
      </c>
      <c r="C13" s="207">
        <f t="shared" si="3"/>
        <v>30</v>
      </c>
      <c r="D13" s="84">
        <v>43702</v>
      </c>
      <c r="E13" s="207">
        <f t="shared" si="4"/>
        <v>31</v>
      </c>
      <c r="F13" s="85">
        <v>43733</v>
      </c>
      <c r="G13" s="207">
        <f t="shared" si="5"/>
        <v>31</v>
      </c>
      <c r="H13" s="84">
        <v>43764</v>
      </c>
      <c r="I13" s="207">
        <f t="shared" si="6"/>
        <v>30</v>
      </c>
      <c r="J13" s="84">
        <v>43794</v>
      </c>
      <c r="K13" s="240">
        <f t="shared" si="7"/>
        <v>31</v>
      </c>
      <c r="L13" s="244">
        <v>43825</v>
      </c>
      <c r="M13" s="240">
        <f t="shared" si="8"/>
        <v>31</v>
      </c>
      <c r="N13" s="244">
        <v>43856</v>
      </c>
      <c r="O13" s="240">
        <f t="shared" si="9"/>
        <v>28</v>
      </c>
      <c r="P13" s="244">
        <v>43884</v>
      </c>
      <c r="Q13" s="240">
        <f t="shared" si="10"/>
        <v>32</v>
      </c>
      <c r="R13" s="244">
        <v>43916</v>
      </c>
      <c r="S13" s="240">
        <f t="shared" si="11"/>
        <v>30</v>
      </c>
      <c r="T13" s="244">
        <v>43946</v>
      </c>
      <c r="U13" s="240">
        <f t="shared" si="12"/>
        <v>31</v>
      </c>
      <c r="V13" s="244">
        <v>43977</v>
      </c>
      <c r="W13" s="240">
        <f t="shared" si="13"/>
        <v>30</v>
      </c>
      <c r="X13" s="244">
        <v>44007</v>
      </c>
      <c r="Y13" s="240">
        <f t="shared" si="14"/>
        <v>32</v>
      </c>
      <c r="Z13" s="244">
        <v>44039</v>
      </c>
    </row>
    <row r="14" spans="1:32" s="35" customFormat="1" ht="21.95" customHeight="1" x14ac:dyDescent="0.25">
      <c r="A14" s="30">
        <v>5</v>
      </c>
      <c r="B14" s="84">
        <v>43672</v>
      </c>
      <c r="C14" s="207">
        <f t="shared" si="3"/>
        <v>30</v>
      </c>
      <c r="D14" s="84">
        <v>43702</v>
      </c>
      <c r="E14" s="207">
        <f t="shared" si="4"/>
        <v>31</v>
      </c>
      <c r="F14" s="85">
        <v>43733</v>
      </c>
      <c r="G14" s="207">
        <f t="shared" si="5"/>
        <v>31</v>
      </c>
      <c r="H14" s="84">
        <v>43764</v>
      </c>
      <c r="I14" s="207">
        <f t="shared" si="6"/>
        <v>30</v>
      </c>
      <c r="J14" s="84">
        <v>43794</v>
      </c>
      <c r="K14" s="240">
        <f t="shared" si="7"/>
        <v>31</v>
      </c>
      <c r="L14" s="244">
        <v>43825</v>
      </c>
      <c r="M14" s="240">
        <f t="shared" si="8"/>
        <v>31</v>
      </c>
      <c r="N14" s="244">
        <v>43856</v>
      </c>
      <c r="O14" s="240">
        <f t="shared" si="9"/>
        <v>28</v>
      </c>
      <c r="P14" s="244">
        <v>43884</v>
      </c>
      <c r="Q14" s="240">
        <f t="shared" si="10"/>
        <v>32</v>
      </c>
      <c r="R14" s="244">
        <v>43916</v>
      </c>
      <c r="S14" s="240">
        <f t="shared" si="11"/>
        <v>30</v>
      </c>
      <c r="T14" s="244">
        <v>43946</v>
      </c>
      <c r="U14" s="240">
        <f t="shared" si="12"/>
        <v>31</v>
      </c>
      <c r="V14" s="244">
        <v>43977</v>
      </c>
      <c r="W14" s="240">
        <f t="shared" si="13"/>
        <v>30</v>
      </c>
      <c r="X14" s="244">
        <v>44007</v>
      </c>
      <c r="Y14" s="240">
        <f t="shared" si="14"/>
        <v>32</v>
      </c>
      <c r="Z14" s="244">
        <v>44039</v>
      </c>
    </row>
    <row r="15" spans="1:32" s="35" customFormat="1" ht="21.95" customHeight="1" x14ac:dyDescent="0.25">
      <c r="A15" s="30">
        <v>6</v>
      </c>
      <c r="B15" s="84">
        <v>43672</v>
      </c>
      <c r="C15" s="207">
        <f t="shared" si="3"/>
        <v>30</v>
      </c>
      <c r="D15" s="84">
        <v>43702</v>
      </c>
      <c r="E15" s="207">
        <f t="shared" si="4"/>
        <v>31</v>
      </c>
      <c r="F15" s="85">
        <v>43733</v>
      </c>
      <c r="G15" s="207">
        <f t="shared" si="5"/>
        <v>31</v>
      </c>
      <c r="H15" s="84">
        <v>43764</v>
      </c>
      <c r="I15" s="207">
        <f t="shared" si="6"/>
        <v>30</v>
      </c>
      <c r="J15" s="84">
        <v>43794</v>
      </c>
      <c r="K15" s="240">
        <f t="shared" si="7"/>
        <v>31</v>
      </c>
      <c r="L15" s="244">
        <v>43825</v>
      </c>
      <c r="M15" s="240">
        <f t="shared" si="8"/>
        <v>31</v>
      </c>
      <c r="N15" s="244">
        <v>43856</v>
      </c>
      <c r="O15" s="240">
        <f t="shared" si="9"/>
        <v>28</v>
      </c>
      <c r="P15" s="244">
        <v>43884</v>
      </c>
      <c r="Q15" s="240">
        <f t="shared" si="10"/>
        <v>32</v>
      </c>
      <c r="R15" s="244">
        <v>43916</v>
      </c>
      <c r="S15" s="240">
        <f t="shared" si="11"/>
        <v>30</v>
      </c>
      <c r="T15" s="244">
        <v>43946</v>
      </c>
      <c r="U15" s="240">
        <f t="shared" si="12"/>
        <v>31</v>
      </c>
      <c r="V15" s="244">
        <v>43977</v>
      </c>
      <c r="W15" s="240">
        <f t="shared" si="13"/>
        <v>30</v>
      </c>
      <c r="X15" s="244">
        <v>44007</v>
      </c>
      <c r="Y15" s="240">
        <f t="shared" si="14"/>
        <v>32</v>
      </c>
      <c r="Z15" s="244">
        <v>44039</v>
      </c>
    </row>
    <row r="16" spans="1:32" s="35" customFormat="1" ht="21.95" customHeight="1" x14ac:dyDescent="0.25">
      <c r="A16" s="30">
        <v>7</v>
      </c>
      <c r="B16" s="84">
        <v>43672</v>
      </c>
      <c r="C16" s="207">
        <f t="shared" si="3"/>
        <v>30</v>
      </c>
      <c r="D16" s="84">
        <v>43702</v>
      </c>
      <c r="E16" s="207">
        <f t="shared" si="4"/>
        <v>31</v>
      </c>
      <c r="F16" s="85">
        <v>43733</v>
      </c>
      <c r="G16" s="207">
        <f t="shared" si="5"/>
        <v>31</v>
      </c>
      <c r="H16" s="84">
        <v>43764</v>
      </c>
      <c r="I16" s="207">
        <f t="shared" si="6"/>
        <v>30</v>
      </c>
      <c r="J16" s="84">
        <v>43794</v>
      </c>
      <c r="K16" s="240">
        <f t="shared" si="7"/>
        <v>31</v>
      </c>
      <c r="L16" s="244">
        <v>43825</v>
      </c>
      <c r="M16" s="240">
        <f t="shared" si="8"/>
        <v>31</v>
      </c>
      <c r="N16" s="244">
        <v>43856</v>
      </c>
      <c r="O16" s="240">
        <f t="shared" si="9"/>
        <v>28</v>
      </c>
      <c r="P16" s="244">
        <v>43884</v>
      </c>
      <c r="Q16" s="240">
        <f t="shared" si="10"/>
        <v>32</v>
      </c>
      <c r="R16" s="244">
        <v>43916</v>
      </c>
      <c r="S16" s="240">
        <f t="shared" si="11"/>
        <v>30</v>
      </c>
      <c r="T16" s="244">
        <v>43946</v>
      </c>
      <c r="U16" s="240">
        <f t="shared" si="12"/>
        <v>31</v>
      </c>
      <c r="V16" s="244">
        <v>43977</v>
      </c>
      <c r="W16" s="240">
        <f t="shared" si="13"/>
        <v>30</v>
      </c>
      <c r="X16" s="244">
        <v>44007</v>
      </c>
      <c r="Y16" s="240">
        <f t="shared" si="14"/>
        <v>32</v>
      </c>
      <c r="Z16" s="244">
        <v>44039</v>
      </c>
    </row>
    <row r="17" spans="1:26" s="35" customFormat="1" ht="21.95" customHeight="1" x14ac:dyDescent="0.25">
      <c r="A17" s="30">
        <v>8</v>
      </c>
      <c r="B17" s="84">
        <v>43672</v>
      </c>
      <c r="C17" s="207">
        <f t="shared" si="3"/>
        <v>30</v>
      </c>
      <c r="D17" s="84">
        <v>43702</v>
      </c>
      <c r="E17" s="207">
        <f t="shared" si="4"/>
        <v>31</v>
      </c>
      <c r="F17" s="85">
        <v>43733</v>
      </c>
      <c r="G17" s="207">
        <f t="shared" si="5"/>
        <v>31</v>
      </c>
      <c r="H17" s="84">
        <v>43764</v>
      </c>
      <c r="I17" s="207">
        <f t="shared" si="6"/>
        <v>30</v>
      </c>
      <c r="J17" s="84">
        <v>43794</v>
      </c>
      <c r="K17" s="240">
        <f t="shared" si="7"/>
        <v>31</v>
      </c>
      <c r="L17" s="244">
        <v>43825</v>
      </c>
      <c r="M17" s="240">
        <f t="shared" si="8"/>
        <v>31</v>
      </c>
      <c r="N17" s="244">
        <v>43856</v>
      </c>
      <c r="O17" s="240">
        <f t="shared" si="9"/>
        <v>28</v>
      </c>
      <c r="P17" s="244">
        <v>43884</v>
      </c>
      <c r="Q17" s="240">
        <f t="shared" si="10"/>
        <v>32</v>
      </c>
      <c r="R17" s="244">
        <v>43916</v>
      </c>
      <c r="S17" s="240">
        <f t="shared" si="11"/>
        <v>30</v>
      </c>
      <c r="T17" s="244">
        <v>43946</v>
      </c>
      <c r="U17" s="240">
        <f t="shared" si="12"/>
        <v>31</v>
      </c>
      <c r="V17" s="244">
        <v>43977</v>
      </c>
      <c r="W17" s="240">
        <f t="shared" si="13"/>
        <v>30</v>
      </c>
      <c r="X17" s="244">
        <v>44007</v>
      </c>
      <c r="Y17" s="240">
        <f t="shared" si="14"/>
        <v>32</v>
      </c>
      <c r="Z17" s="244">
        <v>44039</v>
      </c>
    </row>
    <row r="18" spans="1:26" s="35" customFormat="1" ht="21.95" customHeight="1" x14ac:dyDescent="0.25">
      <c r="A18" s="30">
        <v>9</v>
      </c>
      <c r="B18" s="84">
        <v>43672</v>
      </c>
      <c r="C18" s="207">
        <f t="shared" si="3"/>
        <v>30</v>
      </c>
      <c r="D18" s="84">
        <v>43702</v>
      </c>
      <c r="E18" s="207">
        <f t="shared" si="4"/>
        <v>31</v>
      </c>
      <c r="F18" s="85">
        <v>43733</v>
      </c>
      <c r="G18" s="207">
        <f t="shared" si="5"/>
        <v>31</v>
      </c>
      <c r="H18" s="84">
        <v>43764</v>
      </c>
      <c r="I18" s="207">
        <f t="shared" si="6"/>
        <v>30</v>
      </c>
      <c r="J18" s="84">
        <v>43794</v>
      </c>
      <c r="K18" s="240">
        <f t="shared" si="7"/>
        <v>31</v>
      </c>
      <c r="L18" s="244">
        <v>43825</v>
      </c>
      <c r="M18" s="240">
        <f t="shared" si="8"/>
        <v>31</v>
      </c>
      <c r="N18" s="244">
        <v>43856</v>
      </c>
      <c r="O18" s="240">
        <f t="shared" si="9"/>
        <v>28</v>
      </c>
      <c r="P18" s="244">
        <v>43884</v>
      </c>
      <c r="Q18" s="240">
        <f t="shared" si="10"/>
        <v>32</v>
      </c>
      <c r="R18" s="244">
        <v>43916</v>
      </c>
      <c r="S18" s="240">
        <f t="shared" si="11"/>
        <v>30</v>
      </c>
      <c r="T18" s="244">
        <v>43946</v>
      </c>
      <c r="U18" s="240">
        <f t="shared" si="12"/>
        <v>31</v>
      </c>
      <c r="V18" s="244">
        <v>43977</v>
      </c>
      <c r="W18" s="240">
        <f t="shared" si="13"/>
        <v>30</v>
      </c>
      <c r="X18" s="244">
        <v>44007</v>
      </c>
      <c r="Y18" s="240">
        <f t="shared" si="14"/>
        <v>32</v>
      </c>
      <c r="Z18" s="244">
        <v>44039</v>
      </c>
    </row>
    <row r="19" spans="1:26" s="35" customFormat="1" ht="21.95" customHeight="1" x14ac:dyDescent="0.25">
      <c r="A19" s="30">
        <v>10</v>
      </c>
      <c r="B19" s="84">
        <v>43672</v>
      </c>
      <c r="C19" s="207">
        <f t="shared" si="3"/>
        <v>30</v>
      </c>
      <c r="D19" s="84">
        <v>43702</v>
      </c>
      <c r="E19" s="207">
        <f t="shared" si="4"/>
        <v>31</v>
      </c>
      <c r="F19" s="85">
        <v>43733</v>
      </c>
      <c r="G19" s="207">
        <f t="shared" si="5"/>
        <v>31</v>
      </c>
      <c r="H19" s="84">
        <v>43764</v>
      </c>
      <c r="I19" s="207">
        <f t="shared" si="6"/>
        <v>30</v>
      </c>
      <c r="J19" s="84">
        <v>43794</v>
      </c>
      <c r="K19" s="240">
        <f t="shared" si="7"/>
        <v>31</v>
      </c>
      <c r="L19" s="244">
        <v>43825</v>
      </c>
      <c r="M19" s="240">
        <f t="shared" si="8"/>
        <v>31</v>
      </c>
      <c r="N19" s="244">
        <v>43856</v>
      </c>
      <c r="O19" s="240">
        <f t="shared" si="9"/>
        <v>28</v>
      </c>
      <c r="P19" s="244">
        <v>43884</v>
      </c>
      <c r="Q19" s="240">
        <f t="shared" si="10"/>
        <v>32</v>
      </c>
      <c r="R19" s="244">
        <v>43916</v>
      </c>
      <c r="S19" s="240">
        <f t="shared" si="11"/>
        <v>30</v>
      </c>
      <c r="T19" s="244">
        <v>43946</v>
      </c>
      <c r="U19" s="240">
        <f t="shared" si="12"/>
        <v>31</v>
      </c>
      <c r="V19" s="244">
        <v>43977</v>
      </c>
      <c r="W19" s="240">
        <f t="shared" si="13"/>
        <v>30</v>
      </c>
      <c r="X19" s="244">
        <v>44007</v>
      </c>
      <c r="Y19" s="240">
        <f t="shared" si="14"/>
        <v>32</v>
      </c>
      <c r="Z19" s="244">
        <v>44039</v>
      </c>
    </row>
    <row r="20" spans="1:26" s="35" customFormat="1" ht="21.95" customHeight="1" x14ac:dyDescent="0.25">
      <c r="A20" s="30">
        <v>11</v>
      </c>
      <c r="B20" s="84">
        <v>43672</v>
      </c>
      <c r="C20" s="207">
        <f t="shared" si="3"/>
        <v>30</v>
      </c>
      <c r="D20" s="84">
        <v>43702</v>
      </c>
      <c r="E20" s="207">
        <f t="shared" si="4"/>
        <v>31</v>
      </c>
      <c r="F20" s="85">
        <v>43733</v>
      </c>
      <c r="G20" s="207">
        <f t="shared" si="5"/>
        <v>31</v>
      </c>
      <c r="H20" s="84">
        <v>43764</v>
      </c>
      <c r="I20" s="207">
        <f t="shared" si="6"/>
        <v>30</v>
      </c>
      <c r="J20" s="84">
        <v>43794</v>
      </c>
      <c r="K20" s="240">
        <f t="shared" si="7"/>
        <v>31</v>
      </c>
      <c r="L20" s="244">
        <v>43825</v>
      </c>
      <c r="M20" s="240">
        <f t="shared" si="8"/>
        <v>31</v>
      </c>
      <c r="N20" s="244">
        <v>43856</v>
      </c>
      <c r="O20" s="240">
        <f t="shared" si="9"/>
        <v>28</v>
      </c>
      <c r="P20" s="244">
        <v>43884</v>
      </c>
      <c r="Q20" s="240">
        <f t="shared" si="10"/>
        <v>32</v>
      </c>
      <c r="R20" s="244">
        <v>43916</v>
      </c>
      <c r="S20" s="240">
        <f t="shared" si="11"/>
        <v>30</v>
      </c>
      <c r="T20" s="244">
        <v>43946</v>
      </c>
      <c r="U20" s="240">
        <f t="shared" si="12"/>
        <v>31</v>
      </c>
      <c r="V20" s="244">
        <v>43977</v>
      </c>
      <c r="W20" s="240">
        <f t="shared" si="13"/>
        <v>30</v>
      </c>
      <c r="X20" s="244">
        <v>44007</v>
      </c>
      <c r="Y20" s="240">
        <f t="shared" si="14"/>
        <v>32</v>
      </c>
      <c r="Z20" s="244">
        <v>44039</v>
      </c>
    </row>
    <row r="21" spans="1:26" s="35" customFormat="1" ht="21.95" customHeight="1" x14ac:dyDescent="0.25">
      <c r="A21" s="30">
        <v>12</v>
      </c>
      <c r="B21" s="84">
        <v>43672</v>
      </c>
      <c r="C21" s="207">
        <f t="shared" si="3"/>
        <v>30</v>
      </c>
      <c r="D21" s="84">
        <v>43702</v>
      </c>
      <c r="E21" s="207">
        <f t="shared" si="4"/>
        <v>31</v>
      </c>
      <c r="F21" s="85">
        <v>43733</v>
      </c>
      <c r="G21" s="207">
        <f t="shared" si="5"/>
        <v>31</v>
      </c>
      <c r="H21" s="84">
        <v>43764</v>
      </c>
      <c r="I21" s="207">
        <f t="shared" si="6"/>
        <v>30</v>
      </c>
      <c r="J21" s="84">
        <v>43794</v>
      </c>
      <c r="K21" s="240">
        <f t="shared" si="7"/>
        <v>31</v>
      </c>
      <c r="L21" s="244">
        <v>43825</v>
      </c>
      <c r="M21" s="240">
        <f t="shared" si="8"/>
        <v>31</v>
      </c>
      <c r="N21" s="244">
        <v>43856</v>
      </c>
      <c r="O21" s="240">
        <f t="shared" si="9"/>
        <v>28</v>
      </c>
      <c r="P21" s="244">
        <v>43884</v>
      </c>
      <c r="Q21" s="240">
        <f t="shared" si="10"/>
        <v>32</v>
      </c>
      <c r="R21" s="244">
        <v>43916</v>
      </c>
      <c r="S21" s="240">
        <f t="shared" si="11"/>
        <v>30</v>
      </c>
      <c r="T21" s="244">
        <v>43946</v>
      </c>
      <c r="U21" s="240">
        <f t="shared" si="12"/>
        <v>31</v>
      </c>
      <c r="V21" s="244">
        <v>43977</v>
      </c>
      <c r="W21" s="240">
        <f t="shared" si="13"/>
        <v>30</v>
      </c>
      <c r="X21" s="244">
        <v>44007</v>
      </c>
      <c r="Y21" s="240">
        <f t="shared" si="14"/>
        <v>32</v>
      </c>
      <c r="Z21" s="244">
        <v>44039</v>
      </c>
    </row>
    <row r="22" spans="1:26" s="35" customFormat="1" ht="21.95" customHeight="1" x14ac:dyDescent="0.25">
      <c r="A22" s="30">
        <v>13</v>
      </c>
      <c r="B22" s="84">
        <v>43672</v>
      </c>
      <c r="C22" s="207">
        <f t="shared" si="3"/>
        <v>30</v>
      </c>
      <c r="D22" s="84">
        <v>43702</v>
      </c>
      <c r="E22" s="207">
        <f t="shared" si="4"/>
        <v>31</v>
      </c>
      <c r="F22" s="85">
        <v>43733</v>
      </c>
      <c r="G22" s="207">
        <f t="shared" si="5"/>
        <v>31</v>
      </c>
      <c r="H22" s="84">
        <v>43764</v>
      </c>
      <c r="I22" s="207">
        <f t="shared" si="6"/>
        <v>30</v>
      </c>
      <c r="J22" s="84">
        <v>43794</v>
      </c>
      <c r="K22" s="240">
        <f t="shared" si="7"/>
        <v>31</v>
      </c>
      <c r="L22" s="244">
        <v>43825</v>
      </c>
      <c r="M22" s="240">
        <f t="shared" si="8"/>
        <v>31</v>
      </c>
      <c r="N22" s="244">
        <v>43856</v>
      </c>
      <c r="O22" s="240">
        <f t="shared" si="9"/>
        <v>28</v>
      </c>
      <c r="P22" s="244">
        <v>43884</v>
      </c>
      <c r="Q22" s="240">
        <f t="shared" si="10"/>
        <v>32</v>
      </c>
      <c r="R22" s="244">
        <v>43916</v>
      </c>
      <c r="S22" s="240">
        <f t="shared" si="11"/>
        <v>30</v>
      </c>
      <c r="T22" s="244">
        <v>43946</v>
      </c>
      <c r="U22" s="240">
        <f t="shared" si="12"/>
        <v>31</v>
      </c>
      <c r="V22" s="244">
        <v>43977</v>
      </c>
      <c r="W22" s="240">
        <f t="shared" si="13"/>
        <v>30</v>
      </c>
      <c r="X22" s="244">
        <v>44007</v>
      </c>
      <c r="Y22" s="240">
        <f t="shared" si="14"/>
        <v>32</v>
      </c>
      <c r="Z22" s="244">
        <v>44039</v>
      </c>
    </row>
    <row r="23" spans="1:26" s="35" customFormat="1" ht="21.95" customHeight="1" x14ac:dyDescent="0.25">
      <c r="A23" s="30">
        <v>14</v>
      </c>
      <c r="B23" s="84">
        <v>43672</v>
      </c>
      <c r="C23" s="207">
        <f t="shared" si="3"/>
        <v>30</v>
      </c>
      <c r="D23" s="84">
        <v>43702</v>
      </c>
      <c r="E23" s="207">
        <f t="shared" si="4"/>
        <v>31</v>
      </c>
      <c r="F23" s="85">
        <v>43733</v>
      </c>
      <c r="G23" s="207">
        <f t="shared" si="5"/>
        <v>31</v>
      </c>
      <c r="H23" s="84">
        <v>43764</v>
      </c>
      <c r="I23" s="207">
        <f t="shared" si="6"/>
        <v>30</v>
      </c>
      <c r="J23" s="84">
        <v>43794</v>
      </c>
      <c r="K23" s="240">
        <f t="shared" si="7"/>
        <v>31</v>
      </c>
      <c r="L23" s="244">
        <v>43825</v>
      </c>
      <c r="M23" s="240">
        <f t="shared" si="8"/>
        <v>31</v>
      </c>
      <c r="N23" s="244">
        <v>43856</v>
      </c>
      <c r="O23" s="240">
        <f t="shared" si="9"/>
        <v>28</v>
      </c>
      <c r="P23" s="244">
        <v>43884</v>
      </c>
      <c r="Q23" s="240">
        <f t="shared" si="10"/>
        <v>32</v>
      </c>
      <c r="R23" s="244">
        <v>43916</v>
      </c>
      <c r="S23" s="240">
        <f t="shared" si="11"/>
        <v>30</v>
      </c>
      <c r="T23" s="244">
        <v>43946</v>
      </c>
      <c r="U23" s="240">
        <f t="shared" si="12"/>
        <v>31</v>
      </c>
      <c r="V23" s="244">
        <v>43977</v>
      </c>
      <c r="W23" s="240">
        <f t="shared" si="13"/>
        <v>30</v>
      </c>
      <c r="X23" s="244">
        <v>44007</v>
      </c>
      <c r="Y23" s="240">
        <f t="shared" si="14"/>
        <v>32</v>
      </c>
      <c r="Z23" s="244">
        <v>44039</v>
      </c>
    </row>
    <row r="24" spans="1:26" s="35" customFormat="1" ht="21.95" customHeight="1" x14ac:dyDescent="0.25">
      <c r="A24" s="30">
        <v>15</v>
      </c>
      <c r="B24" s="84">
        <v>43672</v>
      </c>
      <c r="C24" s="207">
        <f t="shared" si="3"/>
        <v>30</v>
      </c>
      <c r="D24" s="84">
        <v>43702</v>
      </c>
      <c r="E24" s="207">
        <f t="shared" si="4"/>
        <v>31</v>
      </c>
      <c r="F24" s="85">
        <v>43733</v>
      </c>
      <c r="G24" s="207">
        <f t="shared" si="5"/>
        <v>31</v>
      </c>
      <c r="H24" s="84">
        <v>43764</v>
      </c>
      <c r="I24" s="207">
        <f t="shared" si="6"/>
        <v>30</v>
      </c>
      <c r="J24" s="84">
        <v>43794</v>
      </c>
      <c r="K24" s="240">
        <f t="shared" si="7"/>
        <v>31</v>
      </c>
      <c r="L24" s="244">
        <v>43825</v>
      </c>
      <c r="M24" s="240">
        <f t="shared" si="8"/>
        <v>31</v>
      </c>
      <c r="N24" s="244">
        <v>43856</v>
      </c>
      <c r="O24" s="240">
        <f t="shared" si="9"/>
        <v>28</v>
      </c>
      <c r="P24" s="244">
        <v>43884</v>
      </c>
      <c r="Q24" s="240">
        <f t="shared" si="10"/>
        <v>32</v>
      </c>
      <c r="R24" s="244">
        <v>43916</v>
      </c>
      <c r="S24" s="240">
        <f t="shared" si="11"/>
        <v>30</v>
      </c>
      <c r="T24" s="244">
        <v>43946</v>
      </c>
      <c r="U24" s="240">
        <f t="shared" si="12"/>
        <v>31</v>
      </c>
      <c r="V24" s="244">
        <v>43977</v>
      </c>
      <c r="W24" s="240">
        <f t="shared" si="13"/>
        <v>30</v>
      </c>
      <c r="X24" s="244">
        <v>44007</v>
      </c>
      <c r="Y24" s="240">
        <f t="shared" si="14"/>
        <v>32</v>
      </c>
      <c r="Z24" s="244">
        <v>44039</v>
      </c>
    </row>
    <row r="25" spans="1:26" s="35" customFormat="1" ht="21.95" customHeight="1" x14ac:dyDescent="0.25">
      <c r="A25" s="30">
        <v>16</v>
      </c>
      <c r="B25" s="84">
        <v>43672</v>
      </c>
      <c r="C25" s="207">
        <f t="shared" si="3"/>
        <v>30</v>
      </c>
      <c r="D25" s="84">
        <v>43702</v>
      </c>
      <c r="E25" s="207">
        <f t="shared" si="4"/>
        <v>31</v>
      </c>
      <c r="F25" s="85">
        <v>43733</v>
      </c>
      <c r="G25" s="207">
        <f t="shared" si="5"/>
        <v>31</v>
      </c>
      <c r="H25" s="84">
        <v>43764</v>
      </c>
      <c r="I25" s="207">
        <f t="shared" si="6"/>
        <v>30</v>
      </c>
      <c r="J25" s="84">
        <v>43794</v>
      </c>
      <c r="K25" s="240">
        <f t="shared" si="7"/>
        <v>31</v>
      </c>
      <c r="L25" s="244">
        <v>43825</v>
      </c>
      <c r="M25" s="240">
        <f t="shared" si="8"/>
        <v>31</v>
      </c>
      <c r="N25" s="244">
        <v>43856</v>
      </c>
      <c r="O25" s="240">
        <f t="shared" si="9"/>
        <v>28</v>
      </c>
      <c r="P25" s="244">
        <v>43884</v>
      </c>
      <c r="Q25" s="240">
        <f t="shared" si="10"/>
        <v>32</v>
      </c>
      <c r="R25" s="244">
        <v>43916</v>
      </c>
      <c r="S25" s="240">
        <f t="shared" si="11"/>
        <v>30</v>
      </c>
      <c r="T25" s="244">
        <v>43946</v>
      </c>
      <c r="U25" s="240">
        <f t="shared" si="12"/>
        <v>31</v>
      </c>
      <c r="V25" s="244">
        <v>43977</v>
      </c>
      <c r="W25" s="240">
        <f t="shared" si="13"/>
        <v>30</v>
      </c>
      <c r="X25" s="244">
        <v>44007</v>
      </c>
      <c r="Y25" s="240">
        <f t="shared" si="14"/>
        <v>32</v>
      </c>
      <c r="Z25" s="244">
        <v>44039</v>
      </c>
    </row>
    <row r="26" spans="1:26" s="35" customFormat="1" ht="21.95" customHeight="1" x14ac:dyDescent="0.25">
      <c r="A26" s="30">
        <v>17</v>
      </c>
      <c r="B26" s="84">
        <v>43672</v>
      </c>
      <c r="C26" s="207">
        <f t="shared" si="3"/>
        <v>30</v>
      </c>
      <c r="D26" s="84">
        <v>43702</v>
      </c>
      <c r="E26" s="207">
        <f t="shared" si="4"/>
        <v>31</v>
      </c>
      <c r="F26" s="85">
        <v>43733</v>
      </c>
      <c r="G26" s="207">
        <f t="shared" si="5"/>
        <v>31</v>
      </c>
      <c r="H26" s="84">
        <v>43764</v>
      </c>
      <c r="I26" s="207">
        <f t="shared" si="6"/>
        <v>30</v>
      </c>
      <c r="J26" s="84">
        <v>43794</v>
      </c>
      <c r="K26" s="240">
        <f t="shared" si="7"/>
        <v>31</v>
      </c>
      <c r="L26" s="244">
        <v>43825</v>
      </c>
      <c r="M26" s="240">
        <f t="shared" si="8"/>
        <v>31</v>
      </c>
      <c r="N26" s="244">
        <v>43856</v>
      </c>
      <c r="O26" s="240">
        <f t="shared" si="9"/>
        <v>28</v>
      </c>
      <c r="P26" s="244">
        <v>43884</v>
      </c>
      <c r="Q26" s="240">
        <f t="shared" si="10"/>
        <v>32</v>
      </c>
      <c r="R26" s="244">
        <v>43916</v>
      </c>
      <c r="S26" s="240">
        <f t="shared" si="11"/>
        <v>30</v>
      </c>
      <c r="T26" s="244">
        <v>43946</v>
      </c>
      <c r="U26" s="240">
        <f t="shared" si="12"/>
        <v>31</v>
      </c>
      <c r="V26" s="244">
        <v>43977</v>
      </c>
      <c r="W26" s="240">
        <f t="shared" si="13"/>
        <v>30</v>
      </c>
      <c r="X26" s="244">
        <v>44007</v>
      </c>
      <c r="Y26" s="240">
        <f t="shared" si="14"/>
        <v>32</v>
      </c>
      <c r="Z26" s="244">
        <v>44039</v>
      </c>
    </row>
    <row r="27" spans="1:26" s="35" customFormat="1" ht="21.95" customHeight="1" x14ac:dyDescent="0.25">
      <c r="A27" s="30">
        <v>18</v>
      </c>
      <c r="B27" s="84">
        <v>43672</v>
      </c>
      <c r="C27" s="207">
        <f t="shared" si="3"/>
        <v>30</v>
      </c>
      <c r="D27" s="84">
        <v>43702</v>
      </c>
      <c r="E27" s="207">
        <f t="shared" si="4"/>
        <v>31</v>
      </c>
      <c r="F27" s="85">
        <v>43733</v>
      </c>
      <c r="G27" s="207">
        <f t="shared" si="5"/>
        <v>31</v>
      </c>
      <c r="H27" s="84">
        <v>43764</v>
      </c>
      <c r="I27" s="207">
        <f t="shared" si="6"/>
        <v>30</v>
      </c>
      <c r="J27" s="84">
        <v>43794</v>
      </c>
      <c r="K27" s="240">
        <f t="shared" si="7"/>
        <v>31</v>
      </c>
      <c r="L27" s="244">
        <v>43825</v>
      </c>
      <c r="M27" s="240">
        <f t="shared" si="8"/>
        <v>31</v>
      </c>
      <c r="N27" s="244">
        <v>43856</v>
      </c>
      <c r="O27" s="240">
        <f t="shared" si="9"/>
        <v>28</v>
      </c>
      <c r="P27" s="244">
        <v>43884</v>
      </c>
      <c r="Q27" s="240">
        <f t="shared" si="10"/>
        <v>32</v>
      </c>
      <c r="R27" s="244">
        <v>43916</v>
      </c>
      <c r="S27" s="240">
        <f t="shared" si="11"/>
        <v>30</v>
      </c>
      <c r="T27" s="244">
        <v>43946</v>
      </c>
      <c r="U27" s="240">
        <f t="shared" si="12"/>
        <v>31</v>
      </c>
      <c r="V27" s="244">
        <v>43977</v>
      </c>
      <c r="W27" s="240">
        <f t="shared" si="13"/>
        <v>30</v>
      </c>
      <c r="X27" s="244">
        <v>44007</v>
      </c>
      <c r="Y27" s="240">
        <f t="shared" si="14"/>
        <v>32</v>
      </c>
      <c r="Z27" s="244">
        <v>44039</v>
      </c>
    </row>
    <row r="28" spans="1:26" s="35" customFormat="1" ht="21.95" customHeight="1" x14ac:dyDescent="0.25">
      <c r="A28" s="30">
        <v>19</v>
      </c>
      <c r="B28" s="84">
        <v>43672</v>
      </c>
      <c r="C28" s="207">
        <f t="shared" si="3"/>
        <v>30</v>
      </c>
      <c r="D28" s="84">
        <v>43702</v>
      </c>
      <c r="E28" s="207">
        <f t="shared" si="4"/>
        <v>31</v>
      </c>
      <c r="F28" s="85">
        <v>43733</v>
      </c>
      <c r="G28" s="207">
        <f t="shared" si="5"/>
        <v>31</v>
      </c>
      <c r="H28" s="84">
        <v>43764</v>
      </c>
      <c r="I28" s="207">
        <f t="shared" si="6"/>
        <v>30</v>
      </c>
      <c r="J28" s="84">
        <v>43794</v>
      </c>
      <c r="K28" s="240">
        <f t="shared" si="7"/>
        <v>31</v>
      </c>
      <c r="L28" s="244">
        <v>43825</v>
      </c>
      <c r="M28" s="240">
        <f t="shared" si="8"/>
        <v>31</v>
      </c>
      <c r="N28" s="244">
        <v>43856</v>
      </c>
      <c r="O28" s="240">
        <f t="shared" si="9"/>
        <v>28</v>
      </c>
      <c r="P28" s="244">
        <v>43884</v>
      </c>
      <c r="Q28" s="240">
        <f t="shared" si="10"/>
        <v>32</v>
      </c>
      <c r="R28" s="244">
        <v>43916</v>
      </c>
      <c r="S28" s="240">
        <f t="shared" si="11"/>
        <v>30</v>
      </c>
      <c r="T28" s="244">
        <v>43946</v>
      </c>
      <c r="U28" s="240">
        <f t="shared" si="12"/>
        <v>31</v>
      </c>
      <c r="V28" s="244">
        <v>43977</v>
      </c>
      <c r="W28" s="240">
        <f t="shared" si="13"/>
        <v>30</v>
      </c>
      <c r="X28" s="244">
        <v>44007</v>
      </c>
      <c r="Y28" s="240">
        <f t="shared" si="14"/>
        <v>32</v>
      </c>
      <c r="Z28" s="244">
        <v>44039</v>
      </c>
    </row>
    <row r="29" spans="1:26" s="35" customFormat="1" ht="21.9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</row>
    <row r="30" spans="1:26" ht="21.95" customHeight="1" x14ac:dyDescent="0.2"/>
    <row r="31" spans="1:26" ht="15" customHeight="1" x14ac:dyDescent="0.2">
      <c r="D31" s="50"/>
      <c r="E31" s="50" t="s">
        <v>58</v>
      </c>
      <c r="F31" s="50" t="s">
        <v>31</v>
      </c>
      <c r="G31" s="50" t="s">
        <v>31</v>
      </c>
      <c r="H31" s="50" t="s">
        <v>58</v>
      </c>
    </row>
    <row r="32" spans="1:26" ht="15" customHeight="1" x14ac:dyDescent="0.2">
      <c r="D32" s="51" t="s">
        <v>36</v>
      </c>
      <c r="E32" s="51" t="s">
        <v>35</v>
      </c>
      <c r="F32" s="51" t="s">
        <v>37</v>
      </c>
      <c r="G32" s="51" t="s">
        <v>38</v>
      </c>
      <c r="H32" s="51" t="s">
        <v>59</v>
      </c>
    </row>
    <row r="33" spans="4:8" ht="15" customHeight="1" x14ac:dyDescent="0.2">
      <c r="D33" s="43">
        <v>1</v>
      </c>
      <c r="E33" s="43">
        <v>1</v>
      </c>
      <c r="F33" s="44">
        <f t="shared" ref="F33:F96" si="15">INDEX($B$10:$X$28,MATCH(E33,$A$10:$A$28,0),D33*2)</f>
        <v>30</v>
      </c>
      <c r="G33" s="44">
        <f t="shared" ref="G33:G96" si="16">INDEX($B$10:$X$28,MATCH(E33,$A$10:$A$28,0),D33*2)</f>
        <v>30</v>
      </c>
      <c r="H33" s="30">
        <f>G33-F33</f>
        <v>0</v>
      </c>
    </row>
    <row r="34" spans="4:8" ht="15" customHeight="1" x14ac:dyDescent="0.2">
      <c r="D34" s="43">
        <v>1</v>
      </c>
      <c r="E34" s="43">
        <v>2</v>
      </c>
      <c r="F34" s="44">
        <f t="shared" si="15"/>
        <v>30</v>
      </c>
      <c r="G34" s="44">
        <f t="shared" si="16"/>
        <v>30</v>
      </c>
      <c r="H34" s="30">
        <f t="shared" ref="H34:H97" si="17">G34-F34</f>
        <v>0</v>
      </c>
    </row>
    <row r="35" spans="4:8" ht="15" customHeight="1" x14ac:dyDescent="0.2">
      <c r="D35" s="43">
        <v>1</v>
      </c>
      <c r="E35" s="43">
        <v>3</v>
      </c>
      <c r="F35" s="44">
        <f t="shared" si="15"/>
        <v>30</v>
      </c>
      <c r="G35" s="44">
        <f t="shared" si="16"/>
        <v>30</v>
      </c>
      <c r="H35" s="30">
        <f t="shared" si="17"/>
        <v>0</v>
      </c>
    </row>
    <row r="36" spans="4:8" ht="15" customHeight="1" x14ac:dyDescent="0.2">
      <c r="D36" s="43">
        <v>1</v>
      </c>
      <c r="E36" s="43">
        <v>4</v>
      </c>
      <c r="F36" s="44">
        <f t="shared" si="15"/>
        <v>30</v>
      </c>
      <c r="G36" s="44">
        <f t="shared" si="16"/>
        <v>30</v>
      </c>
      <c r="H36" s="30">
        <f t="shared" si="17"/>
        <v>0</v>
      </c>
    </row>
    <row r="37" spans="4:8" ht="15" customHeight="1" x14ac:dyDescent="0.2">
      <c r="D37" s="43">
        <v>1</v>
      </c>
      <c r="E37" s="43">
        <v>5</v>
      </c>
      <c r="F37" s="44">
        <f t="shared" si="15"/>
        <v>30</v>
      </c>
      <c r="G37" s="44">
        <f t="shared" si="16"/>
        <v>30</v>
      </c>
      <c r="H37" s="30">
        <f t="shared" si="17"/>
        <v>0</v>
      </c>
    </row>
    <row r="38" spans="4:8" ht="15" customHeight="1" x14ac:dyDescent="0.2">
      <c r="D38" s="43">
        <v>1</v>
      </c>
      <c r="E38" s="43">
        <v>6</v>
      </c>
      <c r="F38" s="44">
        <f t="shared" si="15"/>
        <v>30</v>
      </c>
      <c r="G38" s="44">
        <f t="shared" si="16"/>
        <v>30</v>
      </c>
      <c r="H38" s="30">
        <f t="shared" si="17"/>
        <v>0</v>
      </c>
    </row>
    <row r="39" spans="4:8" ht="15" customHeight="1" x14ac:dyDescent="0.2">
      <c r="D39" s="43">
        <v>1</v>
      </c>
      <c r="E39" s="43">
        <v>7</v>
      </c>
      <c r="F39" s="44">
        <f t="shared" si="15"/>
        <v>30</v>
      </c>
      <c r="G39" s="44">
        <f t="shared" si="16"/>
        <v>30</v>
      </c>
      <c r="H39" s="30">
        <f t="shared" si="17"/>
        <v>0</v>
      </c>
    </row>
    <row r="40" spans="4:8" x14ac:dyDescent="0.2">
      <c r="D40" s="43">
        <v>1</v>
      </c>
      <c r="E40" s="43">
        <v>8</v>
      </c>
      <c r="F40" s="44">
        <f t="shared" si="15"/>
        <v>30</v>
      </c>
      <c r="G40" s="44">
        <f t="shared" si="16"/>
        <v>30</v>
      </c>
      <c r="H40" s="30">
        <f t="shared" si="17"/>
        <v>0</v>
      </c>
    </row>
    <row r="41" spans="4:8" x14ac:dyDescent="0.2">
      <c r="D41" s="43">
        <v>1</v>
      </c>
      <c r="E41" s="43">
        <v>9</v>
      </c>
      <c r="F41" s="44">
        <f t="shared" si="15"/>
        <v>30</v>
      </c>
      <c r="G41" s="44">
        <f t="shared" si="16"/>
        <v>30</v>
      </c>
      <c r="H41" s="30">
        <f t="shared" si="17"/>
        <v>0</v>
      </c>
    </row>
    <row r="42" spans="4:8" x14ac:dyDescent="0.2">
      <c r="D42" s="43">
        <v>1</v>
      </c>
      <c r="E42" s="43">
        <v>10</v>
      </c>
      <c r="F42" s="44">
        <f t="shared" si="15"/>
        <v>30</v>
      </c>
      <c r="G42" s="44">
        <f t="shared" si="16"/>
        <v>30</v>
      </c>
      <c r="H42" s="30">
        <f t="shared" si="17"/>
        <v>0</v>
      </c>
    </row>
    <row r="43" spans="4:8" x14ac:dyDescent="0.2">
      <c r="D43" s="43">
        <v>1</v>
      </c>
      <c r="E43" s="43">
        <v>11</v>
      </c>
      <c r="F43" s="44">
        <f t="shared" si="15"/>
        <v>30</v>
      </c>
      <c r="G43" s="44">
        <f t="shared" si="16"/>
        <v>30</v>
      </c>
      <c r="H43" s="30">
        <f t="shared" si="17"/>
        <v>0</v>
      </c>
    </row>
    <row r="44" spans="4:8" x14ac:dyDescent="0.2">
      <c r="D44" s="43">
        <v>1</v>
      </c>
      <c r="E44" s="43">
        <v>12</v>
      </c>
      <c r="F44" s="44">
        <f t="shared" si="15"/>
        <v>30</v>
      </c>
      <c r="G44" s="44">
        <f t="shared" si="16"/>
        <v>30</v>
      </c>
      <c r="H44" s="30">
        <f t="shared" si="17"/>
        <v>0</v>
      </c>
    </row>
    <row r="45" spans="4:8" x14ac:dyDescent="0.2">
      <c r="D45" s="43">
        <v>1</v>
      </c>
      <c r="E45" s="43">
        <v>13</v>
      </c>
      <c r="F45" s="44">
        <f t="shared" si="15"/>
        <v>30</v>
      </c>
      <c r="G45" s="44">
        <f t="shared" si="16"/>
        <v>30</v>
      </c>
      <c r="H45" s="30">
        <f t="shared" si="17"/>
        <v>0</v>
      </c>
    </row>
    <row r="46" spans="4:8" x14ac:dyDescent="0.2">
      <c r="D46" s="43">
        <v>1</v>
      </c>
      <c r="E46" s="43">
        <v>14</v>
      </c>
      <c r="F46" s="44">
        <f t="shared" si="15"/>
        <v>30</v>
      </c>
      <c r="G46" s="44">
        <f t="shared" si="16"/>
        <v>30</v>
      </c>
      <c r="H46" s="30">
        <f t="shared" si="17"/>
        <v>0</v>
      </c>
    </row>
    <row r="47" spans="4:8" x14ac:dyDescent="0.2">
      <c r="D47" s="43">
        <v>1</v>
      </c>
      <c r="E47" s="43">
        <v>15</v>
      </c>
      <c r="F47" s="44">
        <f t="shared" si="15"/>
        <v>30</v>
      </c>
      <c r="G47" s="44">
        <f t="shared" si="16"/>
        <v>30</v>
      </c>
      <c r="H47" s="30">
        <f t="shared" si="17"/>
        <v>0</v>
      </c>
    </row>
    <row r="48" spans="4:8" x14ac:dyDescent="0.2">
      <c r="D48" s="43">
        <v>1</v>
      </c>
      <c r="E48" s="43">
        <v>16</v>
      </c>
      <c r="F48" s="44">
        <f t="shared" si="15"/>
        <v>30</v>
      </c>
      <c r="G48" s="44">
        <f t="shared" si="16"/>
        <v>30</v>
      </c>
      <c r="H48" s="30">
        <f t="shared" si="17"/>
        <v>0</v>
      </c>
    </row>
    <row r="49" spans="4:8" x14ac:dyDescent="0.2">
      <c r="D49" s="43">
        <v>1</v>
      </c>
      <c r="E49" s="43">
        <v>17</v>
      </c>
      <c r="F49" s="44">
        <f t="shared" si="15"/>
        <v>30</v>
      </c>
      <c r="G49" s="44">
        <f t="shared" si="16"/>
        <v>30</v>
      </c>
      <c r="H49" s="30">
        <f t="shared" si="17"/>
        <v>0</v>
      </c>
    </row>
    <row r="50" spans="4:8" x14ac:dyDescent="0.2">
      <c r="D50" s="43">
        <v>1</v>
      </c>
      <c r="E50" s="43">
        <v>18</v>
      </c>
      <c r="F50" s="44">
        <f t="shared" si="15"/>
        <v>30</v>
      </c>
      <c r="G50" s="44">
        <f t="shared" si="16"/>
        <v>30</v>
      </c>
      <c r="H50" s="30">
        <f t="shared" si="17"/>
        <v>0</v>
      </c>
    </row>
    <row r="51" spans="4:8" x14ac:dyDescent="0.2">
      <c r="D51" s="43">
        <v>1</v>
      </c>
      <c r="E51" s="43">
        <v>19</v>
      </c>
      <c r="F51" s="44">
        <f t="shared" si="15"/>
        <v>30</v>
      </c>
      <c r="G51" s="44">
        <f t="shared" si="16"/>
        <v>30</v>
      </c>
      <c r="H51" s="30">
        <f t="shared" si="17"/>
        <v>0</v>
      </c>
    </row>
    <row r="52" spans="4:8" x14ac:dyDescent="0.2">
      <c r="D52" s="43">
        <v>2</v>
      </c>
      <c r="E52" s="43">
        <v>1</v>
      </c>
      <c r="F52" s="44">
        <f t="shared" si="15"/>
        <v>31</v>
      </c>
      <c r="G52" s="44">
        <f t="shared" si="16"/>
        <v>31</v>
      </c>
      <c r="H52" s="30">
        <f t="shared" si="17"/>
        <v>0</v>
      </c>
    </row>
    <row r="53" spans="4:8" x14ac:dyDescent="0.2">
      <c r="D53" s="43">
        <v>2</v>
      </c>
      <c r="E53" s="43">
        <v>2</v>
      </c>
      <c r="F53" s="44">
        <f t="shared" si="15"/>
        <v>31</v>
      </c>
      <c r="G53" s="44">
        <f t="shared" si="16"/>
        <v>31</v>
      </c>
      <c r="H53" s="30">
        <f t="shared" si="17"/>
        <v>0</v>
      </c>
    </row>
    <row r="54" spans="4:8" x14ac:dyDescent="0.2">
      <c r="D54" s="43">
        <v>2</v>
      </c>
      <c r="E54" s="43">
        <v>3</v>
      </c>
      <c r="F54" s="44">
        <f t="shared" si="15"/>
        <v>31</v>
      </c>
      <c r="G54" s="44">
        <f t="shared" si="16"/>
        <v>31</v>
      </c>
      <c r="H54" s="30">
        <f t="shared" si="17"/>
        <v>0</v>
      </c>
    </row>
    <row r="55" spans="4:8" x14ac:dyDescent="0.2">
      <c r="D55" s="43">
        <v>2</v>
      </c>
      <c r="E55" s="43">
        <v>4</v>
      </c>
      <c r="F55" s="44">
        <f t="shared" si="15"/>
        <v>31</v>
      </c>
      <c r="G55" s="44">
        <f t="shared" si="16"/>
        <v>31</v>
      </c>
      <c r="H55" s="30">
        <f t="shared" si="17"/>
        <v>0</v>
      </c>
    </row>
    <row r="56" spans="4:8" x14ac:dyDescent="0.2">
      <c r="D56" s="43">
        <v>2</v>
      </c>
      <c r="E56" s="43">
        <v>5</v>
      </c>
      <c r="F56" s="44">
        <f t="shared" si="15"/>
        <v>31</v>
      </c>
      <c r="G56" s="44">
        <f t="shared" si="16"/>
        <v>31</v>
      </c>
      <c r="H56" s="30">
        <f t="shared" si="17"/>
        <v>0</v>
      </c>
    </row>
    <row r="57" spans="4:8" x14ac:dyDescent="0.2">
      <c r="D57" s="43">
        <v>2</v>
      </c>
      <c r="E57" s="43">
        <v>6</v>
      </c>
      <c r="F57" s="44">
        <f t="shared" si="15"/>
        <v>31</v>
      </c>
      <c r="G57" s="44">
        <f t="shared" si="16"/>
        <v>31</v>
      </c>
      <c r="H57" s="30">
        <f t="shared" si="17"/>
        <v>0</v>
      </c>
    </row>
    <row r="58" spans="4:8" x14ac:dyDescent="0.2">
      <c r="D58" s="43">
        <v>2</v>
      </c>
      <c r="E58" s="43">
        <v>7</v>
      </c>
      <c r="F58" s="44">
        <f t="shared" si="15"/>
        <v>31</v>
      </c>
      <c r="G58" s="44">
        <f t="shared" si="16"/>
        <v>31</v>
      </c>
      <c r="H58" s="30">
        <f t="shared" si="17"/>
        <v>0</v>
      </c>
    </row>
    <row r="59" spans="4:8" x14ac:dyDescent="0.2">
      <c r="D59" s="43">
        <v>2</v>
      </c>
      <c r="E59" s="43">
        <v>8</v>
      </c>
      <c r="F59" s="44">
        <f t="shared" si="15"/>
        <v>31</v>
      </c>
      <c r="G59" s="44">
        <f t="shared" si="16"/>
        <v>31</v>
      </c>
      <c r="H59" s="30">
        <f t="shared" si="17"/>
        <v>0</v>
      </c>
    </row>
    <row r="60" spans="4:8" x14ac:dyDescent="0.2">
      <c r="D60" s="43">
        <v>2</v>
      </c>
      <c r="E60" s="43">
        <v>9</v>
      </c>
      <c r="F60" s="44">
        <f t="shared" si="15"/>
        <v>31</v>
      </c>
      <c r="G60" s="44">
        <f t="shared" si="16"/>
        <v>31</v>
      </c>
      <c r="H60" s="30">
        <f t="shared" si="17"/>
        <v>0</v>
      </c>
    </row>
    <row r="61" spans="4:8" x14ac:dyDescent="0.2">
      <c r="D61" s="43">
        <v>2</v>
      </c>
      <c r="E61" s="43">
        <v>10</v>
      </c>
      <c r="F61" s="44">
        <f t="shared" si="15"/>
        <v>31</v>
      </c>
      <c r="G61" s="44">
        <f t="shared" si="16"/>
        <v>31</v>
      </c>
      <c r="H61" s="30">
        <f t="shared" si="17"/>
        <v>0</v>
      </c>
    </row>
    <row r="62" spans="4:8" x14ac:dyDescent="0.2">
      <c r="D62" s="43">
        <v>2</v>
      </c>
      <c r="E62" s="43">
        <v>11</v>
      </c>
      <c r="F62" s="44">
        <f t="shared" si="15"/>
        <v>31</v>
      </c>
      <c r="G62" s="44">
        <f t="shared" si="16"/>
        <v>31</v>
      </c>
      <c r="H62" s="30">
        <f t="shared" si="17"/>
        <v>0</v>
      </c>
    </row>
    <row r="63" spans="4:8" x14ac:dyDescent="0.2">
      <c r="D63" s="43">
        <v>2</v>
      </c>
      <c r="E63" s="43">
        <v>12</v>
      </c>
      <c r="F63" s="44">
        <f t="shared" si="15"/>
        <v>31</v>
      </c>
      <c r="G63" s="44">
        <f t="shared" si="16"/>
        <v>31</v>
      </c>
      <c r="H63" s="30">
        <f t="shared" si="17"/>
        <v>0</v>
      </c>
    </row>
    <row r="64" spans="4:8" x14ac:dyDescent="0.2">
      <c r="D64" s="43">
        <v>2</v>
      </c>
      <c r="E64" s="43">
        <v>13</v>
      </c>
      <c r="F64" s="44">
        <f t="shared" si="15"/>
        <v>31</v>
      </c>
      <c r="G64" s="44">
        <f t="shared" si="16"/>
        <v>31</v>
      </c>
      <c r="H64" s="30">
        <f t="shared" si="17"/>
        <v>0</v>
      </c>
    </row>
    <row r="65" spans="4:8" x14ac:dyDescent="0.2">
      <c r="D65" s="43">
        <v>2</v>
      </c>
      <c r="E65" s="43">
        <v>14</v>
      </c>
      <c r="F65" s="44">
        <f t="shared" si="15"/>
        <v>31</v>
      </c>
      <c r="G65" s="44">
        <f t="shared" si="16"/>
        <v>31</v>
      </c>
      <c r="H65" s="30">
        <f t="shared" si="17"/>
        <v>0</v>
      </c>
    </row>
    <row r="66" spans="4:8" x14ac:dyDescent="0.2">
      <c r="D66" s="43">
        <v>2</v>
      </c>
      <c r="E66" s="43">
        <v>15</v>
      </c>
      <c r="F66" s="44">
        <f t="shared" si="15"/>
        <v>31</v>
      </c>
      <c r="G66" s="44">
        <f t="shared" si="16"/>
        <v>31</v>
      </c>
      <c r="H66" s="30">
        <f t="shared" si="17"/>
        <v>0</v>
      </c>
    </row>
    <row r="67" spans="4:8" x14ac:dyDescent="0.2">
      <c r="D67" s="43">
        <v>2</v>
      </c>
      <c r="E67" s="43">
        <v>16</v>
      </c>
      <c r="F67" s="44">
        <f t="shared" si="15"/>
        <v>31</v>
      </c>
      <c r="G67" s="44">
        <f t="shared" si="16"/>
        <v>31</v>
      </c>
      <c r="H67" s="30">
        <f t="shared" si="17"/>
        <v>0</v>
      </c>
    </row>
    <row r="68" spans="4:8" x14ac:dyDescent="0.2">
      <c r="D68" s="43">
        <v>2</v>
      </c>
      <c r="E68" s="43">
        <v>17</v>
      </c>
      <c r="F68" s="44">
        <f t="shared" si="15"/>
        <v>31</v>
      </c>
      <c r="G68" s="44">
        <f t="shared" si="16"/>
        <v>31</v>
      </c>
      <c r="H68" s="30">
        <f t="shared" si="17"/>
        <v>0</v>
      </c>
    </row>
    <row r="69" spans="4:8" x14ac:dyDescent="0.2">
      <c r="D69" s="43">
        <v>2</v>
      </c>
      <c r="E69" s="43">
        <v>18</v>
      </c>
      <c r="F69" s="44">
        <f t="shared" si="15"/>
        <v>31</v>
      </c>
      <c r="G69" s="44">
        <f t="shared" si="16"/>
        <v>31</v>
      </c>
      <c r="H69" s="30">
        <f t="shared" si="17"/>
        <v>0</v>
      </c>
    </row>
    <row r="70" spans="4:8" x14ac:dyDescent="0.2">
      <c r="D70" s="43">
        <v>2</v>
      </c>
      <c r="E70" s="43">
        <v>19</v>
      </c>
      <c r="F70" s="44">
        <f t="shared" si="15"/>
        <v>31</v>
      </c>
      <c r="G70" s="44">
        <f t="shared" si="16"/>
        <v>31</v>
      </c>
      <c r="H70" s="30">
        <f t="shared" si="17"/>
        <v>0</v>
      </c>
    </row>
    <row r="71" spans="4:8" x14ac:dyDescent="0.2">
      <c r="D71" s="43">
        <v>3</v>
      </c>
      <c r="E71" s="43">
        <v>1</v>
      </c>
      <c r="F71" s="44">
        <f t="shared" si="15"/>
        <v>31</v>
      </c>
      <c r="G71" s="44">
        <f t="shared" si="16"/>
        <v>31</v>
      </c>
      <c r="H71" s="30">
        <f t="shared" si="17"/>
        <v>0</v>
      </c>
    </row>
    <row r="72" spans="4:8" x14ac:dyDescent="0.2">
      <c r="D72" s="43">
        <v>3</v>
      </c>
      <c r="E72" s="43">
        <v>2</v>
      </c>
      <c r="F72" s="44">
        <f t="shared" si="15"/>
        <v>31</v>
      </c>
      <c r="G72" s="44">
        <f t="shared" si="16"/>
        <v>31</v>
      </c>
      <c r="H72" s="30">
        <f t="shared" si="17"/>
        <v>0</v>
      </c>
    </row>
    <row r="73" spans="4:8" x14ac:dyDescent="0.2">
      <c r="D73" s="43">
        <v>3</v>
      </c>
      <c r="E73" s="43">
        <v>3</v>
      </c>
      <c r="F73" s="44">
        <f t="shared" si="15"/>
        <v>31</v>
      </c>
      <c r="G73" s="44">
        <f t="shared" si="16"/>
        <v>31</v>
      </c>
      <c r="H73" s="30">
        <f t="shared" si="17"/>
        <v>0</v>
      </c>
    </row>
    <row r="74" spans="4:8" x14ac:dyDescent="0.2">
      <c r="D74" s="43">
        <v>3</v>
      </c>
      <c r="E74" s="43">
        <v>4</v>
      </c>
      <c r="F74" s="44">
        <f t="shared" si="15"/>
        <v>31</v>
      </c>
      <c r="G74" s="44">
        <f t="shared" si="16"/>
        <v>31</v>
      </c>
      <c r="H74" s="30">
        <f t="shared" si="17"/>
        <v>0</v>
      </c>
    </row>
    <row r="75" spans="4:8" x14ac:dyDescent="0.2">
      <c r="D75" s="43">
        <v>3</v>
      </c>
      <c r="E75" s="43">
        <v>5</v>
      </c>
      <c r="F75" s="44">
        <f t="shared" si="15"/>
        <v>31</v>
      </c>
      <c r="G75" s="44">
        <f t="shared" si="16"/>
        <v>31</v>
      </c>
      <c r="H75" s="30">
        <f t="shared" si="17"/>
        <v>0</v>
      </c>
    </row>
    <row r="76" spans="4:8" x14ac:dyDescent="0.2">
      <c r="D76" s="43">
        <v>3</v>
      </c>
      <c r="E76" s="43">
        <v>6</v>
      </c>
      <c r="F76" s="44">
        <f t="shared" si="15"/>
        <v>31</v>
      </c>
      <c r="G76" s="44">
        <f t="shared" si="16"/>
        <v>31</v>
      </c>
      <c r="H76" s="30">
        <f t="shared" si="17"/>
        <v>0</v>
      </c>
    </row>
    <row r="77" spans="4:8" x14ac:dyDescent="0.2">
      <c r="D77" s="43">
        <v>3</v>
      </c>
      <c r="E77" s="43">
        <v>7</v>
      </c>
      <c r="F77" s="44">
        <f t="shared" si="15"/>
        <v>31</v>
      </c>
      <c r="G77" s="44">
        <f t="shared" si="16"/>
        <v>31</v>
      </c>
      <c r="H77" s="30">
        <f t="shared" si="17"/>
        <v>0</v>
      </c>
    </row>
    <row r="78" spans="4:8" x14ac:dyDescent="0.2">
      <c r="D78" s="43">
        <v>3</v>
      </c>
      <c r="E78" s="43">
        <v>8</v>
      </c>
      <c r="F78" s="44">
        <f t="shared" si="15"/>
        <v>31</v>
      </c>
      <c r="G78" s="44">
        <f t="shared" si="16"/>
        <v>31</v>
      </c>
      <c r="H78" s="30">
        <f t="shared" si="17"/>
        <v>0</v>
      </c>
    </row>
    <row r="79" spans="4:8" x14ac:dyDescent="0.2">
      <c r="D79" s="43">
        <v>3</v>
      </c>
      <c r="E79" s="43">
        <v>9</v>
      </c>
      <c r="F79" s="44">
        <f t="shared" si="15"/>
        <v>31</v>
      </c>
      <c r="G79" s="44">
        <f t="shared" si="16"/>
        <v>31</v>
      </c>
      <c r="H79" s="30">
        <f t="shared" si="17"/>
        <v>0</v>
      </c>
    </row>
    <row r="80" spans="4:8" x14ac:dyDescent="0.2">
      <c r="D80" s="43">
        <v>3</v>
      </c>
      <c r="E80" s="43">
        <v>10</v>
      </c>
      <c r="F80" s="44">
        <f t="shared" si="15"/>
        <v>31</v>
      </c>
      <c r="G80" s="44">
        <f t="shared" si="16"/>
        <v>31</v>
      </c>
      <c r="H80" s="30">
        <f t="shared" si="17"/>
        <v>0</v>
      </c>
    </row>
    <row r="81" spans="4:8" x14ac:dyDescent="0.2">
      <c r="D81" s="43">
        <v>3</v>
      </c>
      <c r="E81" s="43">
        <v>11</v>
      </c>
      <c r="F81" s="44">
        <f t="shared" si="15"/>
        <v>31</v>
      </c>
      <c r="G81" s="44">
        <f t="shared" si="16"/>
        <v>31</v>
      </c>
      <c r="H81" s="30">
        <f t="shared" si="17"/>
        <v>0</v>
      </c>
    </row>
    <row r="82" spans="4:8" x14ac:dyDescent="0.2">
      <c r="D82" s="43">
        <v>3</v>
      </c>
      <c r="E82" s="43">
        <v>12</v>
      </c>
      <c r="F82" s="44">
        <f t="shared" si="15"/>
        <v>31</v>
      </c>
      <c r="G82" s="44">
        <f t="shared" si="16"/>
        <v>31</v>
      </c>
      <c r="H82" s="30">
        <f t="shared" si="17"/>
        <v>0</v>
      </c>
    </row>
    <row r="83" spans="4:8" x14ac:dyDescent="0.2">
      <c r="D83" s="43">
        <v>3</v>
      </c>
      <c r="E83" s="43">
        <v>13</v>
      </c>
      <c r="F83" s="44">
        <f t="shared" si="15"/>
        <v>31</v>
      </c>
      <c r="G83" s="44">
        <f t="shared" si="16"/>
        <v>31</v>
      </c>
      <c r="H83" s="30">
        <f t="shared" si="17"/>
        <v>0</v>
      </c>
    </row>
    <row r="84" spans="4:8" x14ac:dyDescent="0.2">
      <c r="D84" s="43">
        <v>3</v>
      </c>
      <c r="E84" s="43">
        <v>14</v>
      </c>
      <c r="F84" s="44">
        <f t="shared" si="15"/>
        <v>31</v>
      </c>
      <c r="G84" s="44">
        <f t="shared" si="16"/>
        <v>31</v>
      </c>
      <c r="H84" s="30">
        <f t="shared" si="17"/>
        <v>0</v>
      </c>
    </row>
    <row r="85" spans="4:8" x14ac:dyDescent="0.2">
      <c r="D85" s="43">
        <v>3</v>
      </c>
      <c r="E85" s="43">
        <v>15</v>
      </c>
      <c r="F85" s="44">
        <f t="shared" si="15"/>
        <v>31</v>
      </c>
      <c r="G85" s="44">
        <f t="shared" si="16"/>
        <v>31</v>
      </c>
      <c r="H85" s="30">
        <f t="shared" si="17"/>
        <v>0</v>
      </c>
    </row>
    <row r="86" spans="4:8" x14ac:dyDescent="0.2">
      <c r="D86" s="43">
        <v>3</v>
      </c>
      <c r="E86" s="43">
        <v>16</v>
      </c>
      <c r="F86" s="44">
        <f t="shared" si="15"/>
        <v>31</v>
      </c>
      <c r="G86" s="44">
        <f t="shared" si="16"/>
        <v>31</v>
      </c>
      <c r="H86" s="30">
        <f t="shared" si="17"/>
        <v>0</v>
      </c>
    </row>
    <row r="87" spans="4:8" x14ac:dyDescent="0.2">
      <c r="D87" s="43">
        <v>3</v>
      </c>
      <c r="E87" s="43">
        <v>17</v>
      </c>
      <c r="F87" s="44">
        <f t="shared" si="15"/>
        <v>31</v>
      </c>
      <c r="G87" s="44">
        <f t="shared" si="16"/>
        <v>31</v>
      </c>
      <c r="H87" s="30">
        <f t="shared" si="17"/>
        <v>0</v>
      </c>
    </row>
    <row r="88" spans="4:8" x14ac:dyDescent="0.2">
      <c r="D88" s="43">
        <v>3</v>
      </c>
      <c r="E88" s="43">
        <v>18</v>
      </c>
      <c r="F88" s="44">
        <f t="shared" si="15"/>
        <v>31</v>
      </c>
      <c r="G88" s="44">
        <f t="shared" si="16"/>
        <v>31</v>
      </c>
      <c r="H88" s="30">
        <f t="shared" si="17"/>
        <v>0</v>
      </c>
    </row>
    <row r="89" spans="4:8" x14ac:dyDescent="0.2">
      <c r="D89" s="43">
        <v>3</v>
      </c>
      <c r="E89" s="43">
        <v>19</v>
      </c>
      <c r="F89" s="44">
        <f t="shared" si="15"/>
        <v>31</v>
      </c>
      <c r="G89" s="44">
        <f t="shared" si="16"/>
        <v>31</v>
      </c>
      <c r="H89" s="30">
        <f t="shared" si="17"/>
        <v>0</v>
      </c>
    </row>
    <row r="90" spans="4:8" x14ac:dyDescent="0.2">
      <c r="D90" s="43">
        <v>4</v>
      </c>
      <c r="E90" s="43">
        <v>1</v>
      </c>
      <c r="F90" s="44">
        <f t="shared" si="15"/>
        <v>30</v>
      </c>
      <c r="G90" s="44">
        <f t="shared" si="16"/>
        <v>30</v>
      </c>
      <c r="H90" s="30">
        <f t="shared" si="17"/>
        <v>0</v>
      </c>
    </row>
    <row r="91" spans="4:8" x14ac:dyDescent="0.2">
      <c r="D91" s="43">
        <v>4</v>
      </c>
      <c r="E91" s="43">
        <v>2</v>
      </c>
      <c r="F91" s="44">
        <f t="shared" si="15"/>
        <v>30</v>
      </c>
      <c r="G91" s="44">
        <f t="shared" si="16"/>
        <v>30</v>
      </c>
      <c r="H91" s="30">
        <f t="shared" si="17"/>
        <v>0</v>
      </c>
    </row>
    <row r="92" spans="4:8" x14ac:dyDescent="0.2">
      <c r="D92" s="43">
        <v>4</v>
      </c>
      <c r="E92" s="43">
        <v>3</v>
      </c>
      <c r="F92" s="44">
        <f t="shared" si="15"/>
        <v>30</v>
      </c>
      <c r="G92" s="44">
        <f t="shared" si="16"/>
        <v>30</v>
      </c>
      <c r="H92" s="30">
        <f t="shared" si="17"/>
        <v>0</v>
      </c>
    </row>
    <row r="93" spans="4:8" x14ac:dyDescent="0.2">
      <c r="D93" s="43">
        <v>4</v>
      </c>
      <c r="E93" s="43">
        <v>4</v>
      </c>
      <c r="F93" s="44">
        <f t="shared" si="15"/>
        <v>30</v>
      </c>
      <c r="G93" s="44">
        <f t="shared" si="16"/>
        <v>30</v>
      </c>
      <c r="H93" s="30">
        <f t="shared" si="17"/>
        <v>0</v>
      </c>
    </row>
    <row r="94" spans="4:8" x14ac:dyDescent="0.2">
      <c r="D94" s="43">
        <v>4</v>
      </c>
      <c r="E94" s="43">
        <v>5</v>
      </c>
      <c r="F94" s="44">
        <f t="shared" si="15"/>
        <v>30</v>
      </c>
      <c r="G94" s="44">
        <f t="shared" si="16"/>
        <v>30</v>
      </c>
      <c r="H94" s="30">
        <f t="shared" si="17"/>
        <v>0</v>
      </c>
    </row>
    <row r="95" spans="4:8" x14ac:dyDescent="0.2">
      <c r="D95" s="43">
        <v>4</v>
      </c>
      <c r="E95" s="43">
        <v>6</v>
      </c>
      <c r="F95" s="44">
        <f t="shared" si="15"/>
        <v>30</v>
      </c>
      <c r="G95" s="44">
        <f t="shared" si="16"/>
        <v>30</v>
      </c>
      <c r="H95" s="30">
        <f t="shared" si="17"/>
        <v>0</v>
      </c>
    </row>
    <row r="96" spans="4:8" x14ac:dyDescent="0.2">
      <c r="D96" s="43">
        <v>4</v>
      </c>
      <c r="E96" s="43">
        <v>7</v>
      </c>
      <c r="F96" s="44">
        <f t="shared" si="15"/>
        <v>30</v>
      </c>
      <c r="G96" s="44">
        <f t="shared" si="16"/>
        <v>30</v>
      </c>
      <c r="H96" s="30">
        <f t="shared" si="17"/>
        <v>0</v>
      </c>
    </row>
    <row r="97" spans="4:8" x14ac:dyDescent="0.2">
      <c r="D97" s="43">
        <v>4</v>
      </c>
      <c r="E97" s="43">
        <v>8</v>
      </c>
      <c r="F97" s="44">
        <f t="shared" ref="F97:F160" si="18">INDEX($B$10:$X$28,MATCH(E97,$A$10:$A$28,0),D97*2)</f>
        <v>30</v>
      </c>
      <c r="G97" s="44">
        <f t="shared" ref="G97:G160" si="19">INDEX($B$10:$X$28,MATCH(E97,$A$10:$A$28,0),D97*2)</f>
        <v>30</v>
      </c>
      <c r="H97" s="30">
        <f t="shared" si="17"/>
        <v>0</v>
      </c>
    </row>
    <row r="98" spans="4:8" x14ac:dyDescent="0.2">
      <c r="D98" s="43">
        <v>4</v>
      </c>
      <c r="E98" s="43">
        <v>9</v>
      </c>
      <c r="F98" s="44">
        <f t="shared" si="18"/>
        <v>30</v>
      </c>
      <c r="G98" s="44">
        <f t="shared" si="19"/>
        <v>30</v>
      </c>
      <c r="H98" s="30">
        <f t="shared" ref="H98:H161" si="20">G98-F98</f>
        <v>0</v>
      </c>
    </row>
    <row r="99" spans="4:8" x14ac:dyDescent="0.2">
      <c r="D99" s="43">
        <v>4</v>
      </c>
      <c r="E99" s="43">
        <v>10</v>
      </c>
      <c r="F99" s="44">
        <f t="shared" si="18"/>
        <v>30</v>
      </c>
      <c r="G99" s="44">
        <f t="shared" si="19"/>
        <v>30</v>
      </c>
      <c r="H99" s="30">
        <f t="shared" si="20"/>
        <v>0</v>
      </c>
    </row>
    <row r="100" spans="4:8" x14ac:dyDescent="0.2">
      <c r="D100" s="43">
        <v>4</v>
      </c>
      <c r="E100" s="43">
        <v>11</v>
      </c>
      <c r="F100" s="44">
        <f t="shared" si="18"/>
        <v>30</v>
      </c>
      <c r="G100" s="44">
        <f t="shared" si="19"/>
        <v>30</v>
      </c>
      <c r="H100" s="30">
        <f t="shared" si="20"/>
        <v>0</v>
      </c>
    </row>
    <row r="101" spans="4:8" x14ac:dyDescent="0.2">
      <c r="D101" s="43">
        <v>4</v>
      </c>
      <c r="E101" s="43">
        <v>12</v>
      </c>
      <c r="F101" s="44">
        <f t="shared" si="18"/>
        <v>30</v>
      </c>
      <c r="G101" s="44">
        <f t="shared" si="19"/>
        <v>30</v>
      </c>
      <c r="H101" s="30">
        <f t="shared" si="20"/>
        <v>0</v>
      </c>
    </row>
    <row r="102" spans="4:8" x14ac:dyDescent="0.2">
      <c r="D102" s="43">
        <v>4</v>
      </c>
      <c r="E102" s="43">
        <v>13</v>
      </c>
      <c r="F102" s="44">
        <f t="shared" si="18"/>
        <v>30</v>
      </c>
      <c r="G102" s="44">
        <f t="shared" si="19"/>
        <v>30</v>
      </c>
      <c r="H102" s="30">
        <f t="shared" si="20"/>
        <v>0</v>
      </c>
    </row>
    <row r="103" spans="4:8" x14ac:dyDescent="0.2">
      <c r="D103" s="43">
        <v>4</v>
      </c>
      <c r="E103" s="43">
        <v>14</v>
      </c>
      <c r="F103" s="44">
        <f t="shared" si="18"/>
        <v>30</v>
      </c>
      <c r="G103" s="44">
        <f t="shared" si="19"/>
        <v>30</v>
      </c>
      <c r="H103" s="30">
        <f t="shared" si="20"/>
        <v>0</v>
      </c>
    </row>
    <row r="104" spans="4:8" x14ac:dyDescent="0.2">
      <c r="D104" s="43">
        <v>4</v>
      </c>
      <c r="E104" s="43">
        <v>15</v>
      </c>
      <c r="F104" s="44">
        <f t="shared" si="18"/>
        <v>30</v>
      </c>
      <c r="G104" s="44">
        <f t="shared" si="19"/>
        <v>30</v>
      </c>
      <c r="H104" s="30">
        <f t="shared" si="20"/>
        <v>0</v>
      </c>
    </row>
    <row r="105" spans="4:8" x14ac:dyDescent="0.2">
      <c r="D105" s="43">
        <v>4</v>
      </c>
      <c r="E105" s="43">
        <v>16</v>
      </c>
      <c r="F105" s="44">
        <f t="shared" si="18"/>
        <v>30</v>
      </c>
      <c r="G105" s="44">
        <f t="shared" si="19"/>
        <v>30</v>
      </c>
      <c r="H105" s="30">
        <f t="shared" si="20"/>
        <v>0</v>
      </c>
    </row>
    <row r="106" spans="4:8" x14ac:dyDescent="0.2">
      <c r="D106" s="43">
        <v>4</v>
      </c>
      <c r="E106" s="43">
        <v>17</v>
      </c>
      <c r="F106" s="44">
        <f t="shared" si="18"/>
        <v>30</v>
      </c>
      <c r="G106" s="44">
        <f t="shared" si="19"/>
        <v>30</v>
      </c>
      <c r="H106" s="30">
        <f t="shared" si="20"/>
        <v>0</v>
      </c>
    </row>
    <row r="107" spans="4:8" x14ac:dyDescent="0.2">
      <c r="D107" s="43">
        <v>4</v>
      </c>
      <c r="E107" s="43">
        <v>18</v>
      </c>
      <c r="F107" s="44">
        <f t="shared" si="18"/>
        <v>30</v>
      </c>
      <c r="G107" s="44">
        <f t="shared" si="19"/>
        <v>30</v>
      </c>
      <c r="H107" s="30">
        <f t="shared" si="20"/>
        <v>0</v>
      </c>
    </row>
    <row r="108" spans="4:8" x14ac:dyDescent="0.2">
      <c r="D108" s="43">
        <v>4</v>
      </c>
      <c r="E108" s="43">
        <v>19</v>
      </c>
      <c r="F108" s="44">
        <f t="shared" si="18"/>
        <v>30</v>
      </c>
      <c r="G108" s="44">
        <f t="shared" si="19"/>
        <v>30</v>
      </c>
      <c r="H108" s="30">
        <f t="shared" si="20"/>
        <v>0</v>
      </c>
    </row>
    <row r="109" spans="4:8" x14ac:dyDescent="0.2">
      <c r="D109" s="43">
        <v>5</v>
      </c>
      <c r="E109" s="43">
        <v>1</v>
      </c>
      <c r="F109" s="44">
        <f t="shared" si="18"/>
        <v>31</v>
      </c>
      <c r="G109" s="44">
        <f t="shared" si="19"/>
        <v>31</v>
      </c>
      <c r="H109" s="30">
        <f t="shared" si="20"/>
        <v>0</v>
      </c>
    </row>
    <row r="110" spans="4:8" x14ac:dyDescent="0.2">
      <c r="D110" s="43">
        <v>5</v>
      </c>
      <c r="E110" s="43">
        <v>2</v>
      </c>
      <c r="F110" s="44">
        <f t="shared" si="18"/>
        <v>31</v>
      </c>
      <c r="G110" s="44">
        <f t="shared" si="19"/>
        <v>31</v>
      </c>
      <c r="H110" s="30">
        <f t="shared" si="20"/>
        <v>0</v>
      </c>
    </row>
    <row r="111" spans="4:8" x14ac:dyDescent="0.2">
      <c r="D111" s="43">
        <v>5</v>
      </c>
      <c r="E111" s="43">
        <v>3</v>
      </c>
      <c r="F111" s="44">
        <f t="shared" si="18"/>
        <v>31</v>
      </c>
      <c r="G111" s="44">
        <f t="shared" si="19"/>
        <v>31</v>
      </c>
      <c r="H111" s="30">
        <f t="shared" si="20"/>
        <v>0</v>
      </c>
    </row>
    <row r="112" spans="4:8" x14ac:dyDescent="0.2">
      <c r="D112" s="43">
        <v>5</v>
      </c>
      <c r="E112" s="43">
        <v>4</v>
      </c>
      <c r="F112" s="44">
        <f t="shared" si="18"/>
        <v>31</v>
      </c>
      <c r="G112" s="44">
        <f t="shared" si="19"/>
        <v>31</v>
      </c>
      <c r="H112" s="30">
        <f t="shared" si="20"/>
        <v>0</v>
      </c>
    </row>
    <row r="113" spans="4:8" x14ac:dyDescent="0.2">
      <c r="D113" s="43">
        <v>5</v>
      </c>
      <c r="E113" s="43">
        <v>5</v>
      </c>
      <c r="F113" s="44">
        <f t="shared" si="18"/>
        <v>31</v>
      </c>
      <c r="G113" s="44">
        <f t="shared" si="19"/>
        <v>31</v>
      </c>
      <c r="H113" s="30">
        <f t="shared" si="20"/>
        <v>0</v>
      </c>
    </row>
    <row r="114" spans="4:8" x14ac:dyDescent="0.2">
      <c r="D114" s="43">
        <v>5</v>
      </c>
      <c r="E114" s="43">
        <v>6</v>
      </c>
      <c r="F114" s="44">
        <f t="shared" si="18"/>
        <v>31</v>
      </c>
      <c r="G114" s="44">
        <f t="shared" si="19"/>
        <v>31</v>
      </c>
      <c r="H114" s="30">
        <f t="shared" si="20"/>
        <v>0</v>
      </c>
    </row>
    <row r="115" spans="4:8" x14ac:dyDescent="0.2">
      <c r="D115" s="43">
        <v>5</v>
      </c>
      <c r="E115" s="43">
        <v>7</v>
      </c>
      <c r="F115" s="44">
        <f t="shared" si="18"/>
        <v>31</v>
      </c>
      <c r="G115" s="44">
        <f t="shared" si="19"/>
        <v>31</v>
      </c>
      <c r="H115" s="30">
        <f t="shared" si="20"/>
        <v>0</v>
      </c>
    </row>
    <row r="116" spans="4:8" x14ac:dyDescent="0.2">
      <c r="D116" s="43">
        <v>5</v>
      </c>
      <c r="E116" s="43">
        <v>8</v>
      </c>
      <c r="F116" s="44">
        <f t="shared" si="18"/>
        <v>31</v>
      </c>
      <c r="G116" s="44">
        <f t="shared" si="19"/>
        <v>31</v>
      </c>
      <c r="H116" s="30">
        <f t="shared" si="20"/>
        <v>0</v>
      </c>
    </row>
    <row r="117" spans="4:8" x14ac:dyDescent="0.2">
      <c r="D117" s="43">
        <v>5</v>
      </c>
      <c r="E117" s="43">
        <v>9</v>
      </c>
      <c r="F117" s="44">
        <f t="shared" si="18"/>
        <v>31</v>
      </c>
      <c r="G117" s="44">
        <f t="shared" si="19"/>
        <v>31</v>
      </c>
      <c r="H117" s="30">
        <f t="shared" si="20"/>
        <v>0</v>
      </c>
    </row>
    <row r="118" spans="4:8" x14ac:dyDescent="0.2">
      <c r="D118" s="43">
        <v>5</v>
      </c>
      <c r="E118" s="43">
        <v>10</v>
      </c>
      <c r="F118" s="44">
        <f t="shared" si="18"/>
        <v>31</v>
      </c>
      <c r="G118" s="44">
        <f t="shared" si="19"/>
        <v>31</v>
      </c>
      <c r="H118" s="30">
        <f t="shared" si="20"/>
        <v>0</v>
      </c>
    </row>
    <row r="119" spans="4:8" x14ac:dyDescent="0.2">
      <c r="D119" s="43">
        <v>5</v>
      </c>
      <c r="E119" s="43">
        <v>11</v>
      </c>
      <c r="F119" s="44">
        <f t="shared" si="18"/>
        <v>31</v>
      </c>
      <c r="G119" s="44">
        <f t="shared" si="19"/>
        <v>31</v>
      </c>
      <c r="H119" s="30">
        <f t="shared" si="20"/>
        <v>0</v>
      </c>
    </row>
    <row r="120" spans="4:8" x14ac:dyDescent="0.2">
      <c r="D120" s="43">
        <v>5</v>
      </c>
      <c r="E120" s="43">
        <v>12</v>
      </c>
      <c r="F120" s="44">
        <f t="shared" si="18"/>
        <v>31</v>
      </c>
      <c r="G120" s="44">
        <f t="shared" si="19"/>
        <v>31</v>
      </c>
      <c r="H120" s="30">
        <f t="shared" si="20"/>
        <v>0</v>
      </c>
    </row>
    <row r="121" spans="4:8" x14ac:dyDescent="0.2">
      <c r="D121" s="43">
        <v>5</v>
      </c>
      <c r="E121" s="43">
        <v>13</v>
      </c>
      <c r="F121" s="44">
        <f t="shared" si="18"/>
        <v>31</v>
      </c>
      <c r="G121" s="44">
        <f t="shared" si="19"/>
        <v>31</v>
      </c>
      <c r="H121" s="30">
        <f t="shared" si="20"/>
        <v>0</v>
      </c>
    </row>
    <row r="122" spans="4:8" x14ac:dyDescent="0.2">
      <c r="D122" s="43">
        <v>5</v>
      </c>
      <c r="E122" s="43">
        <v>14</v>
      </c>
      <c r="F122" s="44">
        <f t="shared" si="18"/>
        <v>31</v>
      </c>
      <c r="G122" s="44">
        <f t="shared" si="19"/>
        <v>31</v>
      </c>
      <c r="H122" s="30">
        <f t="shared" si="20"/>
        <v>0</v>
      </c>
    </row>
    <row r="123" spans="4:8" x14ac:dyDescent="0.2">
      <c r="D123" s="43">
        <v>5</v>
      </c>
      <c r="E123" s="43">
        <v>15</v>
      </c>
      <c r="F123" s="44">
        <f t="shared" si="18"/>
        <v>31</v>
      </c>
      <c r="G123" s="44">
        <f t="shared" si="19"/>
        <v>31</v>
      </c>
      <c r="H123" s="30">
        <f t="shared" si="20"/>
        <v>0</v>
      </c>
    </row>
    <row r="124" spans="4:8" x14ac:dyDescent="0.2">
      <c r="D124" s="43">
        <v>5</v>
      </c>
      <c r="E124" s="43">
        <v>16</v>
      </c>
      <c r="F124" s="44">
        <f t="shared" si="18"/>
        <v>31</v>
      </c>
      <c r="G124" s="44">
        <f t="shared" si="19"/>
        <v>31</v>
      </c>
      <c r="H124" s="30">
        <f t="shared" si="20"/>
        <v>0</v>
      </c>
    </row>
    <row r="125" spans="4:8" x14ac:dyDescent="0.2">
      <c r="D125" s="43">
        <v>5</v>
      </c>
      <c r="E125" s="43">
        <v>17</v>
      </c>
      <c r="F125" s="44">
        <f t="shared" si="18"/>
        <v>31</v>
      </c>
      <c r="G125" s="44">
        <f t="shared" si="19"/>
        <v>31</v>
      </c>
      <c r="H125" s="30">
        <f t="shared" si="20"/>
        <v>0</v>
      </c>
    </row>
    <row r="126" spans="4:8" x14ac:dyDescent="0.2">
      <c r="D126" s="43">
        <v>5</v>
      </c>
      <c r="E126" s="43">
        <v>18</v>
      </c>
      <c r="F126" s="44">
        <f t="shared" si="18"/>
        <v>31</v>
      </c>
      <c r="G126" s="44">
        <f t="shared" si="19"/>
        <v>31</v>
      </c>
      <c r="H126" s="30">
        <f t="shared" si="20"/>
        <v>0</v>
      </c>
    </row>
    <row r="127" spans="4:8" x14ac:dyDescent="0.2">
      <c r="D127" s="43">
        <v>5</v>
      </c>
      <c r="E127" s="43">
        <v>19</v>
      </c>
      <c r="F127" s="44">
        <f t="shared" si="18"/>
        <v>31</v>
      </c>
      <c r="G127" s="44">
        <f t="shared" si="19"/>
        <v>31</v>
      </c>
      <c r="H127" s="30">
        <f t="shared" si="20"/>
        <v>0</v>
      </c>
    </row>
    <row r="128" spans="4:8" x14ac:dyDescent="0.2">
      <c r="D128" s="43">
        <v>6</v>
      </c>
      <c r="E128" s="43">
        <v>1</v>
      </c>
      <c r="F128" s="44">
        <f t="shared" si="18"/>
        <v>31</v>
      </c>
      <c r="G128" s="44">
        <f t="shared" si="19"/>
        <v>31</v>
      </c>
      <c r="H128" s="30">
        <f t="shared" si="20"/>
        <v>0</v>
      </c>
    </row>
    <row r="129" spans="4:8" x14ac:dyDescent="0.2">
      <c r="D129" s="43">
        <v>6</v>
      </c>
      <c r="E129" s="43">
        <v>2</v>
      </c>
      <c r="F129" s="44">
        <f t="shared" si="18"/>
        <v>31</v>
      </c>
      <c r="G129" s="44">
        <f t="shared" si="19"/>
        <v>31</v>
      </c>
      <c r="H129" s="30">
        <f t="shared" si="20"/>
        <v>0</v>
      </c>
    </row>
    <row r="130" spans="4:8" x14ac:dyDescent="0.2">
      <c r="D130" s="43">
        <v>6</v>
      </c>
      <c r="E130" s="43">
        <v>3</v>
      </c>
      <c r="F130" s="44">
        <f t="shared" si="18"/>
        <v>31</v>
      </c>
      <c r="G130" s="44">
        <f t="shared" si="19"/>
        <v>31</v>
      </c>
      <c r="H130" s="30">
        <f t="shared" si="20"/>
        <v>0</v>
      </c>
    </row>
    <row r="131" spans="4:8" x14ac:dyDescent="0.2">
      <c r="D131" s="43">
        <v>6</v>
      </c>
      <c r="E131" s="43">
        <v>4</v>
      </c>
      <c r="F131" s="44">
        <f t="shared" si="18"/>
        <v>31</v>
      </c>
      <c r="G131" s="44">
        <f t="shared" si="19"/>
        <v>31</v>
      </c>
      <c r="H131" s="30">
        <f t="shared" si="20"/>
        <v>0</v>
      </c>
    </row>
    <row r="132" spans="4:8" x14ac:dyDescent="0.2">
      <c r="D132" s="43">
        <v>6</v>
      </c>
      <c r="E132" s="43">
        <v>5</v>
      </c>
      <c r="F132" s="44">
        <f t="shared" si="18"/>
        <v>31</v>
      </c>
      <c r="G132" s="44">
        <f t="shared" si="19"/>
        <v>31</v>
      </c>
      <c r="H132" s="30">
        <f t="shared" si="20"/>
        <v>0</v>
      </c>
    </row>
    <row r="133" spans="4:8" x14ac:dyDescent="0.2">
      <c r="D133" s="43">
        <v>6</v>
      </c>
      <c r="E133" s="43">
        <v>6</v>
      </c>
      <c r="F133" s="44">
        <f t="shared" si="18"/>
        <v>31</v>
      </c>
      <c r="G133" s="44">
        <f t="shared" si="19"/>
        <v>31</v>
      </c>
      <c r="H133" s="30">
        <f t="shared" si="20"/>
        <v>0</v>
      </c>
    </row>
    <row r="134" spans="4:8" x14ac:dyDescent="0.2">
      <c r="D134" s="43">
        <v>6</v>
      </c>
      <c r="E134" s="43">
        <v>7</v>
      </c>
      <c r="F134" s="44">
        <f t="shared" si="18"/>
        <v>31</v>
      </c>
      <c r="G134" s="44">
        <f t="shared" si="19"/>
        <v>31</v>
      </c>
      <c r="H134" s="30">
        <f t="shared" si="20"/>
        <v>0</v>
      </c>
    </row>
    <row r="135" spans="4:8" x14ac:dyDescent="0.2">
      <c r="D135" s="43">
        <v>6</v>
      </c>
      <c r="E135" s="43">
        <v>8</v>
      </c>
      <c r="F135" s="44">
        <f t="shared" si="18"/>
        <v>31</v>
      </c>
      <c r="G135" s="44">
        <f t="shared" si="19"/>
        <v>31</v>
      </c>
      <c r="H135" s="30">
        <f t="shared" si="20"/>
        <v>0</v>
      </c>
    </row>
    <row r="136" spans="4:8" x14ac:dyDescent="0.2">
      <c r="D136" s="43">
        <v>6</v>
      </c>
      <c r="E136" s="43">
        <v>9</v>
      </c>
      <c r="F136" s="44">
        <f t="shared" si="18"/>
        <v>31</v>
      </c>
      <c r="G136" s="44">
        <f t="shared" si="19"/>
        <v>31</v>
      </c>
      <c r="H136" s="30">
        <f t="shared" si="20"/>
        <v>0</v>
      </c>
    </row>
    <row r="137" spans="4:8" x14ac:dyDescent="0.2">
      <c r="D137" s="43">
        <v>6</v>
      </c>
      <c r="E137" s="43">
        <v>10</v>
      </c>
      <c r="F137" s="44">
        <f t="shared" si="18"/>
        <v>31</v>
      </c>
      <c r="G137" s="44">
        <f t="shared" si="19"/>
        <v>31</v>
      </c>
      <c r="H137" s="30">
        <f t="shared" si="20"/>
        <v>0</v>
      </c>
    </row>
    <row r="138" spans="4:8" x14ac:dyDescent="0.2">
      <c r="D138" s="43">
        <v>6</v>
      </c>
      <c r="E138" s="43">
        <v>11</v>
      </c>
      <c r="F138" s="44">
        <f t="shared" si="18"/>
        <v>31</v>
      </c>
      <c r="G138" s="44">
        <f t="shared" si="19"/>
        <v>31</v>
      </c>
      <c r="H138" s="30">
        <f t="shared" si="20"/>
        <v>0</v>
      </c>
    </row>
    <row r="139" spans="4:8" x14ac:dyDescent="0.2">
      <c r="D139" s="43">
        <v>6</v>
      </c>
      <c r="E139" s="43">
        <v>12</v>
      </c>
      <c r="F139" s="44">
        <f t="shared" si="18"/>
        <v>31</v>
      </c>
      <c r="G139" s="44">
        <f t="shared" si="19"/>
        <v>31</v>
      </c>
      <c r="H139" s="30">
        <f t="shared" si="20"/>
        <v>0</v>
      </c>
    </row>
    <row r="140" spans="4:8" x14ac:dyDescent="0.2">
      <c r="D140" s="43">
        <v>6</v>
      </c>
      <c r="E140" s="43">
        <v>13</v>
      </c>
      <c r="F140" s="44">
        <f t="shared" si="18"/>
        <v>31</v>
      </c>
      <c r="G140" s="44">
        <f t="shared" si="19"/>
        <v>31</v>
      </c>
      <c r="H140" s="30">
        <f t="shared" si="20"/>
        <v>0</v>
      </c>
    </row>
    <row r="141" spans="4:8" x14ac:dyDescent="0.2">
      <c r="D141" s="43">
        <v>6</v>
      </c>
      <c r="E141" s="43">
        <v>14</v>
      </c>
      <c r="F141" s="44">
        <f t="shared" si="18"/>
        <v>31</v>
      </c>
      <c r="G141" s="44">
        <f t="shared" si="19"/>
        <v>31</v>
      </c>
      <c r="H141" s="30">
        <f t="shared" si="20"/>
        <v>0</v>
      </c>
    </row>
    <row r="142" spans="4:8" x14ac:dyDescent="0.2">
      <c r="D142" s="43">
        <v>6</v>
      </c>
      <c r="E142" s="43">
        <v>15</v>
      </c>
      <c r="F142" s="44">
        <f t="shared" si="18"/>
        <v>31</v>
      </c>
      <c r="G142" s="44">
        <f t="shared" si="19"/>
        <v>31</v>
      </c>
      <c r="H142" s="30">
        <f t="shared" si="20"/>
        <v>0</v>
      </c>
    </row>
    <row r="143" spans="4:8" x14ac:dyDescent="0.2">
      <c r="D143" s="43">
        <v>6</v>
      </c>
      <c r="E143" s="43">
        <v>16</v>
      </c>
      <c r="F143" s="44">
        <f t="shared" si="18"/>
        <v>31</v>
      </c>
      <c r="G143" s="44">
        <f t="shared" si="19"/>
        <v>31</v>
      </c>
      <c r="H143" s="30">
        <f t="shared" si="20"/>
        <v>0</v>
      </c>
    </row>
    <row r="144" spans="4:8" x14ac:dyDescent="0.2">
      <c r="D144" s="43">
        <v>6</v>
      </c>
      <c r="E144" s="43">
        <v>17</v>
      </c>
      <c r="F144" s="44">
        <f t="shared" si="18"/>
        <v>31</v>
      </c>
      <c r="G144" s="44">
        <f t="shared" si="19"/>
        <v>31</v>
      </c>
      <c r="H144" s="30">
        <f t="shared" si="20"/>
        <v>0</v>
      </c>
    </row>
    <row r="145" spans="4:8" x14ac:dyDescent="0.2">
      <c r="D145" s="43">
        <v>6</v>
      </c>
      <c r="E145" s="43">
        <v>18</v>
      </c>
      <c r="F145" s="44">
        <f t="shared" si="18"/>
        <v>31</v>
      </c>
      <c r="G145" s="44">
        <f t="shared" si="19"/>
        <v>31</v>
      </c>
      <c r="H145" s="30">
        <f t="shared" si="20"/>
        <v>0</v>
      </c>
    </row>
    <row r="146" spans="4:8" x14ac:dyDescent="0.2">
      <c r="D146" s="43">
        <v>6</v>
      </c>
      <c r="E146" s="43">
        <v>19</v>
      </c>
      <c r="F146" s="44">
        <f t="shared" si="18"/>
        <v>31</v>
      </c>
      <c r="G146" s="44">
        <f t="shared" si="19"/>
        <v>31</v>
      </c>
      <c r="H146" s="30">
        <f t="shared" si="20"/>
        <v>0</v>
      </c>
    </row>
    <row r="147" spans="4:8" x14ac:dyDescent="0.2">
      <c r="D147" s="43">
        <v>7</v>
      </c>
      <c r="E147" s="43">
        <v>1</v>
      </c>
      <c r="F147" s="44">
        <f t="shared" si="18"/>
        <v>28</v>
      </c>
      <c r="G147" s="44">
        <f t="shared" si="19"/>
        <v>28</v>
      </c>
      <c r="H147" s="30">
        <f t="shared" si="20"/>
        <v>0</v>
      </c>
    </row>
    <row r="148" spans="4:8" x14ac:dyDescent="0.2">
      <c r="D148" s="43">
        <v>7</v>
      </c>
      <c r="E148" s="43">
        <v>2</v>
      </c>
      <c r="F148" s="44">
        <f t="shared" si="18"/>
        <v>28</v>
      </c>
      <c r="G148" s="44">
        <f t="shared" si="19"/>
        <v>28</v>
      </c>
      <c r="H148" s="30">
        <f t="shared" si="20"/>
        <v>0</v>
      </c>
    </row>
    <row r="149" spans="4:8" x14ac:dyDescent="0.2">
      <c r="D149" s="43">
        <v>7</v>
      </c>
      <c r="E149" s="43">
        <v>3</v>
      </c>
      <c r="F149" s="44">
        <f t="shared" si="18"/>
        <v>28</v>
      </c>
      <c r="G149" s="44">
        <f t="shared" si="19"/>
        <v>28</v>
      </c>
      <c r="H149" s="30">
        <f t="shared" si="20"/>
        <v>0</v>
      </c>
    </row>
    <row r="150" spans="4:8" x14ac:dyDescent="0.2">
      <c r="D150" s="43">
        <v>7</v>
      </c>
      <c r="E150" s="43">
        <v>4</v>
      </c>
      <c r="F150" s="44">
        <f t="shared" si="18"/>
        <v>28</v>
      </c>
      <c r="G150" s="44">
        <f t="shared" si="19"/>
        <v>28</v>
      </c>
      <c r="H150" s="30">
        <f t="shared" si="20"/>
        <v>0</v>
      </c>
    </row>
    <row r="151" spans="4:8" x14ac:dyDescent="0.2">
      <c r="D151" s="43">
        <v>7</v>
      </c>
      <c r="E151" s="43">
        <v>5</v>
      </c>
      <c r="F151" s="44">
        <f t="shared" si="18"/>
        <v>28</v>
      </c>
      <c r="G151" s="44">
        <f t="shared" si="19"/>
        <v>28</v>
      </c>
      <c r="H151" s="30">
        <f t="shared" si="20"/>
        <v>0</v>
      </c>
    </row>
    <row r="152" spans="4:8" x14ac:dyDescent="0.2">
      <c r="D152" s="43">
        <v>7</v>
      </c>
      <c r="E152" s="43">
        <v>6</v>
      </c>
      <c r="F152" s="44">
        <f t="shared" si="18"/>
        <v>28</v>
      </c>
      <c r="G152" s="44">
        <f t="shared" si="19"/>
        <v>28</v>
      </c>
      <c r="H152" s="30">
        <f t="shared" si="20"/>
        <v>0</v>
      </c>
    </row>
    <row r="153" spans="4:8" x14ac:dyDescent="0.2">
      <c r="D153" s="43">
        <v>7</v>
      </c>
      <c r="E153" s="43">
        <v>7</v>
      </c>
      <c r="F153" s="44">
        <f t="shared" si="18"/>
        <v>28</v>
      </c>
      <c r="G153" s="44">
        <f t="shared" si="19"/>
        <v>28</v>
      </c>
      <c r="H153" s="30">
        <f t="shared" si="20"/>
        <v>0</v>
      </c>
    </row>
    <row r="154" spans="4:8" x14ac:dyDescent="0.2">
      <c r="D154" s="43">
        <v>7</v>
      </c>
      <c r="E154" s="43">
        <v>8</v>
      </c>
      <c r="F154" s="44">
        <f t="shared" si="18"/>
        <v>28</v>
      </c>
      <c r="G154" s="44">
        <f t="shared" si="19"/>
        <v>28</v>
      </c>
      <c r="H154" s="30">
        <f t="shared" si="20"/>
        <v>0</v>
      </c>
    </row>
    <row r="155" spans="4:8" x14ac:dyDescent="0.2">
      <c r="D155" s="43">
        <v>7</v>
      </c>
      <c r="E155" s="43">
        <v>9</v>
      </c>
      <c r="F155" s="44">
        <f t="shared" si="18"/>
        <v>28</v>
      </c>
      <c r="G155" s="44">
        <f t="shared" si="19"/>
        <v>28</v>
      </c>
      <c r="H155" s="30">
        <f t="shared" si="20"/>
        <v>0</v>
      </c>
    </row>
    <row r="156" spans="4:8" x14ac:dyDescent="0.2">
      <c r="D156" s="43">
        <v>7</v>
      </c>
      <c r="E156" s="43">
        <v>10</v>
      </c>
      <c r="F156" s="44">
        <f t="shared" si="18"/>
        <v>28</v>
      </c>
      <c r="G156" s="44">
        <f t="shared" si="19"/>
        <v>28</v>
      </c>
      <c r="H156" s="30">
        <f t="shared" si="20"/>
        <v>0</v>
      </c>
    </row>
    <row r="157" spans="4:8" x14ac:dyDescent="0.2">
      <c r="D157" s="43">
        <v>7</v>
      </c>
      <c r="E157" s="43">
        <v>11</v>
      </c>
      <c r="F157" s="44">
        <f t="shared" si="18"/>
        <v>28</v>
      </c>
      <c r="G157" s="44">
        <f t="shared" si="19"/>
        <v>28</v>
      </c>
      <c r="H157" s="30">
        <f t="shared" si="20"/>
        <v>0</v>
      </c>
    </row>
    <row r="158" spans="4:8" x14ac:dyDescent="0.2">
      <c r="D158" s="43">
        <v>7</v>
      </c>
      <c r="E158" s="43">
        <v>12</v>
      </c>
      <c r="F158" s="44">
        <f t="shared" si="18"/>
        <v>28</v>
      </c>
      <c r="G158" s="44">
        <f t="shared" si="19"/>
        <v>28</v>
      </c>
      <c r="H158" s="30">
        <f t="shared" si="20"/>
        <v>0</v>
      </c>
    </row>
    <row r="159" spans="4:8" x14ac:dyDescent="0.2">
      <c r="D159" s="43">
        <v>7</v>
      </c>
      <c r="E159" s="43">
        <v>13</v>
      </c>
      <c r="F159" s="44">
        <f t="shared" si="18"/>
        <v>28</v>
      </c>
      <c r="G159" s="44">
        <f t="shared" si="19"/>
        <v>28</v>
      </c>
      <c r="H159" s="30">
        <f t="shared" si="20"/>
        <v>0</v>
      </c>
    </row>
    <row r="160" spans="4:8" x14ac:dyDescent="0.2">
      <c r="D160" s="43">
        <v>7</v>
      </c>
      <c r="E160" s="43">
        <v>14</v>
      </c>
      <c r="F160" s="44">
        <f t="shared" si="18"/>
        <v>28</v>
      </c>
      <c r="G160" s="44">
        <f t="shared" si="19"/>
        <v>28</v>
      </c>
      <c r="H160" s="30">
        <f t="shared" si="20"/>
        <v>0</v>
      </c>
    </row>
    <row r="161" spans="4:8" x14ac:dyDescent="0.2">
      <c r="D161" s="43">
        <v>7</v>
      </c>
      <c r="E161" s="43">
        <v>15</v>
      </c>
      <c r="F161" s="44">
        <f t="shared" ref="F161:F184" si="21">INDEX($B$10:$X$28,MATCH(E161,$A$10:$A$28,0),D161*2)</f>
        <v>28</v>
      </c>
      <c r="G161" s="44">
        <f t="shared" ref="G161:G184" si="22">INDEX($B$10:$X$28,MATCH(E161,$A$10:$A$28,0),D161*2)</f>
        <v>28</v>
      </c>
      <c r="H161" s="30">
        <f t="shared" si="20"/>
        <v>0</v>
      </c>
    </row>
    <row r="162" spans="4:8" x14ac:dyDescent="0.2">
      <c r="D162" s="43">
        <v>7</v>
      </c>
      <c r="E162" s="43">
        <v>16</v>
      </c>
      <c r="F162" s="44">
        <f t="shared" si="21"/>
        <v>28</v>
      </c>
      <c r="G162" s="44">
        <f t="shared" si="22"/>
        <v>28</v>
      </c>
      <c r="H162" s="30">
        <f t="shared" ref="H162:H225" si="23">G162-F162</f>
        <v>0</v>
      </c>
    </row>
    <row r="163" spans="4:8" x14ac:dyDescent="0.2">
      <c r="D163" s="43">
        <v>7</v>
      </c>
      <c r="E163" s="43">
        <v>17</v>
      </c>
      <c r="F163" s="44">
        <f t="shared" si="21"/>
        <v>28</v>
      </c>
      <c r="G163" s="44">
        <f t="shared" si="22"/>
        <v>28</v>
      </c>
      <c r="H163" s="30">
        <f t="shared" si="23"/>
        <v>0</v>
      </c>
    </row>
    <row r="164" spans="4:8" x14ac:dyDescent="0.2">
      <c r="D164" s="43">
        <v>7</v>
      </c>
      <c r="E164" s="43">
        <v>18</v>
      </c>
      <c r="F164" s="44">
        <f t="shared" si="21"/>
        <v>28</v>
      </c>
      <c r="G164" s="44">
        <f t="shared" si="22"/>
        <v>28</v>
      </c>
      <c r="H164" s="30">
        <f t="shared" si="23"/>
        <v>0</v>
      </c>
    </row>
    <row r="165" spans="4:8" x14ac:dyDescent="0.2">
      <c r="D165" s="43">
        <v>7</v>
      </c>
      <c r="E165" s="43">
        <v>19</v>
      </c>
      <c r="F165" s="44">
        <f t="shared" si="21"/>
        <v>28</v>
      </c>
      <c r="G165" s="44">
        <f t="shared" si="22"/>
        <v>28</v>
      </c>
      <c r="H165" s="30">
        <f t="shared" si="23"/>
        <v>0</v>
      </c>
    </row>
    <row r="166" spans="4:8" x14ac:dyDescent="0.2">
      <c r="D166" s="43">
        <v>8</v>
      </c>
      <c r="E166" s="43">
        <v>1</v>
      </c>
      <c r="F166" s="44">
        <f t="shared" si="21"/>
        <v>32</v>
      </c>
      <c r="G166" s="44">
        <f t="shared" si="22"/>
        <v>32</v>
      </c>
      <c r="H166" s="30">
        <f t="shared" si="23"/>
        <v>0</v>
      </c>
    </row>
    <row r="167" spans="4:8" x14ac:dyDescent="0.2">
      <c r="D167" s="43">
        <v>8</v>
      </c>
      <c r="E167" s="43">
        <v>2</v>
      </c>
      <c r="F167" s="44">
        <f t="shared" si="21"/>
        <v>32</v>
      </c>
      <c r="G167" s="44">
        <f t="shared" si="22"/>
        <v>32</v>
      </c>
      <c r="H167" s="30">
        <f t="shared" si="23"/>
        <v>0</v>
      </c>
    </row>
    <row r="168" spans="4:8" x14ac:dyDescent="0.2">
      <c r="D168" s="43">
        <v>8</v>
      </c>
      <c r="E168" s="43">
        <v>3</v>
      </c>
      <c r="F168" s="44">
        <f t="shared" si="21"/>
        <v>32</v>
      </c>
      <c r="G168" s="44">
        <f t="shared" si="22"/>
        <v>32</v>
      </c>
      <c r="H168" s="30">
        <f t="shared" si="23"/>
        <v>0</v>
      </c>
    </row>
    <row r="169" spans="4:8" x14ac:dyDescent="0.2">
      <c r="D169" s="43">
        <v>8</v>
      </c>
      <c r="E169" s="43">
        <v>4</v>
      </c>
      <c r="F169" s="44">
        <f t="shared" si="21"/>
        <v>32</v>
      </c>
      <c r="G169" s="44">
        <f t="shared" si="22"/>
        <v>32</v>
      </c>
      <c r="H169" s="30">
        <f t="shared" si="23"/>
        <v>0</v>
      </c>
    </row>
    <row r="170" spans="4:8" x14ac:dyDescent="0.2">
      <c r="D170" s="43">
        <v>8</v>
      </c>
      <c r="E170" s="43">
        <v>5</v>
      </c>
      <c r="F170" s="44">
        <f t="shared" si="21"/>
        <v>32</v>
      </c>
      <c r="G170" s="44">
        <f t="shared" si="22"/>
        <v>32</v>
      </c>
      <c r="H170" s="30">
        <f t="shared" si="23"/>
        <v>0</v>
      </c>
    </row>
    <row r="171" spans="4:8" x14ac:dyDescent="0.2">
      <c r="D171" s="43">
        <v>8</v>
      </c>
      <c r="E171" s="43">
        <v>6</v>
      </c>
      <c r="F171" s="44">
        <f t="shared" si="21"/>
        <v>32</v>
      </c>
      <c r="G171" s="44">
        <f t="shared" si="22"/>
        <v>32</v>
      </c>
      <c r="H171" s="30">
        <f t="shared" si="23"/>
        <v>0</v>
      </c>
    </row>
    <row r="172" spans="4:8" x14ac:dyDescent="0.2">
      <c r="D172" s="43">
        <v>8</v>
      </c>
      <c r="E172" s="43">
        <v>7</v>
      </c>
      <c r="F172" s="44">
        <f t="shared" si="21"/>
        <v>32</v>
      </c>
      <c r="G172" s="44">
        <f t="shared" si="22"/>
        <v>32</v>
      </c>
      <c r="H172" s="30">
        <f t="shared" si="23"/>
        <v>0</v>
      </c>
    </row>
    <row r="173" spans="4:8" x14ac:dyDescent="0.2">
      <c r="D173" s="43">
        <v>8</v>
      </c>
      <c r="E173" s="43">
        <v>8</v>
      </c>
      <c r="F173" s="44">
        <f t="shared" si="21"/>
        <v>32</v>
      </c>
      <c r="G173" s="44">
        <f t="shared" si="22"/>
        <v>32</v>
      </c>
      <c r="H173" s="30">
        <f t="shared" si="23"/>
        <v>0</v>
      </c>
    </row>
    <row r="174" spans="4:8" x14ac:dyDescent="0.2">
      <c r="D174" s="43">
        <v>8</v>
      </c>
      <c r="E174" s="43">
        <v>9</v>
      </c>
      <c r="F174" s="44">
        <f t="shared" si="21"/>
        <v>32</v>
      </c>
      <c r="G174" s="44">
        <f t="shared" si="22"/>
        <v>32</v>
      </c>
      <c r="H174" s="30">
        <f t="shared" si="23"/>
        <v>0</v>
      </c>
    </row>
    <row r="175" spans="4:8" x14ac:dyDescent="0.2">
      <c r="D175" s="43">
        <v>8</v>
      </c>
      <c r="E175" s="43">
        <v>10</v>
      </c>
      <c r="F175" s="44">
        <f t="shared" si="21"/>
        <v>32</v>
      </c>
      <c r="G175" s="44">
        <f t="shared" si="22"/>
        <v>32</v>
      </c>
      <c r="H175" s="30">
        <f t="shared" si="23"/>
        <v>0</v>
      </c>
    </row>
    <row r="176" spans="4:8" x14ac:dyDescent="0.2">
      <c r="D176" s="43">
        <v>8</v>
      </c>
      <c r="E176" s="43">
        <v>11</v>
      </c>
      <c r="F176" s="44">
        <f t="shared" si="21"/>
        <v>32</v>
      </c>
      <c r="G176" s="44">
        <f t="shared" si="22"/>
        <v>32</v>
      </c>
      <c r="H176" s="30">
        <f t="shared" si="23"/>
        <v>0</v>
      </c>
    </row>
    <row r="177" spans="4:8" x14ac:dyDescent="0.2">
      <c r="D177" s="43">
        <v>8</v>
      </c>
      <c r="E177" s="43">
        <v>12</v>
      </c>
      <c r="F177" s="44">
        <f t="shared" si="21"/>
        <v>32</v>
      </c>
      <c r="G177" s="44">
        <f t="shared" si="22"/>
        <v>32</v>
      </c>
      <c r="H177" s="30">
        <f t="shared" si="23"/>
        <v>0</v>
      </c>
    </row>
    <row r="178" spans="4:8" x14ac:dyDescent="0.2">
      <c r="D178" s="43">
        <v>8</v>
      </c>
      <c r="E178" s="43">
        <v>13</v>
      </c>
      <c r="F178" s="44">
        <f t="shared" si="21"/>
        <v>32</v>
      </c>
      <c r="G178" s="44">
        <f t="shared" si="22"/>
        <v>32</v>
      </c>
      <c r="H178" s="30">
        <f t="shared" si="23"/>
        <v>0</v>
      </c>
    </row>
    <row r="179" spans="4:8" x14ac:dyDescent="0.2">
      <c r="D179" s="43">
        <v>8</v>
      </c>
      <c r="E179" s="43">
        <v>14</v>
      </c>
      <c r="F179" s="44">
        <f t="shared" si="21"/>
        <v>32</v>
      </c>
      <c r="G179" s="44">
        <f t="shared" si="22"/>
        <v>32</v>
      </c>
      <c r="H179" s="30">
        <f t="shared" si="23"/>
        <v>0</v>
      </c>
    </row>
    <row r="180" spans="4:8" x14ac:dyDescent="0.2">
      <c r="D180" s="43">
        <v>8</v>
      </c>
      <c r="E180" s="43">
        <v>15</v>
      </c>
      <c r="F180" s="44">
        <f t="shared" si="21"/>
        <v>32</v>
      </c>
      <c r="G180" s="44">
        <f t="shared" si="22"/>
        <v>32</v>
      </c>
      <c r="H180" s="30">
        <f t="shared" si="23"/>
        <v>0</v>
      </c>
    </row>
    <row r="181" spans="4:8" x14ac:dyDescent="0.2">
      <c r="D181" s="43">
        <v>8</v>
      </c>
      <c r="E181" s="43">
        <v>16</v>
      </c>
      <c r="F181" s="44">
        <f t="shared" si="21"/>
        <v>32</v>
      </c>
      <c r="G181" s="44">
        <f t="shared" si="22"/>
        <v>32</v>
      </c>
      <c r="H181" s="30">
        <f t="shared" si="23"/>
        <v>0</v>
      </c>
    </row>
    <row r="182" spans="4:8" x14ac:dyDescent="0.2">
      <c r="D182" s="43">
        <v>8</v>
      </c>
      <c r="E182" s="43">
        <v>17</v>
      </c>
      <c r="F182" s="44">
        <f t="shared" si="21"/>
        <v>32</v>
      </c>
      <c r="G182" s="44">
        <f t="shared" si="22"/>
        <v>32</v>
      </c>
      <c r="H182" s="30">
        <f t="shared" si="23"/>
        <v>0</v>
      </c>
    </row>
    <row r="183" spans="4:8" x14ac:dyDescent="0.2">
      <c r="D183" s="43">
        <v>8</v>
      </c>
      <c r="E183" s="43">
        <v>18</v>
      </c>
      <c r="F183" s="44">
        <f t="shared" si="21"/>
        <v>32</v>
      </c>
      <c r="G183" s="44">
        <f t="shared" si="22"/>
        <v>32</v>
      </c>
      <c r="H183" s="30">
        <f t="shared" si="23"/>
        <v>0</v>
      </c>
    </row>
    <row r="184" spans="4:8" x14ac:dyDescent="0.2">
      <c r="D184" s="43">
        <v>8</v>
      </c>
      <c r="E184" s="43">
        <v>19</v>
      </c>
      <c r="F184" s="44">
        <f t="shared" si="21"/>
        <v>32</v>
      </c>
      <c r="G184" s="44">
        <f t="shared" si="22"/>
        <v>32</v>
      </c>
      <c r="H184" s="30">
        <f t="shared" si="23"/>
        <v>0</v>
      </c>
    </row>
    <row r="185" spans="4:8" x14ac:dyDescent="0.2">
      <c r="D185" s="43">
        <v>9</v>
      </c>
      <c r="E185" s="43">
        <v>1</v>
      </c>
      <c r="F185" s="44">
        <v>43312</v>
      </c>
      <c r="G185" s="44">
        <v>43343</v>
      </c>
      <c r="H185" s="30">
        <f t="shared" si="23"/>
        <v>31</v>
      </c>
    </row>
    <row r="186" spans="4:8" x14ac:dyDescent="0.2">
      <c r="D186" s="43">
        <v>9</v>
      </c>
      <c r="E186" s="43">
        <v>2</v>
      </c>
      <c r="F186" s="44">
        <v>43313</v>
      </c>
      <c r="G186" s="44">
        <v>43343</v>
      </c>
      <c r="H186" s="30">
        <f t="shared" si="23"/>
        <v>30</v>
      </c>
    </row>
    <row r="187" spans="4:8" x14ac:dyDescent="0.2">
      <c r="D187" s="43">
        <v>9</v>
      </c>
      <c r="E187" s="43">
        <v>3</v>
      </c>
      <c r="F187" s="44">
        <v>43314</v>
      </c>
      <c r="G187" s="44">
        <v>43343</v>
      </c>
      <c r="H187" s="30">
        <f t="shared" si="23"/>
        <v>29</v>
      </c>
    </row>
    <row r="188" spans="4:8" x14ac:dyDescent="0.2">
      <c r="D188" s="43">
        <v>9</v>
      </c>
      <c r="E188" s="43">
        <v>4</v>
      </c>
      <c r="F188" s="44">
        <v>43315</v>
      </c>
      <c r="G188" s="44">
        <v>43343</v>
      </c>
      <c r="H188" s="30">
        <f t="shared" si="23"/>
        <v>28</v>
      </c>
    </row>
    <row r="189" spans="4:8" x14ac:dyDescent="0.2">
      <c r="D189" s="43">
        <v>9</v>
      </c>
      <c r="E189" s="43">
        <v>5</v>
      </c>
      <c r="F189" s="44">
        <v>43318</v>
      </c>
      <c r="G189" s="44">
        <v>43343</v>
      </c>
      <c r="H189" s="30">
        <f t="shared" si="23"/>
        <v>25</v>
      </c>
    </row>
    <row r="190" spans="4:8" x14ac:dyDescent="0.2">
      <c r="D190" s="43">
        <v>9</v>
      </c>
      <c r="E190" s="43">
        <v>6</v>
      </c>
      <c r="F190" s="44">
        <v>43319</v>
      </c>
      <c r="G190" s="44">
        <v>43343</v>
      </c>
      <c r="H190" s="30">
        <f t="shared" si="23"/>
        <v>24</v>
      </c>
    </row>
    <row r="191" spans="4:8" x14ac:dyDescent="0.2">
      <c r="D191" s="43">
        <v>9</v>
      </c>
      <c r="E191" s="43">
        <v>7</v>
      </c>
      <c r="F191" s="44">
        <v>43320</v>
      </c>
      <c r="G191" s="44">
        <v>43343</v>
      </c>
      <c r="H191" s="30">
        <f t="shared" si="23"/>
        <v>23</v>
      </c>
    </row>
    <row r="192" spans="4:8" x14ac:dyDescent="0.2">
      <c r="D192" s="43">
        <v>9</v>
      </c>
      <c r="E192" s="43">
        <v>8</v>
      </c>
      <c r="F192" s="44">
        <v>43321</v>
      </c>
      <c r="G192" s="44">
        <v>43343</v>
      </c>
      <c r="H192" s="30">
        <f t="shared" si="23"/>
        <v>22</v>
      </c>
    </row>
    <row r="193" spans="4:8" x14ac:dyDescent="0.2">
      <c r="D193" s="43">
        <v>9</v>
      </c>
      <c r="E193" s="43">
        <v>9</v>
      </c>
      <c r="F193" s="44">
        <v>43322</v>
      </c>
      <c r="G193" s="44">
        <v>43343</v>
      </c>
      <c r="H193" s="30">
        <f t="shared" si="23"/>
        <v>21</v>
      </c>
    </row>
    <row r="194" spans="4:8" x14ac:dyDescent="0.2">
      <c r="D194" s="43">
        <v>9</v>
      </c>
      <c r="E194" s="43">
        <v>10</v>
      </c>
      <c r="F194" s="44">
        <v>43325</v>
      </c>
      <c r="G194" s="44">
        <v>43343</v>
      </c>
      <c r="H194" s="30">
        <f t="shared" si="23"/>
        <v>18</v>
      </c>
    </row>
    <row r="195" spans="4:8" x14ac:dyDescent="0.2">
      <c r="D195" s="43">
        <v>9</v>
      </c>
      <c r="E195" s="43">
        <v>11</v>
      </c>
      <c r="F195" s="44">
        <v>43326</v>
      </c>
      <c r="G195" s="44">
        <v>43343</v>
      </c>
      <c r="H195" s="30">
        <f t="shared" si="23"/>
        <v>17</v>
      </c>
    </row>
    <row r="196" spans="4:8" x14ac:dyDescent="0.2">
      <c r="D196" s="43">
        <v>9</v>
      </c>
      <c r="E196" s="43">
        <v>12</v>
      </c>
      <c r="F196" s="44">
        <v>43327</v>
      </c>
      <c r="G196" s="44">
        <v>43343</v>
      </c>
      <c r="H196" s="30">
        <f t="shared" si="23"/>
        <v>16</v>
      </c>
    </row>
    <row r="197" spans="4:8" x14ac:dyDescent="0.2">
      <c r="D197" s="43">
        <v>9</v>
      </c>
      <c r="E197" s="43">
        <v>13</v>
      </c>
      <c r="F197" s="44">
        <v>43328</v>
      </c>
      <c r="G197" s="44">
        <v>43343</v>
      </c>
      <c r="H197" s="30">
        <f t="shared" si="23"/>
        <v>15</v>
      </c>
    </row>
    <row r="198" spans="4:8" x14ac:dyDescent="0.2">
      <c r="D198" s="43">
        <v>9</v>
      </c>
      <c r="E198" s="43">
        <v>14</v>
      </c>
      <c r="F198" s="44">
        <v>43329</v>
      </c>
      <c r="G198" s="44">
        <v>43343</v>
      </c>
      <c r="H198" s="30">
        <f t="shared" si="23"/>
        <v>14</v>
      </c>
    </row>
    <row r="199" spans="4:8" x14ac:dyDescent="0.2">
      <c r="D199" s="43">
        <v>9</v>
      </c>
      <c r="E199" s="43">
        <v>15</v>
      </c>
      <c r="F199" s="44">
        <v>43332</v>
      </c>
      <c r="G199" s="44">
        <v>43343</v>
      </c>
      <c r="H199" s="30">
        <f t="shared" si="23"/>
        <v>11</v>
      </c>
    </row>
    <row r="200" spans="4:8" x14ac:dyDescent="0.2">
      <c r="D200" s="43">
        <v>9</v>
      </c>
      <c r="E200" s="43">
        <v>16</v>
      </c>
      <c r="F200" s="44">
        <v>43333</v>
      </c>
      <c r="G200" s="44">
        <v>43343</v>
      </c>
      <c r="H200" s="30">
        <f t="shared" si="23"/>
        <v>10</v>
      </c>
    </row>
    <row r="201" spans="4:8" x14ac:dyDescent="0.2">
      <c r="D201" s="43">
        <v>9</v>
      </c>
      <c r="E201" s="43">
        <v>17</v>
      </c>
      <c r="F201" s="44">
        <v>43334</v>
      </c>
      <c r="G201" s="44">
        <v>43343</v>
      </c>
      <c r="H201" s="30">
        <f t="shared" si="23"/>
        <v>9</v>
      </c>
    </row>
    <row r="202" spans="4:8" x14ac:dyDescent="0.2">
      <c r="D202" s="43">
        <v>9</v>
      </c>
      <c r="E202" s="43">
        <v>18</v>
      </c>
      <c r="F202" s="44">
        <v>43335</v>
      </c>
      <c r="G202" s="44">
        <v>43343</v>
      </c>
      <c r="H202" s="30">
        <f t="shared" si="23"/>
        <v>8</v>
      </c>
    </row>
    <row r="203" spans="4:8" x14ac:dyDescent="0.2">
      <c r="D203" s="43">
        <v>9</v>
      </c>
      <c r="E203" s="43">
        <v>19</v>
      </c>
      <c r="F203" s="44">
        <v>43336</v>
      </c>
      <c r="G203" s="44">
        <v>43343</v>
      </c>
      <c r="H203" s="30">
        <f t="shared" si="23"/>
        <v>7</v>
      </c>
    </row>
    <row r="204" spans="4:8" x14ac:dyDescent="0.2">
      <c r="D204" s="43">
        <v>10</v>
      </c>
      <c r="E204" s="43">
        <v>1</v>
      </c>
      <c r="F204" s="44">
        <f>+G185</f>
        <v>43343</v>
      </c>
      <c r="G204" s="44">
        <v>43371</v>
      </c>
      <c r="H204" s="30">
        <f>G204-F204</f>
        <v>28</v>
      </c>
    </row>
    <row r="205" spans="4:8" x14ac:dyDescent="0.2">
      <c r="D205" s="43">
        <v>10</v>
      </c>
      <c r="E205" s="43">
        <v>2</v>
      </c>
      <c r="F205" s="44">
        <f t="shared" ref="F205:F268" si="24">+G186</f>
        <v>43343</v>
      </c>
      <c r="G205" s="44">
        <v>43371</v>
      </c>
      <c r="H205" s="30">
        <f t="shared" si="23"/>
        <v>28</v>
      </c>
    </row>
    <row r="206" spans="4:8" x14ac:dyDescent="0.2">
      <c r="D206" s="43">
        <v>10</v>
      </c>
      <c r="E206" s="43">
        <v>3</v>
      </c>
      <c r="F206" s="44">
        <f t="shared" si="24"/>
        <v>43343</v>
      </c>
      <c r="G206" s="44">
        <v>43371</v>
      </c>
      <c r="H206" s="30">
        <f t="shared" si="23"/>
        <v>28</v>
      </c>
    </row>
    <row r="207" spans="4:8" x14ac:dyDescent="0.2">
      <c r="D207" s="43">
        <v>10</v>
      </c>
      <c r="E207" s="43">
        <v>4</v>
      </c>
      <c r="F207" s="44">
        <f t="shared" si="24"/>
        <v>43343</v>
      </c>
      <c r="G207" s="44">
        <v>43371</v>
      </c>
      <c r="H207" s="30">
        <f t="shared" si="23"/>
        <v>28</v>
      </c>
    </row>
    <row r="208" spans="4:8" x14ac:dyDescent="0.2">
      <c r="D208" s="43">
        <v>10</v>
      </c>
      <c r="E208" s="43">
        <v>5</v>
      </c>
      <c r="F208" s="44">
        <f t="shared" si="24"/>
        <v>43343</v>
      </c>
      <c r="G208" s="44">
        <v>43371</v>
      </c>
      <c r="H208" s="30">
        <f t="shared" si="23"/>
        <v>28</v>
      </c>
    </row>
    <row r="209" spans="4:8" x14ac:dyDescent="0.2">
      <c r="D209" s="43">
        <v>10</v>
      </c>
      <c r="E209" s="43">
        <v>6</v>
      </c>
      <c r="F209" s="44">
        <f t="shared" si="24"/>
        <v>43343</v>
      </c>
      <c r="G209" s="44">
        <v>43371</v>
      </c>
      <c r="H209" s="30">
        <f t="shared" si="23"/>
        <v>28</v>
      </c>
    </row>
    <row r="210" spans="4:8" x14ac:dyDescent="0.2">
      <c r="D210" s="43">
        <v>10</v>
      </c>
      <c r="E210" s="43">
        <v>7</v>
      </c>
      <c r="F210" s="44">
        <f t="shared" si="24"/>
        <v>43343</v>
      </c>
      <c r="G210" s="44">
        <v>43371</v>
      </c>
      <c r="H210" s="30">
        <f t="shared" si="23"/>
        <v>28</v>
      </c>
    </row>
    <row r="211" spans="4:8" x14ac:dyDescent="0.2">
      <c r="D211" s="43">
        <v>10</v>
      </c>
      <c r="E211" s="43">
        <v>8</v>
      </c>
      <c r="F211" s="44">
        <f t="shared" si="24"/>
        <v>43343</v>
      </c>
      <c r="G211" s="44">
        <v>43371</v>
      </c>
      <c r="H211" s="30">
        <f t="shared" si="23"/>
        <v>28</v>
      </c>
    </row>
    <row r="212" spans="4:8" x14ac:dyDescent="0.2">
      <c r="D212" s="43">
        <v>10</v>
      </c>
      <c r="E212" s="43">
        <v>9</v>
      </c>
      <c r="F212" s="44">
        <f t="shared" si="24"/>
        <v>43343</v>
      </c>
      <c r="G212" s="44">
        <v>43371</v>
      </c>
      <c r="H212" s="30">
        <f t="shared" si="23"/>
        <v>28</v>
      </c>
    </row>
    <row r="213" spans="4:8" x14ac:dyDescent="0.2">
      <c r="D213" s="43">
        <v>10</v>
      </c>
      <c r="E213" s="43">
        <v>10</v>
      </c>
      <c r="F213" s="44">
        <f t="shared" si="24"/>
        <v>43343</v>
      </c>
      <c r="G213" s="44">
        <v>43371</v>
      </c>
      <c r="H213" s="30">
        <f t="shared" si="23"/>
        <v>28</v>
      </c>
    </row>
    <row r="214" spans="4:8" x14ac:dyDescent="0.2">
      <c r="D214" s="43">
        <v>10</v>
      </c>
      <c r="E214" s="43">
        <v>11</v>
      </c>
      <c r="F214" s="44">
        <f t="shared" si="24"/>
        <v>43343</v>
      </c>
      <c r="G214" s="44">
        <v>43371</v>
      </c>
      <c r="H214" s="30">
        <f t="shared" si="23"/>
        <v>28</v>
      </c>
    </row>
    <row r="215" spans="4:8" x14ac:dyDescent="0.2">
      <c r="D215" s="43">
        <v>10</v>
      </c>
      <c r="E215" s="43">
        <v>12</v>
      </c>
      <c r="F215" s="44">
        <f t="shared" si="24"/>
        <v>43343</v>
      </c>
      <c r="G215" s="44">
        <v>43371</v>
      </c>
      <c r="H215" s="30">
        <f t="shared" si="23"/>
        <v>28</v>
      </c>
    </row>
    <row r="216" spans="4:8" x14ac:dyDescent="0.2">
      <c r="D216" s="43">
        <v>10</v>
      </c>
      <c r="E216" s="43">
        <v>13</v>
      </c>
      <c r="F216" s="44">
        <f t="shared" si="24"/>
        <v>43343</v>
      </c>
      <c r="G216" s="44">
        <v>43371</v>
      </c>
      <c r="H216" s="30">
        <f t="shared" si="23"/>
        <v>28</v>
      </c>
    </row>
    <row r="217" spans="4:8" x14ac:dyDescent="0.2">
      <c r="D217" s="43">
        <v>10</v>
      </c>
      <c r="E217" s="43">
        <v>14</v>
      </c>
      <c r="F217" s="44">
        <f t="shared" si="24"/>
        <v>43343</v>
      </c>
      <c r="G217" s="44">
        <v>43371</v>
      </c>
      <c r="H217" s="30">
        <f t="shared" si="23"/>
        <v>28</v>
      </c>
    </row>
    <row r="218" spans="4:8" x14ac:dyDescent="0.2">
      <c r="D218" s="43">
        <v>10</v>
      </c>
      <c r="E218" s="43">
        <v>15</v>
      </c>
      <c r="F218" s="44">
        <f t="shared" si="24"/>
        <v>43343</v>
      </c>
      <c r="G218" s="44">
        <v>43371</v>
      </c>
      <c r="H218" s="30">
        <f t="shared" si="23"/>
        <v>28</v>
      </c>
    </row>
    <row r="219" spans="4:8" x14ac:dyDescent="0.2">
      <c r="D219" s="43">
        <v>10</v>
      </c>
      <c r="E219" s="43">
        <v>16</v>
      </c>
      <c r="F219" s="44">
        <f t="shared" si="24"/>
        <v>43343</v>
      </c>
      <c r="G219" s="44">
        <v>43371</v>
      </c>
      <c r="H219" s="30">
        <f t="shared" si="23"/>
        <v>28</v>
      </c>
    </row>
    <row r="220" spans="4:8" x14ac:dyDescent="0.2">
      <c r="D220" s="43">
        <v>10</v>
      </c>
      <c r="E220" s="43">
        <v>17</v>
      </c>
      <c r="F220" s="44">
        <f t="shared" si="24"/>
        <v>43343</v>
      </c>
      <c r="G220" s="44">
        <v>43371</v>
      </c>
      <c r="H220" s="30">
        <f t="shared" si="23"/>
        <v>28</v>
      </c>
    </row>
    <row r="221" spans="4:8" x14ac:dyDescent="0.2">
      <c r="D221" s="43">
        <v>10</v>
      </c>
      <c r="E221" s="43">
        <v>18</v>
      </c>
      <c r="F221" s="44">
        <f t="shared" si="24"/>
        <v>43343</v>
      </c>
      <c r="G221" s="44">
        <v>43371</v>
      </c>
      <c r="H221" s="30">
        <f t="shared" si="23"/>
        <v>28</v>
      </c>
    </row>
    <row r="222" spans="4:8" x14ac:dyDescent="0.2">
      <c r="D222" s="43">
        <v>10</v>
      </c>
      <c r="E222" s="43">
        <v>19</v>
      </c>
      <c r="F222" s="44">
        <f t="shared" si="24"/>
        <v>43343</v>
      </c>
      <c r="G222" s="44">
        <v>43371</v>
      </c>
      <c r="H222" s="30">
        <f t="shared" si="23"/>
        <v>28</v>
      </c>
    </row>
    <row r="223" spans="4:8" x14ac:dyDescent="0.2">
      <c r="D223" s="43">
        <v>11</v>
      </c>
      <c r="E223" s="43">
        <v>1</v>
      </c>
      <c r="F223" s="44">
        <f>+G204</f>
        <v>43371</v>
      </c>
      <c r="G223" s="44">
        <v>43399</v>
      </c>
      <c r="H223" s="30">
        <f t="shared" si="23"/>
        <v>28</v>
      </c>
    </row>
    <row r="224" spans="4:8" x14ac:dyDescent="0.2">
      <c r="D224" s="43">
        <v>11</v>
      </c>
      <c r="E224" s="43">
        <v>2</v>
      </c>
      <c r="F224" s="44">
        <f t="shared" si="24"/>
        <v>43371</v>
      </c>
      <c r="G224" s="44">
        <v>43399</v>
      </c>
      <c r="H224" s="30">
        <f t="shared" si="23"/>
        <v>28</v>
      </c>
    </row>
    <row r="225" spans="4:8" x14ac:dyDescent="0.2">
      <c r="D225" s="43">
        <v>11</v>
      </c>
      <c r="E225" s="43">
        <v>3</v>
      </c>
      <c r="F225" s="44">
        <f t="shared" si="24"/>
        <v>43371</v>
      </c>
      <c r="G225" s="44">
        <v>43399</v>
      </c>
      <c r="H225" s="30">
        <f t="shared" si="23"/>
        <v>28</v>
      </c>
    </row>
    <row r="226" spans="4:8" x14ac:dyDescent="0.2">
      <c r="D226" s="43">
        <v>11</v>
      </c>
      <c r="E226" s="43">
        <v>4</v>
      </c>
      <c r="F226" s="44">
        <f t="shared" si="24"/>
        <v>43371</v>
      </c>
      <c r="G226" s="44">
        <v>43399</v>
      </c>
      <c r="H226" s="30">
        <f t="shared" ref="H226:H289" si="25">G226-F226</f>
        <v>28</v>
      </c>
    </row>
    <row r="227" spans="4:8" x14ac:dyDescent="0.2">
      <c r="D227" s="43">
        <v>11</v>
      </c>
      <c r="E227" s="43">
        <v>5</v>
      </c>
      <c r="F227" s="44">
        <f t="shared" si="24"/>
        <v>43371</v>
      </c>
      <c r="G227" s="44">
        <v>43399</v>
      </c>
      <c r="H227" s="30">
        <f t="shared" si="25"/>
        <v>28</v>
      </c>
    </row>
    <row r="228" spans="4:8" x14ac:dyDescent="0.2">
      <c r="D228" s="43">
        <v>11</v>
      </c>
      <c r="E228" s="43">
        <v>6</v>
      </c>
      <c r="F228" s="44">
        <f t="shared" si="24"/>
        <v>43371</v>
      </c>
      <c r="G228" s="44">
        <v>43399</v>
      </c>
      <c r="H228" s="30">
        <f t="shared" si="25"/>
        <v>28</v>
      </c>
    </row>
    <row r="229" spans="4:8" x14ac:dyDescent="0.2">
      <c r="D229" s="43">
        <v>11</v>
      </c>
      <c r="E229" s="43">
        <v>7</v>
      </c>
      <c r="F229" s="44">
        <f t="shared" si="24"/>
        <v>43371</v>
      </c>
      <c r="G229" s="44">
        <v>43399</v>
      </c>
      <c r="H229" s="30">
        <f t="shared" si="25"/>
        <v>28</v>
      </c>
    </row>
    <row r="230" spans="4:8" x14ac:dyDescent="0.2">
      <c r="D230" s="43">
        <v>11</v>
      </c>
      <c r="E230" s="43">
        <v>8</v>
      </c>
      <c r="F230" s="44">
        <f t="shared" si="24"/>
        <v>43371</v>
      </c>
      <c r="G230" s="44">
        <v>43399</v>
      </c>
      <c r="H230" s="30">
        <f t="shared" si="25"/>
        <v>28</v>
      </c>
    </row>
    <row r="231" spans="4:8" x14ac:dyDescent="0.2">
      <c r="D231" s="43">
        <v>11</v>
      </c>
      <c r="E231" s="43">
        <v>9</v>
      </c>
      <c r="F231" s="44">
        <f t="shared" si="24"/>
        <v>43371</v>
      </c>
      <c r="G231" s="44">
        <v>43399</v>
      </c>
      <c r="H231" s="30">
        <f t="shared" si="25"/>
        <v>28</v>
      </c>
    </row>
    <row r="232" spans="4:8" x14ac:dyDescent="0.2">
      <c r="D232" s="43">
        <v>11</v>
      </c>
      <c r="E232" s="43">
        <v>10</v>
      </c>
      <c r="F232" s="44">
        <f t="shared" si="24"/>
        <v>43371</v>
      </c>
      <c r="G232" s="44">
        <v>43399</v>
      </c>
      <c r="H232" s="30">
        <f t="shared" si="25"/>
        <v>28</v>
      </c>
    </row>
    <row r="233" spans="4:8" x14ac:dyDescent="0.2">
      <c r="D233" s="43">
        <v>11</v>
      </c>
      <c r="E233" s="43">
        <v>11</v>
      </c>
      <c r="F233" s="44">
        <f t="shared" si="24"/>
        <v>43371</v>
      </c>
      <c r="G233" s="44">
        <v>43399</v>
      </c>
      <c r="H233" s="30">
        <f t="shared" si="25"/>
        <v>28</v>
      </c>
    </row>
    <row r="234" spans="4:8" x14ac:dyDescent="0.2">
      <c r="D234" s="43">
        <v>11</v>
      </c>
      <c r="E234" s="43">
        <v>12</v>
      </c>
      <c r="F234" s="44">
        <f t="shared" si="24"/>
        <v>43371</v>
      </c>
      <c r="G234" s="44">
        <v>43399</v>
      </c>
      <c r="H234" s="30">
        <f t="shared" si="25"/>
        <v>28</v>
      </c>
    </row>
    <row r="235" spans="4:8" x14ac:dyDescent="0.2">
      <c r="D235" s="43">
        <v>11</v>
      </c>
      <c r="E235" s="43">
        <v>13</v>
      </c>
      <c r="F235" s="44">
        <f t="shared" si="24"/>
        <v>43371</v>
      </c>
      <c r="G235" s="44">
        <v>43399</v>
      </c>
      <c r="H235" s="30">
        <f t="shared" si="25"/>
        <v>28</v>
      </c>
    </row>
    <row r="236" spans="4:8" x14ac:dyDescent="0.2">
      <c r="D236" s="43">
        <v>11</v>
      </c>
      <c r="E236" s="43">
        <v>14</v>
      </c>
      <c r="F236" s="44">
        <f t="shared" si="24"/>
        <v>43371</v>
      </c>
      <c r="G236" s="44">
        <v>43399</v>
      </c>
      <c r="H236" s="30">
        <f t="shared" si="25"/>
        <v>28</v>
      </c>
    </row>
    <row r="237" spans="4:8" x14ac:dyDescent="0.2">
      <c r="D237" s="43">
        <v>11</v>
      </c>
      <c r="E237" s="43">
        <v>15</v>
      </c>
      <c r="F237" s="44">
        <f t="shared" si="24"/>
        <v>43371</v>
      </c>
      <c r="G237" s="44">
        <v>43399</v>
      </c>
      <c r="H237" s="30">
        <f t="shared" si="25"/>
        <v>28</v>
      </c>
    </row>
    <row r="238" spans="4:8" x14ac:dyDescent="0.2">
      <c r="D238" s="43">
        <v>11</v>
      </c>
      <c r="E238" s="43">
        <v>16</v>
      </c>
      <c r="F238" s="44">
        <f t="shared" si="24"/>
        <v>43371</v>
      </c>
      <c r="G238" s="44">
        <v>43399</v>
      </c>
      <c r="H238" s="30">
        <f t="shared" si="25"/>
        <v>28</v>
      </c>
    </row>
    <row r="239" spans="4:8" x14ac:dyDescent="0.2">
      <c r="D239" s="43">
        <v>11</v>
      </c>
      <c r="E239" s="43">
        <v>17</v>
      </c>
      <c r="F239" s="44">
        <f t="shared" si="24"/>
        <v>43371</v>
      </c>
      <c r="G239" s="44">
        <v>43399</v>
      </c>
      <c r="H239" s="30">
        <f t="shared" si="25"/>
        <v>28</v>
      </c>
    </row>
    <row r="240" spans="4:8" x14ac:dyDescent="0.2">
      <c r="D240" s="43">
        <v>11</v>
      </c>
      <c r="E240" s="43">
        <v>18</v>
      </c>
      <c r="F240" s="44">
        <f t="shared" si="24"/>
        <v>43371</v>
      </c>
      <c r="G240" s="44">
        <v>43399</v>
      </c>
      <c r="H240" s="30">
        <f t="shared" si="25"/>
        <v>28</v>
      </c>
    </row>
    <row r="241" spans="4:8" x14ac:dyDescent="0.2">
      <c r="D241" s="43">
        <v>11</v>
      </c>
      <c r="E241" s="43">
        <v>19</v>
      </c>
      <c r="F241" s="44">
        <f t="shared" si="24"/>
        <v>43371</v>
      </c>
      <c r="G241" s="44">
        <v>43399</v>
      </c>
      <c r="H241" s="30">
        <f t="shared" si="25"/>
        <v>28</v>
      </c>
    </row>
    <row r="242" spans="4:8" x14ac:dyDescent="0.2">
      <c r="D242" s="43">
        <v>12</v>
      </c>
      <c r="E242" s="43">
        <v>1</v>
      </c>
      <c r="F242" s="44">
        <f t="shared" si="24"/>
        <v>43399</v>
      </c>
      <c r="G242" s="44">
        <v>43429</v>
      </c>
      <c r="H242" s="30">
        <f t="shared" si="25"/>
        <v>30</v>
      </c>
    </row>
    <row r="243" spans="4:8" x14ac:dyDescent="0.2">
      <c r="D243" s="43">
        <v>12</v>
      </c>
      <c r="E243" s="43">
        <v>2</v>
      </c>
      <c r="F243" s="44">
        <f t="shared" si="24"/>
        <v>43399</v>
      </c>
      <c r="G243" s="44">
        <v>43429</v>
      </c>
      <c r="H243" s="30">
        <f t="shared" si="25"/>
        <v>30</v>
      </c>
    </row>
    <row r="244" spans="4:8" x14ac:dyDescent="0.2">
      <c r="D244" s="43">
        <v>12</v>
      </c>
      <c r="E244" s="43">
        <v>3</v>
      </c>
      <c r="F244" s="44">
        <f t="shared" si="24"/>
        <v>43399</v>
      </c>
      <c r="G244" s="44">
        <v>43429</v>
      </c>
      <c r="H244" s="30">
        <f t="shared" si="25"/>
        <v>30</v>
      </c>
    </row>
    <row r="245" spans="4:8" x14ac:dyDescent="0.2">
      <c r="D245" s="43">
        <v>12</v>
      </c>
      <c r="E245" s="43">
        <v>4</v>
      </c>
      <c r="F245" s="44">
        <f t="shared" si="24"/>
        <v>43399</v>
      </c>
      <c r="G245" s="44">
        <v>43429</v>
      </c>
      <c r="H245" s="30">
        <f t="shared" si="25"/>
        <v>30</v>
      </c>
    </row>
    <row r="246" spans="4:8" x14ac:dyDescent="0.2">
      <c r="D246" s="43">
        <v>12</v>
      </c>
      <c r="E246" s="43">
        <v>5</v>
      </c>
      <c r="F246" s="44">
        <f t="shared" si="24"/>
        <v>43399</v>
      </c>
      <c r="G246" s="44">
        <v>43429</v>
      </c>
      <c r="H246" s="30">
        <f t="shared" si="25"/>
        <v>30</v>
      </c>
    </row>
    <row r="247" spans="4:8" x14ac:dyDescent="0.2">
      <c r="D247" s="43">
        <v>12</v>
      </c>
      <c r="E247" s="43">
        <v>6</v>
      </c>
      <c r="F247" s="44">
        <f t="shared" si="24"/>
        <v>43399</v>
      </c>
      <c r="G247" s="44">
        <v>43429</v>
      </c>
      <c r="H247" s="30">
        <f t="shared" si="25"/>
        <v>30</v>
      </c>
    </row>
    <row r="248" spans="4:8" x14ac:dyDescent="0.2">
      <c r="D248" s="43">
        <v>12</v>
      </c>
      <c r="E248" s="43">
        <v>7</v>
      </c>
      <c r="F248" s="44">
        <f t="shared" si="24"/>
        <v>43399</v>
      </c>
      <c r="G248" s="44">
        <v>43429</v>
      </c>
      <c r="H248" s="30">
        <f t="shared" si="25"/>
        <v>30</v>
      </c>
    </row>
    <row r="249" spans="4:8" x14ac:dyDescent="0.2">
      <c r="D249" s="43">
        <v>12</v>
      </c>
      <c r="E249" s="43">
        <v>8</v>
      </c>
      <c r="F249" s="44">
        <f t="shared" si="24"/>
        <v>43399</v>
      </c>
      <c r="G249" s="44">
        <v>43429</v>
      </c>
      <c r="H249" s="30">
        <f t="shared" si="25"/>
        <v>30</v>
      </c>
    </row>
    <row r="250" spans="4:8" x14ac:dyDescent="0.2">
      <c r="D250" s="43">
        <v>12</v>
      </c>
      <c r="E250" s="43">
        <v>9</v>
      </c>
      <c r="F250" s="44">
        <f t="shared" si="24"/>
        <v>43399</v>
      </c>
      <c r="G250" s="44">
        <v>43429</v>
      </c>
      <c r="H250" s="30">
        <f t="shared" si="25"/>
        <v>30</v>
      </c>
    </row>
    <row r="251" spans="4:8" x14ac:dyDescent="0.2">
      <c r="D251" s="43">
        <v>12</v>
      </c>
      <c r="E251" s="43">
        <v>10</v>
      </c>
      <c r="F251" s="44">
        <f t="shared" si="24"/>
        <v>43399</v>
      </c>
      <c r="G251" s="44">
        <v>43429</v>
      </c>
      <c r="H251" s="30">
        <f t="shared" si="25"/>
        <v>30</v>
      </c>
    </row>
    <row r="252" spans="4:8" x14ac:dyDescent="0.2">
      <c r="D252" s="43">
        <v>12</v>
      </c>
      <c r="E252" s="43">
        <v>11</v>
      </c>
      <c r="F252" s="44">
        <f t="shared" si="24"/>
        <v>43399</v>
      </c>
      <c r="G252" s="44">
        <v>43429</v>
      </c>
      <c r="H252" s="30">
        <f t="shared" si="25"/>
        <v>30</v>
      </c>
    </row>
    <row r="253" spans="4:8" x14ac:dyDescent="0.2">
      <c r="D253" s="43">
        <v>12</v>
      </c>
      <c r="E253" s="43">
        <v>12</v>
      </c>
      <c r="F253" s="44">
        <f t="shared" si="24"/>
        <v>43399</v>
      </c>
      <c r="G253" s="44">
        <v>43429</v>
      </c>
      <c r="H253" s="30">
        <f t="shared" si="25"/>
        <v>30</v>
      </c>
    </row>
    <row r="254" spans="4:8" x14ac:dyDescent="0.2">
      <c r="D254" s="43">
        <v>12</v>
      </c>
      <c r="E254" s="43">
        <v>13</v>
      </c>
      <c r="F254" s="44">
        <f t="shared" si="24"/>
        <v>43399</v>
      </c>
      <c r="G254" s="44">
        <v>43429</v>
      </c>
      <c r="H254" s="30">
        <f t="shared" si="25"/>
        <v>30</v>
      </c>
    </row>
    <row r="255" spans="4:8" x14ac:dyDescent="0.2">
      <c r="D255" s="43">
        <v>12</v>
      </c>
      <c r="E255" s="43">
        <v>14</v>
      </c>
      <c r="F255" s="44">
        <f t="shared" si="24"/>
        <v>43399</v>
      </c>
      <c r="G255" s="44">
        <v>43429</v>
      </c>
      <c r="H255" s="30">
        <f t="shared" si="25"/>
        <v>30</v>
      </c>
    </row>
    <row r="256" spans="4:8" x14ac:dyDescent="0.2">
      <c r="D256" s="43">
        <v>12</v>
      </c>
      <c r="E256" s="43">
        <v>15</v>
      </c>
      <c r="F256" s="44">
        <f t="shared" si="24"/>
        <v>43399</v>
      </c>
      <c r="G256" s="44">
        <v>43429</v>
      </c>
      <c r="H256" s="30">
        <f t="shared" si="25"/>
        <v>30</v>
      </c>
    </row>
    <row r="257" spans="4:8" x14ac:dyDescent="0.2">
      <c r="D257" s="43">
        <v>12</v>
      </c>
      <c r="E257" s="43">
        <v>16</v>
      </c>
      <c r="F257" s="44">
        <f t="shared" si="24"/>
        <v>43399</v>
      </c>
      <c r="G257" s="44">
        <v>43429</v>
      </c>
      <c r="H257" s="30">
        <f t="shared" si="25"/>
        <v>30</v>
      </c>
    </row>
    <row r="258" spans="4:8" x14ac:dyDescent="0.2">
      <c r="D258" s="43">
        <v>12</v>
      </c>
      <c r="E258" s="43">
        <v>17</v>
      </c>
      <c r="F258" s="44">
        <f t="shared" si="24"/>
        <v>43399</v>
      </c>
      <c r="G258" s="44">
        <v>43429</v>
      </c>
      <c r="H258" s="30">
        <f t="shared" si="25"/>
        <v>30</v>
      </c>
    </row>
    <row r="259" spans="4:8" x14ac:dyDescent="0.2">
      <c r="D259" s="43">
        <v>12</v>
      </c>
      <c r="E259" s="43">
        <v>18</v>
      </c>
      <c r="F259" s="44">
        <f t="shared" si="24"/>
        <v>43399</v>
      </c>
      <c r="G259" s="44">
        <v>43429</v>
      </c>
      <c r="H259" s="30">
        <f t="shared" si="25"/>
        <v>30</v>
      </c>
    </row>
    <row r="260" spans="4:8" x14ac:dyDescent="0.2">
      <c r="D260" s="43">
        <v>12</v>
      </c>
      <c r="E260" s="43">
        <v>19</v>
      </c>
      <c r="F260" s="44">
        <f t="shared" si="24"/>
        <v>43399</v>
      </c>
      <c r="G260" s="44">
        <v>43429</v>
      </c>
      <c r="H260" s="30">
        <f t="shared" si="25"/>
        <v>30</v>
      </c>
    </row>
    <row r="261" spans="4:8" x14ac:dyDescent="0.2">
      <c r="D261" s="43">
        <v>1</v>
      </c>
      <c r="E261" s="43">
        <v>1</v>
      </c>
      <c r="F261" s="44">
        <f t="shared" si="24"/>
        <v>43429</v>
      </c>
      <c r="G261" s="44">
        <v>43456</v>
      </c>
      <c r="H261" s="30">
        <f t="shared" si="25"/>
        <v>27</v>
      </c>
    </row>
    <row r="262" spans="4:8" x14ac:dyDescent="0.2">
      <c r="D262" s="43">
        <v>1</v>
      </c>
      <c r="E262" s="43">
        <v>2</v>
      </c>
      <c r="F262" s="44">
        <f t="shared" si="24"/>
        <v>43429</v>
      </c>
      <c r="G262" s="44">
        <v>43456</v>
      </c>
      <c r="H262" s="30">
        <f t="shared" si="25"/>
        <v>27</v>
      </c>
    </row>
    <row r="263" spans="4:8" x14ac:dyDescent="0.2">
      <c r="D263" s="43">
        <v>1</v>
      </c>
      <c r="E263" s="43">
        <v>3</v>
      </c>
      <c r="F263" s="44">
        <f t="shared" si="24"/>
        <v>43429</v>
      </c>
      <c r="G263" s="44">
        <v>43456</v>
      </c>
      <c r="H263" s="30">
        <f t="shared" si="25"/>
        <v>27</v>
      </c>
    </row>
    <row r="264" spans="4:8" x14ac:dyDescent="0.2">
      <c r="D264" s="43">
        <v>1</v>
      </c>
      <c r="E264" s="43">
        <v>4</v>
      </c>
      <c r="F264" s="44">
        <f t="shared" si="24"/>
        <v>43429</v>
      </c>
      <c r="G264" s="44">
        <v>43456</v>
      </c>
      <c r="H264" s="30">
        <f t="shared" si="25"/>
        <v>27</v>
      </c>
    </row>
    <row r="265" spans="4:8" x14ac:dyDescent="0.2">
      <c r="D265" s="43">
        <v>1</v>
      </c>
      <c r="E265" s="43">
        <v>5</v>
      </c>
      <c r="F265" s="44">
        <f t="shared" si="24"/>
        <v>43429</v>
      </c>
      <c r="G265" s="44">
        <v>43456</v>
      </c>
      <c r="H265" s="30">
        <f t="shared" si="25"/>
        <v>27</v>
      </c>
    </row>
    <row r="266" spans="4:8" x14ac:dyDescent="0.2">
      <c r="D266" s="43">
        <v>1</v>
      </c>
      <c r="E266" s="43">
        <v>6</v>
      </c>
      <c r="F266" s="44">
        <f t="shared" si="24"/>
        <v>43429</v>
      </c>
      <c r="G266" s="44">
        <v>43456</v>
      </c>
      <c r="H266" s="30">
        <f t="shared" si="25"/>
        <v>27</v>
      </c>
    </row>
    <row r="267" spans="4:8" x14ac:dyDescent="0.2">
      <c r="D267" s="43">
        <v>1</v>
      </c>
      <c r="E267" s="43">
        <v>7</v>
      </c>
      <c r="F267" s="44">
        <f t="shared" si="24"/>
        <v>43429</v>
      </c>
      <c r="G267" s="44">
        <v>43456</v>
      </c>
      <c r="H267" s="30">
        <f t="shared" si="25"/>
        <v>27</v>
      </c>
    </row>
    <row r="268" spans="4:8" x14ac:dyDescent="0.2">
      <c r="D268" s="43">
        <v>1</v>
      </c>
      <c r="E268" s="43">
        <v>8</v>
      </c>
      <c r="F268" s="44">
        <f t="shared" si="24"/>
        <v>43429</v>
      </c>
      <c r="G268" s="44">
        <v>43456</v>
      </c>
      <c r="H268" s="30">
        <f t="shared" si="25"/>
        <v>27</v>
      </c>
    </row>
    <row r="269" spans="4:8" x14ac:dyDescent="0.2">
      <c r="D269" s="43">
        <v>1</v>
      </c>
      <c r="E269" s="43">
        <v>9</v>
      </c>
      <c r="F269" s="44">
        <f t="shared" ref="F269:F298" si="26">+G250</f>
        <v>43429</v>
      </c>
      <c r="G269" s="44">
        <v>43456</v>
      </c>
      <c r="H269" s="30">
        <f t="shared" si="25"/>
        <v>27</v>
      </c>
    </row>
    <row r="270" spans="4:8" x14ac:dyDescent="0.2">
      <c r="D270" s="43">
        <v>1</v>
      </c>
      <c r="E270" s="43">
        <v>10</v>
      </c>
      <c r="F270" s="44">
        <f t="shared" si="26"/>
        <v>43429</v>
      </c>
      <c r="G270" s="44">
        <v>43456</v>
      </c>
      <c r="H270" s="30">
        <f t="shared" si="25"/>
        <v>27</v>
      </c>
    </row>
    <row r="271" spans="4:8" x14ac:dyDescent="0.2">
      <c r="D271" s="43">
        <v>1</v>
      </c>
      <c r="E271" s="43">
        <v>11</v>
      </c>
      <c r="F271" s="44">
        <f t="shared" si="26"/>
        <v>43429</v>
      </c>
      <c r="G271" s="44">
        <v>43456</v>
      </c>
      <c r="H271" s="30">
        <f t="shared" si="25"/>
        <v>27</v>
      </c>
    </row>
    <row r="272" spans="4:8" x14ac:dyDescent="0.2">
      <c r="D272" s="43">
        <v>1</v>
      </c>
      <c r="E272" s="43">
        <v>12</v>
      </c>
      <c r="F272" s="44">
        <f t="shared" si="26"/>
        <v>43429</v>
      </c>
      <c r="G272" s="44">
        <v>43456</v>
      </c>
      <c r="H272" s="30">
        <f t="shared" si="25"/>
        <v>27</v>
      </c>
    </row>
    <row r="273" spans="4:8" x14ac:dyDescent="0.2">
      <c r="D273" s="43">
        <v>1</v>
      </c>
      <c r="E273" s="43">
        <v>13</v>
      </c>
      <c r="F273" s="44">
        <f t="shared" si="26"/>
        <v>43429</v>
      </c>
      <c r="G273" s="44">
        <v>43456</v>
      </c>
      <c r="H273" s="30">
        <f t="shared" si="25"/>
        <v>27</v>
      </c>
    </row>
    <row r="274" spans="4:8" x14ac:dyDescent="0.2">
      <c r="D274" s="43">
        <v>1</v>
      </c>
      <c r="E274" s="43">
        <v>14</v>
      </c>
      <c r="F274" s="44">
        <f t="shared" si="26"/>
        <v>43429</v>
      </c>
      <c r="G274" s="44">
        <v>43456</v>
      </c>
      <c r="H274" s="30">
        <f t="shared" si="25"/>
        <v>27</v>
      </c>
    </row>
    <row r="275" spans="4:8" x14ac:dyDescent="0.2">
      <c r="D275" s="43">
        <v>1</v>
      </c>
      <c r="E275" s="43">
        <v>15</v>
      </c>
      <c r="F275" s="44">
        <f t="shared" si="26"/>
        <v>43429</v>
      </c>
      <c r="G275" s="44">
        <v>43456</v>
      </c>
      <c r="H275" s="30">
        <f t="shared" si="25"/>
        <v>27</v>
      </c>
    </row>
    <row r="276" spans="4:8" x14ac:dyDescent="0.2">
      <c r="D276" s="43">
        <v>1</v>
      </c>
      <c r="E276" s="43">
        <v>16</v>
      </c>
      <c r="F276" s="44">
        <f t="shared" si="26"/>
        <v>43429</v>
      </c>
      <c r="G276" s="44">
        <v>43456</v>
      </c>
      <c r="H276" s="30">
        <f t="shared" si="25"/>
        <v>27</v>
      </c>
    </row>
    <row r="277" spans="4:8" x14ac:dyDescent="0.2">
      <c r="D277" s="43">
        <v>1</v>
      </c>
      <c r="E277" s="43">
        <v>17</v>
      </c>
      <c r="F277" s="44">
        <f t="shared" si="26"/>
        <v>43429</v>
      </c>
      <c r="G277" s="44">
        <v>43456</v>
      </c>
      <c r="H277" s="30">
        <f t="shared" si="25"/>
        <v>27</v>
      </c>
    </row>
    <row r="278" spans="4:8" x14ac:dyDescent="0.2">
      <c r="D278" s="43">
        <v>1</v>
      </c>
      <c r="E278" s="43">
        <v>18</v>
      </c>
      <c r="F278" s="44">
        <f t="shared" si="26"/>
        <v>43429</v>
      </c>
      <c r="G278" s="44">
        <v>43456</v>
      </c>
      <c r="H278" s="30">
        <f t="shared" si="25"/>
        <v>27</v>
      </c>
    </row>
    <row r="279" spans="4:8" x14ac:dyDescent="0.2">
      <c r="D279" s="43">
        <v>1</v>
      </c>
      <c r="E279" s="43">
        <v>19</v>
      </c>
      <c r="F279" s="44">
        <f t="shared" si="26"/>
        <v>43429</v>
      </c>
      <c r="G279" s="44">
        <v>43456</v>
      </c>
      <c r="H279" s="30">
        <f t="shared" si="25"/>
        <v>27</v>
      </c>
    </row>
    <row r="280" spans="4:8" x14ac:dyDescent="0.2">
      <c r="D280" s="43">
        <v>2</v>
      </c>
      <c r="E280" s="43">
        <v>1</v>
      </c>
      <c r="F280" s="44">
        <f t="shared" si="26"/>
        <v>43456</v>
      </c>
      <c r="G280" s="44">
        <v>43491</v>
      </c>
      <c r="H280" s="30">
        <f t="shared" si="25"/>
        <v>35</v>
      </c>
    </row>
    <row r="281" spans="4:8" x14ac:dyDescent="0.2">
      <c r="D281" s="43">
        <v>2</v>
      </c>
      <c r="E281" s="43">
        <v>2</v>
      </c>
      <c r="F281" s="44">
        <f t="shared" si="26"/>
        <v>43456</v>
      </c>
      <c r="G281" s="44">
        <v>43491</v>
      </c>
      <c r="H281" s="30">
        <f t="shared" si="25"/>
        <v>35</v>
      </c>
    </row>
    <row r="282" spans="4:8" x14ac:dyDescent="0.2">
      <c r="D282" s="43">
        <v>2</v>
      </c>
      <c r="E282" s="43">
        <v>3</v>
      </c>
      <c r="F282" s="44">
        <f t="shared" si="26"/>
        <v>43456</v>
      </c>
      <c r="G282" s="44">
        <v>43491</v>
      </c>
      <c r="H282" s="30">
        <f t="shared" si="25"/>
        <v>35</v>
      </c>
    </row>
    <row r="283" spans="4:8" x14ac:dyDescent="0.2">
      <c r="D283" s="43">
        <v>2</v>
      </c>
      <c r="E283" s="43">
        <v>4</v>
      </c>
      <c r="F283" s="44">
        <f t="shared" si="26"/>
        <v>43456</v>
      </c>
      <c r="G283" s="44">
        <v>43491</v>
      </c>
      <c r="H283" s="30">
        <f t="shared" si="25"/>
        <v>35</v>
      </c>
    </row>
    <row r="284" spans="4:8" x14ac:dyDescent="0.2">
      <c r="D284" s="43">
        <v>2</v>
      </c>
      <c r="E284" s="43">
        <v>5</v>
      </c>
      <c r="F284" s="44">
        <f t="shared" si="26"/>
        <v>43456</v>
      </c>
      <c r="G284" s="44">
        <v>43491</v>
      </c>
      <c r="H284" s="30">
        <f t="shared" si="25"/>
        <v>35</v>
      </c>
    </row>
    <row r="285" spans="4:8" x14ac:dyDescent="0.2">
      <c r="D285" s="43">
        <v>2</v>
      </c>
      <c r="E285" s="43">
        <v>6</v>
      </c>
      <c r="F285" s="44">
        <f t="shared" si="26"/>
        <v>43456</v>
      </c>
      <c r="G285" s="44">
        <v>43491</v>
      </c>
      <c r="H285" s="30">
        <f t="shared" si="25"/>
        <v>35</v>
      </c>
    </row>
    <row r="286" spans="4:8" x14ac:dyDescent="0.2">
      <c r="D286" s="43">
        <v>2</v>
      </c>
      <c r="E286" s="43">
        <v>7</v>
      </c>
      <c r="F286" s="44">
        <f t="shared" si="26"/>
        <v>43456</v>
      </c>
      <c r="G286" s="44">
        <v>43491</v>
      </c>
      <c r="H286" s="30">
        <f t="shared" si="25"/>
        <v>35</v>
      </c>
    </row>
    <row r="287" spans="4:8" x14ac:dyDescent="0.2">
      <c r="D287" s="43">
        <v>2</v>
      </c>
      <c r="E287" s="43">
        <v>8</v>
      </c>
      <c r="F287" s="44">
        <f t="shared" si="26"/>
        <v>43456</v>
      </c>
      <c r="G287" s="44">
        <v>43491</v>
      </c>
      <c r="H287" s="30">
        <f t="shared" si="25"/>
        <v>35</v>
      </c>
    </row>
    <row r="288" spans="4:8" x14ac:dyDescent="0.2">
      <c r="D288" s="43">
        <v>2</v>
      </c>
      <c r="E288" s="43">
        <v>9</v>
      </c>
      <c r="F288" s="44">
        <f t="shared" si="26"/>
        <v>43456</v>
      </c>
      <c r="G288" s="44">
        <v>43491</v>
      </c>
      <c r="H288" s="30">
        <f t="shared" si="25"/>
        <v>35</v>
      </c>
    </row>
    <row r="289" spans="4:8" x14ac:dyDescent="0.2">
      <c r="D289" s="43">
        <v>2</v>
      </c>
      <c r="E289" s="43">
        <v>10</v>
      </c>
      <c r="F289" s="44">
        <f t="shared" si="26"/>
        <v>43456</v>
      </c>
      <c r="G289" s="44">
        <v>43491</v>
      </c>
      <c r="H289" s="30">
        <f t="shared" si="25"/>
        <v>35</v>
      </c>
    </row>
    <row r="290" spans="4:8" x14ac:dyDescent="0.2">
      <c r="D290" s="43">
        <v>2</v>
      </c>
      <c r="E290" s="43">
        <v>11</v>
      </c>
      <c r="F290" s="44">
        <f t="shared" si="26"/>
        <v>43456</v>
      </c>
      <c r="G290" s="44">
        <v>43491</v>
      </c>
      <c r="H290" s="30">
        <f t="shared" ref="H290:H353" si="27">G290-F290</f>
        <v>35</v>
      </c>
    </row>
    <row r="291" spans="4:8" x14ac:dyDescent="0.2">
      <c r="D291" s="43">
        <v>2</v>
      </c>
      <c r="E291" s="43">
        <v>12</v>
      </c>
      <c r="F291" s="44">
        <f t="shared" si="26"/>
        <v>43456</v>
      </c>
      <c r="G291" s="44">
        <v>43491</v>
      </c>
      <c r="H291" s="30">
        <f t="shared" si="27"/>
        <v>35</v>
      </c>
    </row>
    <row r="292" spans="4:8" x14ac:dyDescent="0.2">
      <c r="D292" s="43">
        <v>2</v>
      </c>
      <c r="E292" s="43">
        <v>13</v>
      </c>
      <c r="F292" s="44">
        <f t="shared" si="26"/>
        <v>43456</v>
      </c>
      <c r="G292" s="44">
        <v>43491</v>
      </c>
      <c r="H292" s="30">
        <f t="shared" si="27"/>
        <v>35</v>
      </c>
    </row>
    <row r="293" spans="4:8" x14ac:dyDescent="0.2">
      <c r="D293" s="43">
        <v>2</v>
      </c>
      <c r="E293" s="43">
        <v>14</v>
      </c>
      <c r="F293" s="44">
        <f t="shared" si="26"/>
        <v>43456</v>
      </c>
      <c r="G293" s="44">
        <v>43491</v>
      </c>
      <c r="H293" s="30">
        <f t="shared" si="27"/>
        <v>35</v>
      </c>
    </row>
    <row r="294" spans="4:8" x14ac:dyDescent="0.2">
      <c r="D294" s="43">
        <v>2</v>
      </c>
      <c r="E294" s="43">
        <v>15</v>
      </c>
      <c r="F294" s="44">
        <f t="shared" si="26"/>
        <v>43456</v>
      </c>
      <c r="G294" s="44">
        <v>43491</v>
      </c>
      <c r="H294" s="30">
        <f t="shared" si="27"/>
        <v>35</v>
      </c>
    </row>
    <row r="295" spans="4:8" x14ac:dyDescent="0.2">
      <c r="D295" s="43">
        <v>2</v>
      </c>
      <c r="E295" s="43">
        <v>16</v>
      </c>
      <c r="F295" s="44">
        <f t="shared" si="26"/>
        <v>43456</v>
      </c>
      <c r="G295" s="44">
        <v>43491</v>
      </c>
      <c r="H295" s="30">
        <f t="shared" si="27"/>
        <v>35</v>
      </c>
    </row>
    <row r="296" spans="4:8" x14ac:dyDescent="0.2">
      <c r="D296" s="43">
        <v>2</v>
      </c>
      <c r="E296" s="43">
        <v>17</v>
      </c>
      <c r="F296" s="44">
        <f t="shared" si="26"/>
        <v>43456</v>
      </c>
      <c r="G296" s="44">
        <v>43491</v>
      </c>
      <c r="H296" s="30">
        <f t="shared" si="27"/>
        <v>35</v>
      </c>
    </row>
    <row r="297" spans="4:8" x14ac:dyDescent="0.2">
      <c r="D297" s="43">
        <v>2</v>
      </c>
      <c r="E297" s="43">
        <v>18</v>
      </c>
      <c r="F297" s="44">
        <f t="shared" si="26"/>
        <v>43456</v>
      </c>
      <c r="G297" s="44">
        <v>43491</v>
      </c>
      <c r="H297" s="30">
        <f t="shared" si="27"/>
        <v>35</v>
      </c>
    </row>
    <row r="298" spans="4:8" x14ac:dyDescent="0.2">
      <c r="D298" s="43">
        <v>2</v>
      </c>
      <c r="E298" s="43">
        <v>19</v>
      </c>
      <c r="F298" s="44">
        <f t="shared" si="26"/>
        <v>43456</v>
      </c>
      <c r="G298" s="44">
        <v>43491</v>
      </c>
      <c r="H298" s="30">
        <f t="shared" si="27"/>
        <v>35</v>
      </c>
    </row>
    <row r="299" spans="4:8" x14ac:dyDescent="0.2">
      <c r="D299" s="43">
        <v>3</v>
      </c>
      <c r="E299" s="43">
        <v>1</v>
      </c>
      <c r="F299" s="44" t="e">
        <f t="shared" ref="F299:F330" si="28">INDEX($W$10:$X$28,MATCH(E299,$A$10:$A$28,0),D299*2)</f>
        <v>#REF!</v>
      </c>
      <c r="G299" s="44" t="e">
        <f>INDEX(#REF!,MATCH(E299,$A$10:$A$28,0),D299*2)</f>
        <v>#REF!</v>
      </c>
      <c r="H299" s="30" t="e">
        <f t="shared" si="27"/>
        <v>#REF!</v>
      </c>
    </row>
    <row r="300" spans="4:8" x14ac:dyDescent="0.2">
      <c r="D300" s="43">
        <v>3</v>
      </c>
      <c r="E300" s="43">
        <v>2</v>
      </c>
      <c r="F300" s="44" t="e">
        <f t="shared" si="28"/>
        <v>#REF!</v>
      </c>
      <c r="G300" s="44" t="e">
        <f>INDEX(#REF!,MATCH(E300,$A$10:$A$28,0),D300*2)</f>
        <v>#REF!</v>
      </c>
      <c r="H300" s="30" t="e">
        <f t="shared" si="27"/>
        <v>#REF!</v>
      </c>
    </row>
    <row r="301" spans="4:8" x14ac:dyDescent="0.2">
      <c r="D301" s="43">
        <v>3</v>
      </c>
      <c r="E301" s="43">
        <v>3</v>
      </c>
      <c r="F301" s="44" t="e">
        <f t="shared" si="28"/>
        <v>#REF!</v>
      </c>
      <c r="G301" s="44" t="e">
        <f>INDEX(#REF!,MATCH(E301,$A$10:$A$28,0),D301*2)</f>
        <v>#REF!</v>
      </c>
      <c r="H301" s="30" t="e">
        <f t="shared" si="27"/>
        <v>#REF!</v>
      </c>
    </row>
    <row r="302" spans="4:8" x14ac:dyDescent="0.2">
      <c r="D302" s="43">
        <v>3</v>
      </c>
      <c r="E302" s="43">
        <v>4</v>
      </c>
      <c r="F302" s="44" t="e">
        <f t="shared" si="28"/>
        <v>#REF!</v>
      </c>
      <c r="G302" s="44" t="e">
        <f>INDEX(#REF!,MATCH(E302,$A$10:$A$28,0),D302*2)</f>
        <v>#REF!</v>
      </c>
      <c r="H302" s="30" t="e">
        <f t="shared" si="27"/>
        <v>#REF!</v>
      </c>
    </row>
    <row r="303" spans="4:8" x14ac:dyDescent="0.2">
      <c r="D303" s="43">
        <v>3</v>
      </c>
      <c r="E303" s="43">
        <v>5</v>
      </c>
      <c r="F303" s="44" t="e">
        <f t="shared" si="28"/>
        <v>#REF!</v>
      </c>
      <c r="G303" s="44" t="e">
        <f>INDEX(#REF!,MATCH(E303,$A$10:$A$28,0),D303*2)</f>
        <v>#REF!</v>
      </c>
      <c r="H303" s="30" t="e">
        <f t="shared" si="27"/>
        <v>#REF!</v>
      </c>
    </row>
    <row r="304" spans="4:8" x14ac:dyDescent="0.2">
      <c r="D304" s="43">
        <v>3</v>
      </c>
      <c r="E304" s="43">
        <v>6</v>
      </c>
      <c r="F304" s="44" t="e">
        <f t="shared" si="28"/>
        <v>#REF!</v>
      </c>
      <c r="G304" s="44" t="e">
        <f>INDEX(#REF!,MATCH(E304,$A$10:$A$28,0),D304*2)</f>
        <v>#REF!</v>
      </c>
      <c r="H304" s="30" t="e">
        <f t="shared" si="27"/>
        <v>#REF!</v>
      </c>
    </row>
    <row r="305" spans="4:8" x14ac:dyDescent="0.2">
      <c r="D305" s="43">
        <v>3</v>
      </c>
      <c r="E305" s="43">
        <v>7</v>
      </c>
      <c r="F305" s="44" t="e">
        <f t="shared" si="28"/>
        <v>#REF!</v>
      </c>
      <c r="G305" s="44" t="e">
        <f>INDEX(#REF!,MATCH(E305,$A$10:$A$28,0),D305*2)</f>
        <v>#REF!</v>
      </c>
      <c r="H305" s="30" t="e">
        <f t="shared" si="27"/>
        <v>#REF!</v>
      </c>
    </row>
    <row r="306" spans="4:8" x14ac:dyDescent="0.2">
      <c r="D306" s="43">
        <v>3</v>
      </c>
      <c r="E306" s="43">
        <v>8</v>
      </c>
      <c r="F306" s="44" t="e">
        <f t="shared" si="28"/>
        <v>#REF!</v>
      </c>
      <c r="G306" s="44" t="e">
        <f>INDEX(#REF!,MATCH(E306,$A$10:$A$28,0),D306*2)</f>
        <v>#REF!</v>
      </c>
      <c r="H306" s="30" t="e">
        <f t="shared" si="27"/>
        <v>#REF!</v>
      </c>
    </row>
    <row r="307" spans="4:8" x14ac:dyDescent="0.2">
      <c r="D307" s="43">
        <v>3</v>
      </c>
      <c r="E307" s="43">
        <v>9</v>
      </c>
      <c r="F307" s="44" t="e">
        <f t="shared" si="28"/>
        <v>#REF!</v>
      </c>
      <c r="G307" s="44" t="e">
        <f>INDEX(#REF!,MATCH(E307,$A$10:$A$28,0),D307*2)</f>
        <v>#REF!</v>
      </c>
      <c r="H307" s="30" t="e">
        <f t="shared" si="27"/>
        <v>#REF!</v>
      </c>
    </row>
    <row r="308" spans="4:8" x14ac:dyDescent="0.2">
      <c r="D308" s="43">
        <v>3</v>
      </c>
      <c r="E308" s="43">
        <v>10</v>
      </c>
      <c r="F308" s="44" t="e">
        <f t="shared" si="28"/>
        <v>#REF!</v>
      </c>
      <c r="G308" s="44" t="e">
        <f>INDEX(#REF!,MATCH(E308,$A$10:$A$28,0),D308*2)</f>
        <v>#REF!</v>
      </c>
      <c r="H308" s="30" t="e">
        <f t="shared" si="27"/>
        <v>#REF!</v>
      </c>
    </row>
    <row r="309" spans="4:8" x14ac:dyDescent="0.2">
      <c r="D309" s="43">
        <v>3</v>
      </c>
      <c r="E309" s="43">
        <v>11</v>
      </c>
      <c r="F309" s="44" t="e">
        <f t="shared" si="28"/>
        <v>#REF!</v>
      </c>
      <c r="G309" s="44" t="e">
        <f>INDEX(#REF!,MATCH(E309,$A$10:$A$28,0),D309*2)</f>
        <v>#REF!</v>
      </c>
      <c r="H309" s="30" t="e">
        <f t="shared" si="27"/>
        <v>#REF!</v>
      </c>
    </row>
    <row r="310" spans="4:8" x14ac:dyDescent="0.2">
      <c r="D310" s="43">
        <v>3</v>
      </c>
      <c r="E310" s="43">
        <v>12</v>
      </c>
      <c r="F310" s="44" t="e">
        <f t="shared" si="28"/>
        <v>#REF!</v>
      </c>
      <c r="G310" s="44" t="e">
        <f>INDEX(#REF!,MATCH(E310,$A$10:$A$28,0),D310*2)</f>
        <v>#REF!</v>
      </c>
      <c r="H310" s="30" t="e">
        <f t="shared" si="27"/>
        <v>#REF!</v>
      </c>
    </row>
    <row r="311" spans="4:8" x14ac:dyDescent="0.2">
      <c r="D311" s="43">
        <v>3</v>
      </c>
      <c r="E311" s="43">
        <v>13</v>
      </c>
      <c r="F311" s="44" t="e">
        <f t="shared" si="28"/>
        <v>#REF!</v>
      </c>
      <c r="G311" s="44" t="e">
        <f>INDEX(#REF!,MATCH(E311,$A$10:$A$28,0),D311*2)</f>
        <v>#REF!</v>
      </c>
      <c r="H311" s="30" t="e">
        <f t="shared" si="27"/>
        <v>#REF!</v>
      </c>
    </row>
    <row r="312" spans="4:8" x14ac:dyDescent="0.2">
      <c r="D312" s="43">
        <v>3</v>
      </c>
      <c r="E312" s="43">
        <v>14</v>
      </c>
      <c r="F312" s="44" t="e">
        <f t="shared" si="28"/>
        <v>#REF!</v>
      </c>
      <c r="G312" s="44" t="e">
        <f>INDEX(#REF!,MATCH(E312,$A$10:$A$28,0),D312*2)</f>
        <v>#REF!</v>
      </c>
      <c r="H312" s="30" t="e">
        <f t="shared" si="27"/>
        <v>#REF!</v>
      </c>
    </row>
    <row r="313" spans="4:8" x14ac:dyDescent="0.2">
      <c r="D313" s="43">
        <v>3</v>
      </c>
      <c r="E313" s="43">
        <v>15</v>
      </c>
      <c r="F313" s="44" t="e">
        <f t="shared" si="28"/>
        <v>#REF!</v>
      </c>
      <c r="G313" s="44" t="e">
        <f>INDEX(#REF!,MATCH(E313,$A$10:$A$28,0),D313*2)</f>
        <v>#REF!</v>
      </c>
      <c r="H313" s="30" t="e">
        <f t="shared" si="27"/>
        <v>#REF!</v>
      </c>
    </row>
    <row r="314" spans="4:8" x14ac:dyDescent="0.2">
      <c r="D314" s="43">
        <v>3</v>
      </c>
      <c r="E314" s="43">
        <v>16</v>
      </c>
      <c r="F314" s="44" t="e">
        <f t="shared" si="28"/>
        <v>#REF!</v>
      </c>
      <c r="G314" s="44" t="e">
        <f>INDEX(#REF!,MATCH(E314,$A$10:$A$28,0),D314*2)</f>
        <v>#REF!</v>
      </c>
      <c r="H314" s="30" t="e">
        <f t="shared" si="27"/>
        <v>#REF!</v>
      </c>
    </row>
    <row r="315" spans="4:8" x14ac:dyDescent="0.2">
      <c r="D315" s="43">
        <v>3</v>
      </c>
      <c r="E315" s="43">
        <v>17</v>
      </c>
      <c r="F315" s="44" t="e">
        <f t="shared" si="28"/>
        <v>#REF!</v>
      </c>
      <c r="G315" s="44" t="e">
        <f>INDEX(#REF!,MATCH(E315,$A$10:$A$28,0),D315*2)</f>
        <v>#REF!</v>
      </c>
      <c r="H315" s="30" t="e">
        <f t="shared" si="27"/>
        <v>#REF!</v>
      </c>
    </row>
    <row r="316" spans="4:8" x14ac:dyDescent="0.2">
      <c r="D316" s="43">
        <v>3</v>
      </c>
      <c r="E316" s="43">
        <v>18</v>
      </c>
      <c r="F316" s="44" t="e">
        <f t="shared" si="28"/>
        <v>#REF!</v>
      </c>
      <c r="G316" s="44" t="e">
        <f>INDEX(#REF!,MATCH(E316,$A$10:$A$28,0),D316*2)</f>
        <v>#REF!</v>
      </c>
      <c r="H316" s="30" t="e">
        <f t="shared" si="27"/>
        <v>#REF!</v>
      </c>
    </row>
    <row r="317" spans="4:8" x14ac:dyDescent="0.2">
      <c r="D317" s="43">
        <v>3</v>
      </c>
      <c r="E317" s="43">
        <v>19</v>
      </c>
      <c r="F317" s="44" t="e">
        <f t="shared" si="28"/>
        <v>#REF!</v>
      </c>
      <c r="G317" s="44" t="e">
        <f>INDEX(#REF!,MATCH(E317,$A$10:$A$28,0),D317*2)</f>
        <v>#REF!</v>
      </c>
      <c r="H317" s="30" t="e">
        <f t="shared" si="27"/>
        <v>#REF!</v>
      </c>
    </row>
    <row r="318" spans="4:8" x14ac:dyDescent="0.2">
      <c r="D318" s="43">
        <v>4</v>
      </c>
      <c r="E318" s="43">
        <v>1</v>
      </c>
      <c r="F318" s="44" t="e">
        <f t="shared" si="28"/>
        <v>#REF!</v>
      </c>
      <c r="G318" s="44" t="e">
        <f>INDEX(#REF!,MATCH(E318,$A$10:$A$28,0),D318*2)</f>
        <v>#REF!</v>
      </c>
      <c r="H318" s="30" t="e">
        <f t="shared" si="27"/>
        <v>#REF!</v>
      </c>
    </row>
    <row r="319" spans="4:8" x14ac:dyDescent="0.2">
      <c r="D319" s="43">
        <v>4</v>
      </c>
      <c r="E319" s="43">
        <v>2</v>
      </c>
      <c r="F319" s="44" t="e">
        <f t="shared" si="28"/>
        <v>#REF!</v>
      </c>
      <c r="G319" s="44" t="e">
        <f>INDEX(#REF!,MATCH(E319,$A$10:$A$28,0),D319*2)</f>
        <v>#REF!</v>
      </c>
      <c r="H319" s="30" t="e">
        <f t="shared" si="27"/>
        <v>#REF!</v>
      </c>
    </row>
    <row r="320" spans="4:8" x14ac:dyDescent="0.2">
      <c r="D320" s="43">
        <v>4</v>
      </c>
      <c r="E320" s="43">
        <v>3</v>
      </c>
      <c r="F320" s="44" t="e">
        <f t="shared" si="28"/>
        <v>#REF!</v>
      </c>
      <c r="G320" s="44" t="e">
        <f>INDEX(#REF!,MATCH(E320,$A$10:$A$28,0),D320*2)</f>
        <v>#REF!</v>
      </c>
      <c r="H320" s="30" t="e">
        <f t="shared" si="27"/>
        <v>#REF!</v>
      </c>
    </row>
    <row r="321" spans="4:8" x14ac:dyDescent="0.2">
      <c r="D321" s="43">
        <v>4</v>
      </c>
      <c r="E321" s="43">
        <v>4</v>
      </c>
      <c r="F321" s="44" t="e">
        <f t="shared" si="28"/>
        <v>#REF!</v>
      </c>
      <c r="G321" s="44" t="e">
        <f>INDEX(#REF!,MATCH(E321,$A$10:$A$28,0),D321*2)</f>
        <v>#REF!</v>
      </c>
      <c r="H321" s="30" t="e">
        <f t="shared" si="27"/>
        <v>#REF!</v>
      </c>
    </row>
    <row r="322" spans="4:8" x14ac:dyDescent="0.2">
      <c r="D322" s="43">
        <v>4</v>
      </c>
      <c r="E322" s="43">
        <v>5</v>
      </c>
      <c r="F322" s="44" t="e">
        <f t="shared" si="28"/>
        <v>#REF!</v>
      </c>
      <c r="G322" s="44" t="e">
        <f>INDEX(#REF!,MATCH(E322,$A$10:$A$28,0),D322*2)</f>
        <v>#REF!</v>
      </c>
      <c r="H322" s="30" t="e">
        <f t="shared" si="27"/>
        <v>#REF!</v>
      </c>
    </row>
    <row r="323" spans="4:8" x14ac:dyDescent="0.2">
      <c r="D323" s="43">
        <v>4</v>
      </c>
      <c r="E323" s="43">
        <v>6</v>
      </c>
      <c r="F323" s="44" t="e">
        <f t="shared" si="28"/>
        <v>#REF!</v>
      </c>
      <c r="G323" s="44" t="e">
        <f>INDEX(#REF!,MATCH(E323,$A$10:$A$28,0),D323*2)</f>
        <v>#REF!</v>
      </c>
      <c r="H323" s="30" t="e">
        <f t="shared" si="27"/>
        <v>#REF!</v>
      </c>
    </row>
    <row r="324" spans="4:8" x14ac:dyDescent="0.2">
      <c r="D324" s="43">
        <v>4</v>
      </c>
      <c r="E324" s="43">
        <v>7</v>
      </c>
      <c r="F324" s="44" t="e">
        <f t="shared" si="28"/>
        <v>#REF!</v>
      </c>
      <c r="G324" s="44" t="e">
        <f>INDEX(#REF!,MATCH(E324,$A$10:$A$28,0),D324*2)</f>
        <v>#REF!</v>
      </c>
      <c r="H324" s="30" t="e">
        <f t="shared" si="27"/>
        <v>#REF!</v>
      </c>
    </row>
    <row r="325" spans="4:8" x14ac:dyDescent="0.2">
      <c r="D325" s="43">
        <v>4</v>
      </c>
      <c r="E325" s="43">
        <v>8</v>
      </c>
      <c r="F325" s="44" t="e">
        <f t="shared" si="28"/>
        <v>#REF!</v>
      </c>
      <c r="G325" s="44" t="e">
        <f>INDEX(#REF!,MATCH(E325,$A$10:$A$28,0),D325*2)</f>
        <v>#REF!</v>
      </c>
      <c r="H325" s="30" t="e">
        <f t="shared" si="27"/>
        <v>#REF!</v>
      </c>
    </row>
    <row r="326" spans="4:8" x14ac:dyDescent="0.2">
      <c r="D326" s="43">
        <v>4</v>
      </c>
      <c r="E326" s="43">
        <v>9</v>
      </c>
      <c r="F326" s="44" t="e">
        <f t="shared" si="28"/>
        <v>#REF!</v>
      </c>
      <c r="G326" s="44" t="e">
        <f>INDEX(#REF!,MATCH(E326,$A$10:$A$28,0),D326*2)</f>
        <v>#REF!</v>
      </c>
      <c r="H326" s="30" t="e">
        <f t="shared" si="27"/>
        <v>#REF!</v>
      </c>
    </row>
    <row r="327" spans="4:8" x14ac:dyDescent="0.2">
      <c r="D327" s="43">
        <v>4</v>
      </c>
      <c r="E327" s="43">
        <v>10</v>
      </c>
      <c r="F327" s="44" t="e">
        <f t="shared" si="28"/>
        <v>#REF!</v>
      </c>
      <c r="G327" s="44" t="e">
        <f>INDEX(#REF!,MATCH(E327,$A$10:$A$28,0),D327*2)</f>
        <v>#REF!</v>
      </c>
      <c r="H327" s="30" t="e">
        <f t="shared" si="27"/>
        <v>#REF!</v>
      </c>
    </row>
    <row r="328" spans="4:8" x14ac:dyDescent="0.2">
      <c r="D328" s="43">
        <v>4</v>
      </c>
      <c r="E328" s="43">
        <v>11</v>
      </c>
      <c r="F328" s="44" t="e">
        <f t="shared" si="28"/>
        <v>#REF!</v>
      </c>
      <c r="G328" s="44" t="e">
        <f>INDEX(#REF!,MATCH(E328,$A$10:$A$28,0),D328*2)</f>
        <v>#REF!</v>
      </c>
      <c r="H328" s="30" t="e">
        <f t="shared" si="27"/>
        <v>#REF!</v>
      </c>
    </row>
    <row r="329" spans="4:8" x14ac:dyDescent="0.2">
      <c r="D329" s="43">
        <v>4</v>
      </c>
      <c r="E329" s="43">
        <v>12</v>
      </c>
      <c r="F329" s="44" t="e">
        <f t="shared" si="28"/>
        <v>#REF!</v>
      </c>
      <c r="G329" s="44" t="e">
        <f>INDEX(#REF!,MATCH(E329,$A$10:$A$28,0),D329*2)</f>
        <v>#REF!</v>
      </c>
      <c r="H329" s="30" t="e">
        <f t="shared" si="27"/>
        <v>#REF!</v>
      </c>
    </row>
    <row r="330" spans="4:8" x14ac:dyDescent="0.2">
      <c r="D330" s="43">
        <v>4</v>
      </c>
      <c r="E330" s="43">
        <v>13</v>
      </c>
      <c r="F330" s="44" t="e">
        <f t="shared" si="28"/>
        <v>#REF!</v>
      </c>
      <c r="G330" s="44" t="e">
        <f>INDEX(#REF!,MATCH(E330,$A$10:$A$28,0),D330*2)</f>
        <v>#REF!</v>
      </c>
      <c r="H330" s="30" t="e">
        <f t="shared" si="27"/>
        <v>#REF!</v>
      </c>
    </row>
    <row r="331" spans="4:8" x14ac:dyDescent="0.2">
      <c r="D331" s="43">
        <v>4</v>
      </c>
      <c r="E331" s="43">
        <v>14</v>
      </c>
      <c r="F331" s="44" t="e">
        <f t="shared" ref="F331:F362" si="29">INDEX($W$10:$X$28,MATCH(E331,$A$10:$A$28,0),D331*2)</f>
        <v>#REF!</v>
      </c>
      <c r="G331" s="44" t="e">
        <f>INDEX(#REF!,MATCH(E331,$A$10:$A$28,0),D331*2)</f>
        <v>#REF!</v>
      </c>
      <c r="H331" s="30" t="e">
        <f t="shared" si="27"/>
        <v>#REF!</v>
      </c>
    </row>
    <row r="332" spans="4:8" x14ac:dyDescent="0.2">
      <c r="D332" s="43">
        <v>4</v>
      </c>
      <c r="E332" s="43">
        <v>15</v>
      </c>
      <c r="F332" s="44" t="e">
        <f t="shared" si="29"/>
        <v>#REF!</v>
      </c>
      <c r="G332" s="44" t="e">
        <f>INDEX(#REF!,MATCH(E332,$A$10:$A$28,0),D332*2)</f>
        <v>#REF!</v>
      </c>
      <c r="H332" s="30" t="e">
        <f t="shared" si="27"/>
        <v>#REF!</v>
      </c>
    </row>
    <row r="333" spans="4:8" x14ac:dyDescent="0.2">
      <c r="D333" s="43">
        <v>4</v>
      </c>
      <c r="E333" s="43">
        <v>16</v>
      </c>
      <c r="F333" s="44" t="e">
        <f t="shared" si="29"/>
        <v>#REF!</v>
      </c>
      <c r="G333" s="44" t="e">
        <f>INDEX(#REF!,MATCH(E333,$A$10:$A$28,0),D333*2)</f>
        <v>#REF!</v>
      </c>
      <c r="H333" s="30" t="e">
        <f t="shared" si="27"/>
        <v>#REF!</v>
      </c>
    </row>
    <row r="334" spans="4:8" x14ac:dyDescent="0.2">
      <c r="D334" s="43">
        <v>4</v>
      </c>
      <c r="E334" s="43">
        <v>17</v>
      </c>
      <c r="F334" s="44" t="e">
        <f t="shared" si="29"/>
        <v>#REF!</v>
      </c>
      <c r="G334" s="44" t="e">
        <f>INDEX(#REF!,MATCH(E334,$A$10:$A$28,0),D334*2)</f>
        <v>#REF!</v>
      </c>
      <c r="H334" s="30" t="e">
        <f t="shared" si="27"/>
        <v>#REF!</v>
      </c>
    </row>
    <row r="335" spans="4:8" x14ac:dyDescent="0.2">
      <c r="D335" s="43">
        <v>4</v>
      </c>
      <c r="E335" s="43">
        <v>18</v>
      </c>
      <c r="F335" s="44" t="e">
        <f t="shared" si="29"/>
        <v>#REF!</v>
      </c>
      <c r="G335" s="44" t="e">
        <f>INDEX(#REF!,MATCH(E335,$A$10:$A$28,0),D335*2)</f>
        <v>#REF!</v>
      </c>
      <c r="H335" s="30" t="e">
        <f t="shared" si="27"/>
        <v>#REF!</v>
      </c>
    </row>
    <row r="336" spans="4:8" x14ac:dyDescent="0.2">
      <c r="D336" s="43">
        <v>4</v>
      </c>
      <c r="E336" s="43">
        <v>19</v>
      </c>
      <c r="F336" s="44" t="e">
        <f t="shared" si="29"/>
        <v>#REF!</v>
      </c>
      <c r="G336" s="44" t="e">
        <f>INDEX(#REF!,MATCH(E336,$A$10:$A$28,0),D336*2)</f>
        <v>#REF!</v>
      </c>
      <c r="H336" s="30" t="e">
        <f t="shared" si="27"/>
        <v>#REF!</v>
      </c>
    </row>
    <row r="337" spans="4:8" x14ac:dyDescent="0.2">
      <c r="D337" s="43">
        <v>5</v>
      </c>
      <c r="E337" s="43">
        <v>1</v>
      </c>
      <c r="F337" s="44" t="e">
        <f t="shared" si="29"/>
        <v>#REF!</v>
      </c>
      <c r="G337" s="44" t="e">
        <f>INDEX(#REF!,MATCH(E337,$A$10:$A$28,0),D337*2)</f>
        <v>#REF!</v>
      </c>
      <c r="H337" s="30" t="e">
        <f t="shared" si="27"/>
        <v>#REF!</v>
      </c>
    </row>
    <row r="338" spans="4:8" x14ac:dyDescent="0.2">
      <c r="D338" s="43">
        <v>5</v>
      </c>
      <c r="E338" s="43">
        <v>2</v>
      </c>
      <c r="F338" s="44" t="e">
        <f t="shared" si="29"/>
        <v>#REF!</v>
      </c>
      <c r="G338" s="44" t="e">
        <f>INDEX(#REF!,MATCH(E338,$A$10:$A$28,0),D338*2)</f>
        <v>#REF!</v>
      </c>
      <c r="H338" s="30" t="e">
        <f t="shared" si="27"/>
        <v>#REF!</v>
      </c>
    </row>
    <row r="339" spans="4:8" x14ac:dyDescent="0.2">
      <c r="D339" s="43">
        <v>5</v>
      </c>
      <c r="E339" s="43">
        <v>3</v>
      </c>
      <c r="F339" s="44" t="e">
        <f t="shared" si="29"/>
        <v>#REF!</v>
      </c>
      <c r="G339" s="44" t="e">
        <f>INDEX(#REF!,MATCH(E339,$A$10:$A$28,0),D339*2)</f>
        <v>#REF!</v>
      </c>
      <c r="H339" s="30" t="e">
        <f t="shared" si="27"/>
        <v>#REF!</v>
      </c>
    </row>
    <row r="340" spans="4:8" x14ac:dyDescent="0.2">
      <c r="D340" s="43">
        <v>5</v>
      </c>
      <c r="E340" s="43">
        <v>4</v>
      </c>
      <c r="F340" s="44" t="e">
        <f t="shared" si="29"/>
        <v>#REF!</v>
      </c>
      <c r="G340" s="44" t="e">
        <f>INDEX(#REF!,MATCH(E340,$A$10:$A$28,0),D340*2)</f>
        <v>#REF!</v>
      </c>
      <c r="H340" s="30" t="e">
        <f t="shared" si="27"/>
        <v>#REF!</v>
      </c>
    </row>
    <row r="341" spans="4:8" x14ac:dyDescent="0.2">
      <c r="D341" s="43">
        <v>5</v>
      </c>
      <c r="E341" s="43">
        <v>5</v>
      </c>
      <c r="F341" s="44" t="e">
        <f t="shared" si="29"/>
        <v>#REF!</v>
      </c>
      <c r="G341" s="44" t="e">
        <f>INDEX(#REF!,MATCH(E341,$A$10:$A$28,0),D341*2)</f>
        <v>#REF!</v>
      </c>
      <c r="H341" s="30" t="e">
        <f t="shared" si="27"/>
        <v>#REF!</v>
      </c>
    </row>
    <row r="342" spans="4:8" x14ac:dyDescent="0.2">
      <c r="D342" s="43">
        <v>5</v>
      </c>
      <c r="E342" s="43">
        <v>6</v>
      </c>
      <c r="F342" s="44" t="e">
        <f t="shared" si="29"/>
        <v>#REF!</v>
      </c>
      <c r="G342" s="44" t="e">
        <f>INDEX(#REF!,MATCH(E342,$A$10:$A$28,0),D342*2)</f>
        <v>#REF!</v>
      </c>
      <c r="H342" s="30" t="e">
        <f t="shared" si="27"/>
        <v>#REF!</v>
      </c>
    </row>
    <row r="343" spans="4:8" x14ac:dyDescent="0.2">
      <c r="D343" s="43">
        <v>5</v>
      </c>
      <c r="E343" s="43">
        <v>7</v>
      </c>
      <c r="F343" s="44" t="e">
        <f t="shared" si="29"/>
        <v>#REF!</v>
      </c>
      <c r="G343" s="44" t="e">
        <f>INDEX(#REF!,MATCH(E343,$A$10:$A$28,0),D343*2)</f>
        <v>#REF!</v>
      </c>
      <c r="H343" s="30" t="e">
        <f t="shared" si="27"/>
        <v>#REF!</v>
      </c>
    </row>
    <row r="344" spans="4:8" x14ac:dyDescent="0.2">
      <c r="D344" s="43">
        <v>5</v>
      </c>
      <c r="E344" s="43">
        <v>8</v>
      </c>
      <c r="F344" s="44" t="e">
        <f t="shared" si="29"/>
        <v>#REF!</v>
      </c>
      <c r="G344" s="44" t="e">
        <f>INDEX(#REF!,MATCH(E344,$A$10:$A$28,0),D344*2)</f>
        <v>#REF!</v>
      </c>
      <c r="H344" s="30" t="e">
        <f t="shared" si="27"/>
        <v>#REF!</v>
      </c>
    </row>
    <row r="345" spans="4:8" x14ac:dyDescent="0.2">
      <c r="D345" s="43">
        <v>5</v>
      </c>
      <c r="E345" s="43">
        <v>9</v>
      </c>
      <c r="F345" s="44" t="e">
        <f t="shared" si="29"/>
        <v>#REF!</v>
      </c>
      <c r="G345" s="44" t="e">
        <f>INDEX(#REF!,MATCH(E345,$A$10:$A$28,0),D345*2)</f>
        <v>#REF!</v>
      </c>
      <c r="H345" s="30" t="e">
        <f t="shared" si="27"/>
        <v>#REF!</v>
      </c>
    </row>
    <row r="346" spans="4:8" x14ac:dyDescent="0.2">
      <c r="D346" s="43">
        <v>5</v>
      </c>
      <c r="E346" s="43">
        <v>10</v>
      </c>
      <c r="F346" s="44" t="e">
        <f t="shared" si="29"/>
        <v>#REF!</v>
      </c>
      <c r="G346" s="44" t="e">
        <f>INDEX(#REF!,MATCH(E346,$A$10:$A$28,0),D346*2)</f>
        <v>#REF!</v>
      </c>
      <c r="H346" s="30" t="e">
        <f t="shared" si="27"/>
        <v>#REF!</v>
      </c>
    </row>
    <row r="347" spans="4:8" x14ac:dyDescent="0.2">
      <c r="D347" s="43">
        <v>5</v>
      </c>
      <c r="E347" s="43">
        <v>11</v>
      </c>
      <c r="F347" s="44" t="e">
        <f t="shared" si="29"/>
        <v>#REF!</v>
      </c>
      <c r="G347" s="44" t="e">
        <f>INDEX(#REF!,MATCH(E347,$A$10:$A$28,0),D347*2)</f>
        <v>#REF!</v>
      </c>
      <c r="H347" s="30" t="e">
        <f t="shared" si="27"/>
        <v>#REF!</v>
      </c>
    </row>
    <row r="348" spans="4:8" x14ac:dyDescent="0.2">
      <c r="D348" s="43">
        <v>5</v>
      </c>
      <c r="E348" s="43">
        <v>12</v>
      </c>
      <c r="F348" s="44" t="e">
        <f t="shared" si="29"/>
        <v>#REF!</v>
      </c>
      <c r="G348" s="44" t="e">
        <f>INDEX(#REF!,MATCH(E348,$A$10:$A$28,0),D348*2)</f>
        <v>#REF!</v>
      </c>
      <c r="H348" s="30" t="e">
        <f t="shared" si="27"/>
        <v>#REF!</v>
      </c>
    </row>
    <row r="349" spans="4:8" x14ac:dyDescent="0.2">
      <c r="D349" s="43">
        <v>5</v>
      </c>
      <c r="E349" s="43">
        <v>13</v>
      </c>
      <c r="F349" s="44" t="e">
        <f t="shared" si="29"/>
        <v>#REF!</v>
      </c>
      <c r="G349" s="44" t="e">
        <f>INDEX(#REF!,MATCH(E349,$A$10:$A$28,0),D349*2)</f>
        <v>#REF!</v>
      </c>
      <c r="H349" s="30" t="e">
        <f t="shared" si="27"/>
        <v>#REF!</v>
      </c>
    </row>
    <row r="350" spans="4:8" x14ac:dyDescent="0.2">
      <c r="D350" s="43">
        <v>5</v>
      </c>
      <c r="E350" s="43">
        <v>14</v>
      </c>
      <c r="F350" s="44" t="e">
        <f t="shared" si="29"/>
        <v>#REF!</v>
      </c>
      <c r="G350" s="44" t="e">
        <f>INDEX(#REF!,MATCH(E350,$A$10:$A$28,0),D350*2)</f>
        <v>#REF!</v>
      </c>
      <c r="H350" s="30" t="e">
        <f t="shared" si="27"/>
        <v>#REF!</v>
      </c>
    </row>
    <row r="351" spans="4:8" x14ac:dyDescent="0.2">
      <c r="D351" s="43">
        <v>5</v>
      </c>
      <c r="E351" s="43">
        <v>15</v>
      </c>
      <c r="F351" s="44" t="e">
        <f t="shared" si="29"/>
        <v>#REF!</v>
      </c>
      <c r="G351" s="44" t="e">
        <f>INDEX(#REF!,MATCH(E351,$A$10:$A$28,0),D351*2)</f>
        <v>#REF!</v>
      </c>
      <c r="H351" s="30" t="e">
        <f t="shared" si="27"/>
        <v>#REF!</v>
      </c>
    </row>
    <row r="352" spans="4:8" x14ac:dyDescent="0.2">
      <c r="D352" s="43">
        <v>5</v>
      </c>
      <c r="E352" s="43">
        <v>16</v>
      </c>
      <c r="F352" s="44" t="e">
        <f t="shared" si="29"/>
        <v>#REF!</v>
      </c>
      <c r="G352" s="44" t="e">
        <f>INDEX(#REF!,MATCH(E352,$A$10:$A$28,0),D352*2)</f>
        <v>#REF!</v>
      </c>
      <c r="H352" s="30" t="e">
        <f t="shared" si="27"/>
        <v>#REF!</v>
      </c>
    </row>
    <row r="353" spans="4:8" x14ac:dyDescent="0.2">
      <c r="D353" s="43">
        <v>5</v>
      </c>
      <c r="E353" s="43">
        <v>17</v>
      </c>
      <c r="F353" s="44" t="e">
        <f t="shared" si="29"/>
        <v>#REF!</v>
      </c>
      <c r="G353" s="44" t="e">
        <f>INDEX(#REF!,MATCH(E353,$A$10:$A$28,0),D353*2)</f>
        <v>#REF!</v>
      </c>
      <c r="H353" s="30" t="e">
        <f t="shared" si="27"/>
        <v>#REF!</v>
      </c>
    </row>
    <row r="354" spans="4:8" x14ac:dyDescent="0.2">
      <c r="D354" s="43">
        <v>5</v>
      </c>
      <c r="E354" s="43">
        <v>18</v>
      </c>
      <c r="F354" s="44" t="e">
        <f t="shared" si="29"/>
        <v>#REF!</v>
      </c>
      <c r="G354" s="44" t="e">
        <f>INDEX(#REF!,MATCH(E354,$A$10:$A$28,0),D354*2)</f>
        <v>#REF!</v>
      </c>
      <c r="H354" s="30" t="e">
        <f t="shared" ref="H354:H417" si="30">G354-F354</f>
        <v>#REF!</v>
      </c>
    </row>
    <row r="355" spans="4:8" x14ac:dyDescent="0.2">
      <c r="D355" s="43">
        <v>5</v>
      </c>
      <c r="E355" s="43">
        <v>19</v>
      </c>
      <c r="F355" s="44" t="e">
        <f t="shared" si="29"/>
        <v>#REF!</v>
      </c>
      <c r="G355" s="44" t="e">
        <f>INDEX(#REF!,MATCH(E355,$A$10:$A$28,0),D355*2)</f>
        <v>#REF!</v>
      </c>
      <c r="H355" s="30" t="e">
        <f t="shared" si="30"/>
        <v>#REF!</v>
      </c>
    </row>
    <row r="356" spans="4:8" x14ac:dyDescent="0.2">
      <c r="D356" s="43">
        <v>6</v>
      </c>
      <c r="E356" s="43">
        <v>1</v>
      </c>
      <c r="F356" s="44" t="e">
        <f t="shared" si="29"/>
        <v>#REF!</v>
      </c>
      <c r="G356" s="44" t="e">
        <f>INDEX(#REF!,MATCH(E356,$A$10:$A$28,0),D356*2)</f>
        <v>#REF!</v>
      </c>
      <c r="H356" s="30" t="e">
        <f t="shared" si="30"/>
        <v>#REF!</v>
      </c>
    </row>
    <row r="357" spans="4:8" x14ac:dyDescent="0.2">
      <c r="D357" s="43">
        <v>6</v>
      </c>
      <c r="E357" s="43">
        <v>2</v>
      </c>
      <c r="F357" s="44" t="e">
        <f t="shared" si="29"/>
        <v>#REF!</v>
      </c>
      <c r="G357" s="44" t="e">
        <f>INDEX(#REF!,MATCH(E357,$A$10:$A$28,0),D357*2)</f>
        <v>#REF!</v>
      </c>
      <c r="H357" s="30" t="e">
        <f t="shared" si="30"/>
        <v>#REF!</v>
      </c>
    </row>
    <row r="358" spans="4:8" x14ac:dyDescent="0.2">
      <c r="D358" s="43">
        <v>6</v>
      </c>
      <c r="E358" s="43">
        <v>3</v>
      </c>
      <c r="F358" s="44" t="e">
        <f t="shared" si="29"/>
        <v>#REF!</v>
      </c>
      <c r="G358" s="44" t="e">
        <f>INDEX(#REF!,MATCH(E358,$A$10:$A$28,0),D358*2)</f>
        <v>#REF!</v>
      </c>
      <c r="H358" s="30" t="e">
        <f t="shared" si="30"/>
        <v>#REF!</v>
      </c>
    </row>
    <row r="359" spans="4:8" x14ac:dyDescent="0.2">
      <c r="D359" s="43">
        <v>6</v>
      </c>
      <c r="E359" s="43">
        <v>4</v>
      </c>
      <c r="F359" s="44" t="e">
        <f t="shared" si="29"/>
        <v>#REF!</v>
      </c>
      <c r="G359" s="44" t="e">
        <f>INDEX(#REF!,MATCH(E359,$A$10:$A$28,0),D359*2)</f>
        <v>#REF!</v>
      </c>
      <c r="H359" s="30" t="e">
        <f t="shared" si="30"/>
        <v>#REF!</v>
      </c>
    </row>
    <row r="360" spans="4:8" x14ac:dyDescent="0.2">
      <c r="D360" s="43">
        <v>6</v>
      </c>
      <c r="E360" s="43">
        <v>5</v>
      </c>
      <c r="F360" s="44" t="e">
        <f t="shared" si="29"/>
        <v>#REF!</v>
      </c>
      <c r="G360" s="44" t="e">
        <f>INDEX(#REF!,MATCH(E360,$A$10:$A$28,0),D360*2)</f>
        <v>#REF!</v>
      </c>
      <c r="H360" s="30" t="e">
        <f t="shared" si="30"/>
        <v>#REF!</v>
      </c>
    </row>
    <row r="361" spans="4:8" x14ac:dyDescent="0.2">
      <c r="D361" s="43">
        <v>6</v>
      </c>
      <c r="E361" s="43">
        <v>6</v>
      </c>
      <c r="F361" s="44" t="e">
        <f t="shared" si="29"/>
        <v>#REF!</v>
      </c>
      <c r="G361" s="44" t="e">
        <f>INDEX(#REF!,MATCH(E361,$A$10:$A$28,0),D361*2)</f>
        <v>#REF!</v>
      </c>
      <c r="H361" s="30" t="e">
        <f t="shared" si="30"/>
        <v>#REF!</v>
      </c>
    </row>
    <row r="362" spans="4:8" x14ac:dyDescent="0.2">
      <c r="D362" s="43">
        <v>6</v>
      </c>
      <c r="E362" s="43">
        <v>7</v>
      </c>
      <c r="F362" s="44" t="e">
        <f t="shared" si="29"/>
        <v>#REF!</v>
      </c>
      <c r="G362" s="44" t="e">
        <f>INDEX(#REF!,MATCH(E362,$A$10:$A$28,0),D362*2)</f>
        <v>#REF!</v>
      </c>
      <c r="H362" s="30" t="e">
        <f t="shared" si="30"/>
        <v>#REF!</v>
      </c>
    </row>
    <row r="363" spans="4:8" x14ac:dyDescent="0.2">
      <c r="D363" s="43">
        <v>6</v>
      </c>
      <c r="E363" s="43">
        <v>8</v>
      </c>
      <c r="F363" s="44" t="e">
        <f t="shared" ref="F363:F394" si="31">INDEX($W$10:$X$28,MATCH(E363,$A$10:$A$28,0),D363*2)</f>
        <v>#REF!</v>
      </c>
      <c r="G363" s="44" t="e">
        <f>INDEX(#REF!,MATCH(E363,$A$10:$A$28,0),D363*2)</f>
        <v>#REF!</v>
      </c>
      <c r="H363" s="30" t="e">
        <f t="shared" si="30"/>
        <v>#REF!</v>
      </c>
    </row>
    <row r="364" spans="4:8" x14ac:dyDescent="0.2">
      <c r="D364" s="43">
        <v>6</v>
      </c>
      <c r="E364" s="43">
        <v>9</v>
      </c>
      <c r="F364" s="44" t="e">
        <f t="shared" si="31"/>
        <v>#REF!</v>
      </c>
      <c r="G364" s="44" t="e">
        <f>INDEX(#REF!,MATCH(E364,$A$10:$A$28,0),D364*2)</f>
        <v>#REF!</v>
      </c>
      <c r="H364" s="30" t="e">
        <f t="shared" si="30"/>
        <v>#REF!</v>
      </c>
    </row>
    <row r="365" spans="4:8" x14ac:dyDescent="0.2">
      <c r="D365" s="43">
        <v>6</v>
      </c>
      <c r="E365" s="43">
        <v>10</v>
      </c>
      <c r="F365" s="44" t="e">
        <f t="shared" si="31"/>
        <v>#REF!</v>
      </c>
      <c r="G365" s="44" t="e">
        <f>INDEX(#REF!,MATCH(E365,$A$10:$A$28,0),D365*2)</f>
        <v>#REF!</v>
      </c>
      <c r="H365" s="30" t="e">
        <f t="shared" si="30"/>
        <v>#REF!</v>
      </c>
    </row>
    <row r="366" spans="4:8" x14ac:dyDescent="0.2">
      <c r="D366" s="43">
        <v>6</v>
      </c>
      <c r="E366" s="43">
        <v>11</v>
      </c>
      <c r="F366" s="44" t="e">
        <f t="shared" si="31"/>
        <v>#REF!</v>
      </c>
      <c r="G366" s="44" t="e">
        <f>INDEX(#REF!,MATCH(E366,$A$10:$A$28,0),D366*2)</f>
        <v>#REF!</v>
      </c>
      <c r="H366" s="30" t="e">
        <f t="shared" si="30"/>
        <v>#REF!</v>
      </c>
    </row>
    <row r="367" spans="4:8" x14ac:dyDescent="0.2">
      <c r="D367" s="43">
        <v>6</v>
      </c>
      <c r="E367" s="43">
        <v>12</v>
      </c>
      <c r="F367" s="44" t="e">
        <f t="shared" si="31"/>
        <v>#REF!</v>
      </c>
      <c r="G367" s="44" t="e">
        <f>INDEX(#REF!,MATCH(E367,$A$10:$A$28,0),D367*2)</f>
        <v>#REF!</v>
      </c>
      <c r="H367" s="30" t="e">
        <f t="shared" si="30"/>
        <v>#REF!</v>
      </c>
    </row>
    <row r="368" spans="4:8" x14ac:dyDescent="0.2">
      <c r="D368" s="43">
        <v>6</v>
      </c>
      <c r="E368" s="43">
        <v>13</v>
      </c>
      <c r="F368" s="44" t="e">
        <f t="shared" si="31"/>
        <v>#REF!</v>
      </c>
      <c r="G368" s="44" t="e">
        <f>INDEX(#REF!,MATCH(E368,$A$10:$A$28,0),D368*2)</f>
        <v>#REF!</v>
      </c>
      <c r="H368" s="30" t="e">
        <f t="shared" si="30"/>
        <v>#REF!</v>
      </c>
    </row>
    <row r="369" spans="4:8" x14ac:dyDescent="0.2">
      <c r="D369" s="43">
        <v>6</v>
      </c>
      <c r="E369" s="43">
        <v>14</v>
      </c>
      <c r="F369" s="44" t="e">
        <f t="shared" si="31"/>
        <v>#REF!</v>
      </c>
      <c r="G369" s="44" t="e">
        <f>INDEX(#REF!,MATCH(E369,$A$10:$A$28,0),D369*2)</f>
        <v>#REF!</v>
      </c>
      <c r="H369" s="30" t="e">
        <f t="shared" si="30"/>
        <v>#REF!</v>
      </c>
    </row>
    <row r="370" spans="4:8" x14ac:dyDescent="0.2">
      <c r="D370" s="43">
        <v>6</v>
      </c>
      <c r="E370" s="43">
        <v>15</v>
      </c>
      <c r="F370" s="44" t="e">
        <f t="shared" si="31"/>
        <v>#REF!</v>
      </c>
      <c r="G370" s="44" t="e">
        <f>INDEX(#REF!,MATCH(E370,$A$10:$A$28,0),D370*2)</f>
        <v>#REF!</v>
      </c>
      <c r="H370" s="30" t="e">
        <f t="shared" si="30"/>
        <v>#REF!</v>
      </c>
    </row>
    <row r="371" spans="4:8" x14ac:dyDescent="0.2">
      <c r="D371" s="43">
        <v>6</v>
      </c>
      <c r="E371" s="43">
        <v>16</v>
      </c>
      <c r="F371" s="44" t="e">
        <f t="shared" si="31"/>
        <v>#REF!</v>
      </c>
      <c r="G371" s="44" t="e">
        <f>INDEX(#REF!,MATCH(E371,$A$10:$A$28,0),D371*2)</f>
        <v>#REF!</v>
      </c>
      <c r="H371" s="30" t="e">
        <f t="shared" si="30"/>
        <v>#REF!</v>
      </c>
    </row>
    <row r="372" spans="4:8" x14ac:dyDescent="0.2">
      <c r="D372" s="43">
        <v>6</v>
      </c>
      <c r="E372" s="43">
        <v>17</v>
      </c>
      <c r="F372" s="44" t="e">
        <f t="shared" si="31"/>
        <v>#REF!</v>
      </c>
      <c r="G372" s="44" t="e">
        <f>INDEX(#REF!,MATCH(E372,$A$10:$A$28,0),D372*2)</f>
        <v>#REF!</v>
      </c>
      <c r="H372" s="30" t="e">
        <f t="shared" si="30"/>
        <v>#REF!</v>
      </c>
    </row>
    <row r="373" spans="4:8" x14ac:dyDescent="0.2">
      <c r="D373" s="43">
        <v>6</v>
      </c>
      <c r="E373" s="43">
        <v>18</v>
      </c>
      <c r="F373" s="44" t="e">
        <f t="shared" si="31"/>
        <v>#REF!</v>
      </c>
      <c r="G373" s="44" t="e">
        <f>INDEX(#REF!,MATCH(E373,$A$10:$A$28,0),D373*2)</f>
        <v>#REF!</v>
      </c>
      <c r="H373" s="30" t="e">
        <f t="shared" si="30"/>
        <v>#REF!</v>
      </c>
    </row>
    <row r="374" spans="4:8" x14ac:dyDescent="0.2">
      <c r="D374" s="43">
        <v>6</v>
      </c>
      <c r="E374" s="43">
        <v>19</v>
      </c>
      <c r="F374" s="44" t="e">
        <f t="shared" si="31"/>
        <v>#REF!</v>
      </c>
      <c r="G374" s="44" t="e">
        <f>INDEX(#REF!,MATCH(E374,$A$10:$A$28,0),D374*2)</f>
        <v>#REF!</v>
      </c>
      <c r="H374" s="30" t="e">
        <f t="shared" si="30"/>
        <v>#REF!</v>
      </c>
    </row>
    <row r="375" spans="4:8" x14ac:dyDescent="0.2">
      <c r="D375" s="43">
        <v>7</v>
      </c>
      <c r="E375" s="43">
        <v>1</v>
      </c>
      <c r="F375" s="44" t="e">
        <f t="shared" si="31"/>
        <v>#REF!</v>
      </c>
      <c r="G375" s="44" t="e">
        <f>INDEX(#REF!,MATCH(E375,$A$10:$A$28,0),D375*2)</f>
        <v>#REF!</v>
      </c>
      <c r="H375" s="30" t="e">
        <f t="shared" si="30"/>
        <v>#REF!</v>
      </c>
    </row>
    <row r="376" spans="4:8" x14ac:dyDescent="0.2">
      <c r="D376" s="43">
        <v>7</v>
      </c>
      <c r="E376" s="43">
        <v>2</v>
      </c>
      <c r="F376" s="44" t="e">
        <f t="shared" si="31"/>
        <v>#REF!</v>
      </c>
      <c r="G376" s="44" t="e">
        <f>INDEX(#REF!,MATCH(E376,$A$10:$A$28,0),D376*2)</f>
        <v>#REF!</v>
      </c>
      <c r="H376" s="30" t="e">
        <f t="shared" si="30"/>
        <v>#REF!</v>
      </c>
    </row>
    <row r="377" spans="4:8" x14ac:dyDescent="0.2">
      <c r="D377" s="43">
        <v>7</v>
      </c>
      <c r="E377" s="43">
        <v>3</v>
      </c>
      <c r="F377" s="44" t="e">
        <f t="shared" si="31"/>
        <v>#REF!</v>
      </c>
      <c r="G377" s="44" t="e">
        <f>INDEX(#REF!,MATCH(E377,$A$10:$A$28,0),D377*2)</f>
        <v>#REF!</v>
      </c>
      <c r="H377" s="30" t="e">
        <f t="shared" si="30"/>
        <v>#REF!</v>
      </c>
    </row>
    <row r="378" spans="4:8" x14ac:dyDescent="0.2">
      <c r="D378" s="43">
        <v>7</v>
      </c>
      <c r="E378" s="43">
        <v>4</v>
      </c>
      <c r="F378" s="44" t="e">
        <f t="shared" si="31"/>
        <v>#REF!</v>
      </c>
      <c r="G378" s="44" t="e">
        <f>INDEX(#REF!,MATCH(E378,$A$10:$A$28,0),D378*2)</f>
        <v>#REF!</v>
      </c>
      <c r="H378" s="30" t="e">
        <f t="shared" si="30"/>
        <v>#REF!</v>
      </c>
    </row>
    <row r="379" spans="4:8" x14ac:dyDescent="0.2">
      <c r="D379" s="43">
        <v>7</v>
      </c>
      <c r="E379" s="43">
        <v>5</v>
      </c>
      <c r="F379" s="44" t="e">
        <f t="shared" si="31"/>
        <v>#REF!</v>
      </c>
      <c r="G379" s="44" t="e">
        <f>INDEX(#REF!,MATCH(E379,$A$10:$A$28,0),D379*2)</f>
        <v>#REF!</v>
      </c>
      <c r="H379" s="30" t="e">
        <f t="shared" si="30"/>
        <v>#REF!</v>
      </c>
    </row>
    <row r="380" spans="4:8" x14ac:dyDescent="0.2">
      <c r="D380" s="43">
        <v>7</v>
      </c>
      <c r="E380" s="43">
        <v>6</v>
      </c>
      <c r="F380" s="44" t="e">
        <f t="shared" si="31"/>
        <v>#REF!</v>
      </c>
      <c r="G380" s="44" t="e">
        <f>INDEX(#REF!,MATCH(E380,$A$10:$A$28,0),D380*2)</f>
        <v>#REF!</v>
      </c>
      <c r="H380" s="30" t="e">
        <f t="shared" si="30"/>
        <v>#REF!</v>
      </c>
    </row>
    <row r="381" spans="4:8" x14ac:dyDescent="0.2">
      <c r="D381" s="43">
        <v>7</v>
      </c>
      <c r="E381" s="43">
        <v>7</v>
      </c>
      <c r="F381" s="44" t="e">
        <f t="shared" si="31"/>
        <v>#REF!</v>
      </c>
      <c r="G381" s="44" t="e">
        <f>INDEX(#REF!,MATCH(E381,$A$10:$A$28,0),D381*2)</f>
        <v>#REF!</v>
      </c>
      <c r="H381" s="30" t="e">
        <f t="shared" si="30"/>
        <v>#REF!</v>
      </c>
    </row>
    <row r="382" spans="4:8" x14ac:dyDescent="0.2">
      <c r="D382" s="43">
        <v>7</v>
      </c>
      <c r="E382" s="43">
        <v>8</v>
      </c>
      <c r="F382" s="44" t="e">
        <f t="shared" si="31"/>
        <v>#REF!</v>
      </c>
      <c r="G382" s="44" t="e">
        <f>INDEX(#REF!,MATCH(E382,$A$10:$A$28,0),D382*2)</f>
        <v>#REF!</v>
      </c>
      <c r="H382" s="30" t="e">
        <f t="shared" si="30"/>
        <v>#REF!</v>
      </c>
    </row>
    <row r="383" spans="4:8" x14ac:dyDescent="0.2">
      <c r="D383" s="43">
        <v>7</v>
      </c>
      <c r="E383" s="43">
        <v>9</v>
      </c>
      <c r="F383" s="44" t="e">
        <f t="shared" si="31"/>
        <v>#REF!</v>
      </c>
      <c r="G383" s="44" t="e">
        <f>INDEX(#REF!,MATCH(E383,$A$10:$A$28,0),D383*2)</f>
        <v>#REF!</v>
      </c>
      <c r="H383" s="30" t="e">
        <f t="shared" si="30"/>
        <v>#REF!</v>
      </c>
    </row>
    <row r="384" spans="4:8" x14ac:dyDescent="0.2">
      <c r="D384" s="43">
        <v>7</v>
      </c>
      <c r="E384" s="43">
        <v>10</v>
      </c>
      <c r="F384" s="44" t="e">
        <f t="shared" si="31"/>
        <v>#REF!</v>
      </c>
      <c r="G384" s="44" t="e">
        <f>INDEX(#REF!,MATCH(E384,$A$10:$A$28,0),D384*2)</f>
        <v>#REF!</v>
      </c>
      <c r="H384" s="30" t="e">
        <f t="shared" si="30"/>
        <v>#REF!</v>
      </c>
    </row>
    <row r="385" spans="4:8" x14ac:dyDescent="0.2">
      <c r="D385" s="43">
        <v>7</v>
      </c>
      <c r="E385" s="43">
        <v>11</v>
      </c>
      <c r="F385" s="44" t="e">
        <f t="shared" si="31"/>
        <v>#REF!</v>
      </c>
      <c r="G385" s="44" t="e">
        <f>INDEX(#REF!,MATCH(E385,$A$10:$A$28,0),D385*2)</f>
        <v>#REF!</v>
      </c>
      <c r="H385" s="30" t="e">
        <f t="shared" si="30"/>
        <v>#REF!</v>
      </c>
    </row>
    <row r="386" spans="4:8" x14ac:dyDescent="0.2">
      <c r="D386" s="43">
        <v>7</v>
      </c>
      <c r="E386" s="43">
        <v>12</v>
      </c>
      <c r="F386" s="44" t="e">
        <f t="shared" si="31"/>
        <v>#REF!</v>
      </c>
      <c r="G386" s="44" t="e">
        <f>INDEX(#REF!,MATCH(E386,$A$10:$A$28,0),D386*2)</f>
        <v>#REF!</v>
      </c>
      <c r="H386" s="30" t="e">
        <f t="shared" si="30"/>
        <v>#REF!</v>
      </c>
    </row>
    <row r="387" spans="4:8" x14ac:dyDescent="0.2">
      <c r="D387" s="43">
        <v>7</v>
      </c>
      <c r="E387" s="43">
        <v>13</v>
      </c>
      <c r="F387" s="44" t="e">
        <f t="shared" si="31"/>
        <v>#REF!</v>
      </c>
      <c r="G387" s="44" t="e">
        <f>INDEX(#REF!,MATCH(E387,$A$10:$A$28,0),D387*2)</f>
        <v>#REF!</v>
      </c>
      <c r="H387" s="30" t="e">
        <f t="shared" si="30"/>
        <v>#REF!</v>
      </c>
    </row>
    <row r="388" spans="4:8" x14ac:dyDescent="0.2">
      <c r="D388" s="43">
        <v>7</v>
      </c>
      <c r="E388" s="43">
        <v>14</v>
      </c>
      <c r="F388" s="44" t="e">
        <f t="shared" si="31"/>
        <v>#REF!</v>
      </c>
      <c r="G388" s="44" t="e">
        <f>INDEX(#REF!,MATCH(E388,$A$10:$A$28,0),D388*2)</f>
        <v>#REF!</v>
      </c>
      <c r="H388" s="30" t="e">
        <f t="shared" si="30"/>
        <v>#REF!</v>
      </c>
    </row>
    <row r="389" spans="4:8" x14ac:dyDescent="0.2">
      <c r="D389" s="43">
        <v>7</v>
      </c>
      <c r="E389" s="43">
        <v>15</v>
      </c>
      <c r="F389" s="44" t="e">
        <f t="shared" si="31"/>
        <v>#REF!</v>
      </c>
      <c r="G389" s="44" t="e">
        <f>INDEX(#REF!,MATCH(E389,$A$10:$A$28,0),D389*2)</f>
        <v>#REF!</v>
      </c>
      <c r="H389" s="30" t="e">
        <f t="shared" si="30"/>
        <v>#REF!</v>
      </c>
    </row>
    <row r="390" spans="4:8" x14ac:dyDescent="0.2">
      <c r="D390" s="43">
        <v>7</v>
      </c>
      <c r="E390" s="43">
        <v>16</v>
      </c>
      <c r="F390" s="44" t="e">
        <f t="shared" si="31"/>
        <v>#REF!</v>
      </c>
      <c r="G390" s="44" t="e">
        <f>INDEX(#REF!,MATCH(E390,$A$10:$A$28,0),D390*2)</f>
        <v>#REF!</v>
      </c>
      <c r="H390" s="30" t="e">
        <f t="shared" si="30"/>
        <v>#REF!</v>
      </c>
    </row>
    <row r="391" spans="4:8" x14ac:dyDescent="0.2">
      <c r="D391" s="43">
        <v>7</v>
      </c>
      <c r="E391" s="43">
        <v>17</v>
      </c>
      <c r="F391" s="44" t="e">
        <f t="shared" si="31"/>
        <v>#REF!</v>
      </c>
      <c r="G391" s="44" t="e">
        <f>INDEX(#REF!,MATCH(E391,$A$10:$A$28,0),D391*2)</f>
        <v>#REF!</v>
      </c>
      <c r="H391" s="30" t="e">
        <f t="shared" si="30"/>
        <v>#REF!</v>
      </c>
    </row>
    <row r="392" spans="4:8" x14ac:dyDescent="0.2">
      <c r="D392" s="43">
        <v>7</v>
      </c>
      <c r="E392" s="43">
        <v>18</v>
      </c>
      <c r="F392" s="44" t="e">
        <f t="shared" si="31"/>
        <v>#REF!</v>
      </c>
      <c r="G392" s="44" t="e">
        <f>INDEX(#REF!,MATCH(E392,$A$10:$A$28,0),D392*2)</f>
        <v>#REF!</v>
      </c>
      <c r="H392" s="30" t="e">
        <f t="shared" si="30"/>
        <v>#REF!</v>
      </c>
    </row>
    <row r="393" spans="4:8" x14ac:dyDescent="0.2">
      <c r="D393" s="43">
        <v>7</v>
      </c>
      <c r="E393" s="43">
        <v>19</v>
      </c>
      <c r="F393" s="44" t="e">
        <f t="shared" si="31"/>
        <v>#REF!</v>
      </c>
      <c r="G393" s="44" t="e">
        <f>INDEX(#REF!,MATCH(E393,$A$10:$A$28,0),D393*2)</f>
        <v>#REF!</v>
      </c>
      <c r="H393" s="30" t="e">
        <f t="shared" si="30"/>
        <v>#REF!</v>
      </c>
    </row>
    <row r="394" spans="4:8" x14ac:dyDescent="0.2">
      <c r="D394" s="43">
        <v>8</v>
      </c>
      <c r="E394" s="43">
        <v>1</v>
      </c>
      <c r="F394" s="44" t="e">
        <f t="shared" si="31"/>
        <v>#REF!</v>
      </c>
      <c r="G394" s="44" t="e">
        <f>INDEX(#REF!,MATCH(E394,$A$10:$A$28,0),D394*2)</f>
        <v>#REF!</v>
      </c>
      <c r="H394" s="30" t="e">
        <f t="shared" si="30"/>
        <v>#REF!</v>
      </c>
    </row>
    <row r="395" spans="4:8" x14ac:dyDescent="0.2">
      <c r="D395" s="43">
        <v>8</v>
      </c>
      <c r="E395" s="43">
        <v>2</v>
      </c>
      <c r="F395" s="44" t="e">
        <f t="shared" ref="F395:F426" si="32">INDEX($W$10:$X$28,MATCH(E395,$A$10:$A$28,0),D395*2)</f>
        <v>#REF!</v>
      </c>
      <c r="G395" s="44" t="e">
        <f>INDEX(#REF!,MATCH(E395,$A$10:$A$28,0),D395*2)</f>
        <v>#REF!</v>
      </c>
      <c r="H395" s="30" t="e">
        <f t="shared" si="30"/>
        <v>#REF!</v>
      </c>
    </row>
    <row r="396" spans="4:8" x14ac:dyDescent="0.2">
      <c r="D396" s="43">
        <v>8</v>
      </c>
      <c r="E396" s="43">
        <v>3</v>
      </c>
      <c r="F396" s="44" t="e">
        <f t="shared" si="32"/>
        <v>#REF!</v>
      </c>
      <c r="G396" s="44" t="e">
        <f>INDEX(#REF!,MATCH(E396,$A$10:$A$28,0),D396*2)</f>
        <v>#REF!</v>
      </c>
      <c r="H396" s="30" t="e">
        <f t="shared" si="30"/>
        <v>#REF!</v>
      </c>
    </row>
    <row r="397" spans="4:8" x14ac:dyDescent="0.2">
      <c r="D397" s="43">
        <v>8</v>
      </c>
      <c r="E397" s="43">
        <v>4</v>
      </c>
      <c r="F397" s="44" t="e">
        <f t="shared" si="32"/>
        <v>#REF!</v>
      </c>
      <c r="G397" s="44" t="e">
        <f>INDEX(#REF!,MATCH(E397,$A$10:$A$28,0),D397*2)</f>
        <v>#REF!</v>
      </c>
      <c r="H397" s="30" t="e">
        <f t="shared" si="30"/>
        <v>#REF!</v>
      </c>
    </row>
    <row r="398" spans="4:8" x14ac:dyDescent="0.2">
      <c r="D398" s="43">
        <v>8</v>
      </c>
      <c r="E398" s="43">
        <v>5</v>
      </c>
      <c r="F398" s="44" t="e">
        <f t="shared" si="32"/>
        <v>#REF!</v>
      </c>
      <c r="G398" s="44" t="e">
        <f>INDEX(#REF!,MATCH(E398,$A$10:$A$28,0),D398*2)</f>
        <v>#REF!</v>
      </c>
      <c r="H398" s="30" t="e">
        <f t="shared" si="30"/>
        <v>#REF!</v>
      </c>
    </row>
    <row r="399" spans="4:8" x14ac:dyDescent="0.2">
      <c r="D399" s="43">
        <v>8</v>
      </c>
      <c r="E399" s="43">
        <v>6</v>
      </c>
      <c r="F399" s="44" t="e">
        <f t="shared" si="32"/>
        <v>#REF!</v>
      </c>
      <c r="G399" s="44" t="e">
        <f>INDEX(#REF!,MATCH(E399,$A$10:$A$28,0),D399*2)</f>
        <v>#REF!</v>
      </c>
      <c r="H399" s="30" t="e">
        <f t="shared" si="30"/>
        <v>#REF!</v>
      </c>
    </row>
    <row r="400" spans="4:8" x14ac:dyDescent="0.2">
      <c r="D400" s="43">
        <v>8</v>
      </c>
      <c r="E400" s="43">
        <v>7</v>
      </c>
      <c r="F400" s="44" t="e">
        <f t="shared" si="32"/>
        <v>#REF!</v>
      </c>
      <c r="G400" s="44" t="e">
        <f>INDEX(#REF!,MATCH(E400,$A$10:$A$28,0),D400*2)</f>
        <v>#REF!</v>
      </c>
      <c r="H400" s="30" t="e">
        <f t="shared" si="30"/>
        <v>#REF!</v>
      </c>
    </row>
    <row r="401" spans="4:8" x14ac:dyDescent="0.2">
      <c r="D401" s="43">
        <v>8</v>
      </c>
      <c r="E401" s="43">
        <v>8</v>
      </c>
      <c r="F401" s="44" t="e">
        <f t="shared" si="32"/>
        <v>#REF!</v>
      </c>
      <c r="G401" s="44" t="e">
        <f>INDEX(#REF!,MATCH(E401,$A$10:$A$28,0),D401*2)</f>
        <v>#REF!</v>
      </c>
      <c r="H401" s="30" t="e">
        <f t="shared" si="30"/>
        <v>#REF!</v>
      </c>
    </row>
    <row r="402" spans="4:8" x14ac:dyDescent="0.2">
      <c r="D402" s="43">
        <v>8</v>
      </c>
      <c r="E402" s="43">
        <v>9</v>
      </c>
      <c r="F402" s="44" t="e">
        <f t="shared" si="32"/>
        <v>#REF!</v>
      </c>
      <c r="G402" s="44" t="e">
        <f>INDEX(#REF!,MATCH(E402,$A$10:$A$28,0),D402*2)</f>
        <v>#REF!</v>
      </c>
      <c r="H402" s="30" t="e">
        <f t="shared" si="30"/>
        <v>#REF!</v>
      </c>
    </row>
    <row r="403" spans="4:8" x14ac:dyDescent="0.2">
      <c r="D403" s="43">
        <v>8</v>
      </c>
      <c r="E403" s="43">
        <v>10</v>
      </c>
      <c r="F403" s="44" t="e">
        <f t="shared" si="32"/>
        <v>#REF!</v>
      </c>
      <c r="G403" s="44" t="e">
        <f>INDEX(#REF!,MATCH(E403,$A$10:$A$28,0),D403*2)</f>
        <v>#REF!</v>
      </c>
      <c r="H403" s="30" t="e">
        <f t="shared" si="30"/>
        <v>#REF!</v>
      </c>
    </row>
    <row r="404" spans="4:8" x14ac:dyDescent="0.2">
      <c r="D404" s="43">
        <v>8</v>
      </c>
      <c r="E404" s="43">
        <v>11</v>
      </c>
      <c r="F404" s="44" t="e">
        <f t="shared" si="32"/>
        <v>#REF!</v>
      </c>
      <c r="G404" s="44" t="e">
        <f>INDEX(#REF!,MATCH(E404,$A$10:$A$28,0),D404*2)</f>
        <v>#REF!</v>
      </c>
      <c r="H404" s="30" t="e">
        <f t="shared" si="30"/>
        <v>#REF!</v>
      </c>
    </row>
    <row r="405" spans="4:8" x14ac:dyDescent="0.2">
      <c r="D405" s="43">
        <v>8</v>
      </c>
      <c r="E405" s="43">
        <v>12</v>
      </c>
      <c r="F405" s="44" t="e">
        <f t="shared" si="32"/>
        <v>#REF!</v>
      </c>
      <c r="G405" s="44" t="e">
        <f>INDEX(#REF!,MATCH(E405,$A$10:$A$28,0),D405*2)</f>
        <v>#REF!</v>
      </c>
      <c r="H405" s="30" t="e">
        <f t="shared" si="30"/>
        <v>#REF!</v>
      </c>
    </row>
    <row r="406" spans="4:8" x14ac:dyDescent="0.2">
      <c r="D406" s="43">
        <v>8</v>
      </c>
      <c r="E406" s="43">
        <v>13</v>
      </c>
      <c r="F406" s="44" t="e">
        <f t="shared" si="32"/>
        <v>#REF!</v>
      </c>
      <c r="G406" s="44" t="e">
        <f>INDEX(#REF!,MATCH(E406,$A$10:$A$28,0),D406*2)</f>
        <v>#REF!</v>
      </c>
      <c r="H406" s="30" t="e">
        <f t="shared" si="30"/>
        <v>#REF!</v>
      </c>
    </row>
    <row r="407" spans="4:8" x14ac:dyDescent="0.2">
      <c r="D407" s="43">
        <v>8</v>
      </c>
      <c r="E407" s="43">
        <v>14</v>
      </c>
      <c r="F407" s="44" t="e">
        <f t="shared" si="32"/>
        <v>#REF!</v>
      </c>
      <c r="G407" s="44" t="e">
        <f>INDEX(#REF!,MATCH(E407,$A$10:$A$28,0),D407*2)</f>
        <v>#REF!</v>
      </c>
      <c r="H407" s="30" t="e">
        <f t="shared" si="30"/>
        <v>#REF!</v>
      </c>
    </row>
    <row r="408" spans="4:8" x14ac:dyDescent="0.2">
      <c r="D408" s="43">
        <v>8</v>
      </c>
      <c r="E408" s="43">
        <v>15</v>
      </c>
      <c r="F408" s="44" t="e">
        <f t="shared" si="32"/>
        <v>#REF!</v>
      </c>
      <c r="G408" s="44" t="e">
        <f>INDEX(#REF!,MATCH(E408,$A$10:$A$28,0),D408*2)</f>
        <v>#REF!</v>
      </c>
      <c r="H408" s="30" t="e">
        <f t="shared" si="30"/>
        <v>#REF!</v>
      </c>
    </row>
    <row r="409" spans="4:8" x14ac:dyDescent="0.2">
      <c r="D409" s="43">
        <v>8</v>
      </c>
      <c r="E409" s="43">
        <v>16</v>
      </c>
      <c r="F409" s="44" t="e">
        <f t="shared" si="32"/>
        <v>#REF!</v>
      </c>
      <c r="G409" s="44" t="e">
        <f>INDEX(#REF!,MATCH(E409,$A$10:$A$28,0),D409*2)</f>
        <v>#REF!</v>
      </c>
      <c r="H409" s="30" t="e">
        <f t="shared" si="30"/>
        <v>#REF!</v>
      </c>
    </row>
    <row r="410" spans="4:8" x14ac:dyDescent="0.2">
      <c r="D410" s="43">
        <v>8</v>
      </c>
      <c r="E410" s="43">
        <v>17</v>
      </c>
      <c r="F410" s="44" t="e">
        <f t="shared" si="32"/>
        <v>#REF!</v>
      </c>
      <c r="G410" s="44" t="e">
        <f>INDEX(#REF!,MATCH(E410,$A$10:$A$28,0),D410*2)</f>
        <v>#REF!</v>
      </c>
      <c r="H410" s="30" t="e">
        <f t="shared" si="30"/>
        <v>#REF!</v>
      </c>
    </row>
    <row r="411" spans="4:8" x14ac:dyDescent="0.2">
      <c r="D411" s="43">
        <v>8</v>
      </c>
      <c r="E411" s="43">
        <v>18</v>
      </c>
      <c r="F411" s="44" t="e">
        <f t="shared" si="32"/>
        <v>#REF!</v>
      </c>
      <c r="G411" s="44" t="e">
        <f>INDEX(#REF!,MATCH(E411,$A$10:$A$28,0),D411*2)</f>
        <v>#REF!</v>
      </c>
      <c r="H411" s="30" t="e">
        <f t="shared" si="30"/>
        <v>#REF!</v>
      </c>
    </row>
    <row r="412" spans="4:8" x14ac:dyDescent="0.2">
      <c r="D412" s="43">
        <v>8</v>
      </c>
      <c r="E412" s="43">
        <v>19</v>
      </c>
      <c r="F412" s="44" t="e">
        <f t="shared" si="32"/>
        <v>#REF!</v>
      </c>
      <c r="G412" s="44" t="e">
        <f>INDEX(#REF!,MATCH(E412,$A$10:$A$28,0),D412*2)</f>
        <v>#REF!</v>
      </c>
      <c r="H412" s="30" t="e">
        <f t="shared" si="30"/>
        <v>#REF!</v>
      </c>
    </row>
    <row r="413" spans="4:8" x14ac:dyDescent="0.2">
      <c r="D413" s="43">
        <v>9</v>
      </c>
      <c r="E413" s="43">
        <v>1</v>
      </c>
      <c r="F413" s="44" t="e">
        <f t="shared" si="32"/>
        <v>#REF!</v>
      </c>
      <c r="G413" s="44" t="e">
        <f>INDEX(#REF!,MATCH(E413,$A$10:$A$28,0),D413*2)</f>
        <v>#REF!</v>
      </c>
      <c r="H413" s="30" t="e">
        <f t="shared" si="30"/>
        <v>#REF!</v>
      </c>
    </row>
    <row r="414" spans="4:8" x14ac:dyDescent="0.2">
      <c r="D414" s="43">
        <v>9</v>
      </c>
      <c r="E414" s="43">
        <v>2</v>
      </c>
      <c r="F414" s="44" t="e">
        <f t="shared" si="32"/>
        <v>#REF!</v>
      </c>
      <c r="G414" s="44" t="e">
        <f>INDEX(#REF!,MATCH(E414,$A$10:$A$28,0),D414*2)</f>
        <v>#REF!</v>
      </c>
      <c r="H414" s="30" t="e">
        <f t="shared" si="30"/>
        <v>#REF!</v>
      </c>
    </row>
    <row r="415" spans="4:8" x14ac:dyDescent="0.2">
      <c r="D415" s="43">
        <v>9</v>
      </c>
      <c r="E415" s="43">
        <v>3</v>
      </c>
      <c r="F415" s="44" t="e">
        <f t="shared" si="32"/>
        <v>#REF!</v>
      </c>
      <c r="G415" s="44" t="e">
        <f>INDEX(#REF!,MATCH(E415,$A$10:$A$28,0),D415*2)</f>
        <v>#REF!</v>
      </c>
      <c r="H415" s="30" t="e">
        <f t="shared" si="30"/>
        <v>#REF!</v>
      </c>
    </row>
    <row r="416" spans="4:8" x14ac:dyDescent="0.2">
      <c r="D416" s="43">
        <v>9</v>
      </c>
      <c r="E416" s="43">
        <v>4</v>
      </c>
      <c r="F416" s="44" t="e">
        <f t="shared" si="32"/>
        <v>#REF!</v>
      </c>
      <c r="G416" s="44" t="e">
        <f>INDEX(#REF!,MATCH(E416,$A$10:$A$28,0),D416*2)</f>
        <v>#REF!</v>
      </c>
      <c r="H416" s="30" t="e">
        <f t="shared" si="30"/>
        <v>#REF!</v>
      </c>
    </row>
    <row r="417" spans="4:8" x14ac:dyDescent="0.2">
      <c r="D417" s="43">
        <v>9</v>
      </c>
      <c r="E417" s="43">
        <v>5</v>
      </c>
      <c r="F417" s="44" t="e">
        <f t="shared" si="32"/>
        <v>#REF!</v>
      </c>
      <c r="G417" s="44" t="e">
        <f>INDEX(#REF!,MATCH(E417,$A$10:$A$28,0),D417*2)</f>
        <v>#REF!</v>
      </c>
      <c r="H417" s="30" t="e">
        <f t="shared" si="30"/>
        <v>#REF!</v>
      </c>
    </row>
    <row r="418" spans="4:8" x14ac:dyDescent="0.2">
      <c r="D418" s="43">
        <v>9</v>
      </c>
      <c r="E418" s="43">
        <v>6</v>
      </c>
      <c r="F418" s="44" t="e">
        <f t="shared" si="32"/>
        <v>#REF!</v>
      </c>
      <c r="G418" s="44" t="e">
        <f>INDEX(#REF!,MATCH(E418,$A$10:$A$28,0),D418*2)</f>
        <v>#REF!</v>
      </c>
      <c r="H418" s="30" t="e">
        <f t="shared" ref="H418:H481" si="33">G418-F418</f>
        <v>#REF!</v>
      </c>
    </row>
    <row r="419" spans="4:8" x14ac:dyDescent="0.2">
      <c r="D419" s="43">
        <v>9</v>
      </c>
      <c r="E419" s="43">
        <v>7</v>
      </c>
      <c r="F419" s="44" t="e">
        <f t="shared" si="32"/>
        <v>#REF!</v>
      </c>
      <c r="G419" s="44" t="e">
        <f>INDEX(#REF!,MATCH(E419,$A$10:$A$28,0),D419*2)</f>
        <v>#REF!</v>
      </c>
      <c r="H419" s="30" t="e">
        <f t="shared" si="33"/>
        <v>#REF!</v>
      </c>
    </row>
    <row r="420" spans="4:8" x14ac:dyDescent="0.2">
      <c r="D420" s="43">
        <v>9</v>
      </c>
      <c r="E420" s="43">
        <v>8</v>
      </c>
      <c r="F420" s="44" t="e">
        <f t="shared" si="32"/>
        <v>#REF!</v>
      </c>
      <c r="G420" s="44" t="e">
        <f>INDEX(#REF!,MATCH(E420,$A$10:$A$28,0),D420*2)</f>
        <v>#REF!</v>
      </c>
      <c r="H420" s="30" t="e">
        <f t="shared" si="33"/>
        <v>#REF!</v>
      </c>
    </row>
    <row r="421" spans="4:8" x14ac:dyDescent="0.2">
      <c r="D421" s="43">
        <v>9</v>
      </c>
      <c r="E421" s="43">
        <v>9</v>
      </c>
      <c r="F421" s="44" t="e">
        <f t="shared" si="32"/>
        <v>#REF!</v>
      </c>
      <c r="G421" s="44" t="e">
        <f>INDEX(#REF!,MATCH(E421,$A$10:$A$28,0),D421*2)</f>
        <v>#REF!</v>
      </c>
      <c r="H421" s="30" t="e">
        <f t="shared" si="33"/>
        <v>#REF!</v>
      </c>
    </row>
    <row r="422" spans="4:8" x14ac:dyDescent="0.2">
      <c r="D422" s="43">
        <v>9</v>
      </c>
      <c r="E422" s="43">
        <v>10</v>
      </c>
      <c r="F422" s="44" t="e">
        <f t="shared" si="32"/>
        <v>#REF!</v>
      </c>
      <c r="G422" s="44" t="e">
        <f>INDEX(#REF!,MATCH(E422,$A$10:$A$28,0),D422*2)</f>
        <v>#REF!</v>
      </c>
      <c r="H422" s="30" t="e">
        <f t="shared" si="33"/>
        <v>#REF!</v>
      </c>
    </row>
    <row r="423" spans="4:8" x14ac:dyDescent="0.2">
      <c r="D423" s="43">
        <v>9</v>
      </c>
      <c r="E423" s="43">
        <v>11</v>
      </c>
      <c r="F423" s="44" t="e">
        <f t="shared" si="32"/>
        <v>#REF!</v>
      </c>
      <c r="G423" s="44" t="e">
        <f>INDEX(#REF!,MATCH(E423,$A$10:$A$28,0),D423*2)</f>
        <v>#REF!</v>
      </c>
      <c r="H423" s="30" t="e">
        <f t="shared" si="33"/>
        <v>#REF!</v>
      </c>
    </row>
    <row r="424" spans="4:8" x14ac:dyDescent="0.2">
      <c r="D424" s="43">
        <v>9</v>
      </c>
      <c r="E424" s="43">
        <v>12</v>
      </c>
      <c r="F424" s="44" t="e">
        <f t="shared" si="32"/>
        <v>#REF!</v>
      </c>
      <c r="G424" s="44" t="e">
        <f>INDEX(#REF!,MATCH(E424,$A$10:$A$28,0),D424*2)</f>
        <v>#REF!</v>
      </c>
      <c r="H424" s="30" t="e">
        <f t="shared" si="33"/>
        <v>#REF!</v>
      </c>
    </row>
    <row r="425" spans="4:8" x14ac:dyDescent="0.2">
      <c r="D425" s="43">
        <v>9</v>
      </c>
      <c r="E425" s="43">
        <v>13</v>
      </c>
      <c r="F425" s="44" t="e">
        <f t="shared" si="32"/>
        <v>#REF!</v>
      </c>
      <c r="G425" s="44" t="e">
        <f>INDEX(#REF!,MATCH(E425,$A$10:$A$28,0),D425*2)</f>
        <v>#REF!</v>
      </c>
      <c r="H425" s="30" t="e">
        <f t="shared" si="33"/>
        <v>#REF!</v>
      </c>
    </row>
    <row r="426" spans="4:8" x14ac:dyDescent="0.2">
      <c r="D426" s="43">
        <v>9</v>
      </c>
      <c r="E426" s="43">
        <v>14</v>
      </c>
      <c r="F426" s="44" t="e">
        <f t="shared" si="32"/>
        <v>#REF!</v>
      </c>
      <c r="G426" s="44" t="e">
        <f>INDEX(#REF!,MATCH(E426,$A$10:$A$28,0),D426*2)</f>
        <v>#REF!</v>
      </c>
      <c r="H426" s="30" t="e">
        <f t="shared" si="33"/>
        <v>#REF!</v>
      </c>
    </row>
    <row r="427" spans="4:8" x14ac:dyDescent="0.2">
      <c r="D427" s="43">
        <v>9</v>
      </c>
      <c r="E427" s="43">
        <v>15</v>
      </c>
      <c r="F427" s="44" t="e">
        <f t="shared" ref="F427:F458" si="34">INDEX($W$10:$X$28,MATCH(E427,$A$10:$A$28,0),D427*2)</f>
        <v>#REF!</v>
      </c>
      <c r="G427" s="44" t="e">
        <f>INDEX(#REF!,MATCH(E427,$A$10:$A$28,0),D427*2)</f>
        <v>#REF!</v>
      </c>
      <c r="H427" s="30" t="e">
        <f t="shared" si="33"/>
        <v>#REF!</v>
      </c>
    </row>
    <row r="428" spans="4:8" x14ac:dyDescent="0.2">
      <c r="D428" s="43">
        <v>9</v>
      </c>
      <c r="E428" s="43">
        <v>16</v>
      </c>
      <c r="F428" s="44" t="e">
        <f t="shared" si="34"/>
        <v>#REF!</v>
      </c>
      <c r="G428" s="44" t="e">
        <f>INDEX(#REF!,MATCH(E428,$A$10:$A$28,0),D428*2)</f>
        <v>#REF!</v>
      </c>
      <c r="H428" s="30" t="e">
        <f t="shared" si="33"/>
        <v>#REF!</v>
      </c>
    </row>
    <row r="429" spans="4:8" x14ac:dyDescent="0.2">
      <c r="D429" s="43">
        <v>9</v>
      </c>
      <c r="E429" s="43">
        <v>17</v>
      </c>
      <c r="F429" s="44" t="e">
        <f t="shared" si="34"/>
        <v>#REF!</v>
      </c>
      <c r="G429" s="44" t="e">
        <f>INDEX(#REF!,MATCH(E429,$A$10:$A$28,0),D429*2)</f>
        <v>#REF!</v>
      </c>
      <c r="H429" s="30" t="e">
        <f t="shared" si="33"/>
        <v>#REF!</v>
      </c>
    </row>
    <row r="430" spans="4:8" x14ac:dyDescent="0.2">
      <c r="D430" s="43">
        <v>9</v>
      </c>
      <c r="E430" s="43">
        <v>18</v>
      </c>
      <c r="F430" s="44" t="e">
        <f t="shared" si="34"/>
        <v>#REF!</v>
      </c>
      <c r="G430" s="44" t="e">
        <f>INDEX(#REF!,MATCH(E430,$A$10:$A$28,0),D430*2)</f>
        <v>#REF!</v>
      </c>
      <c r="H430" s="30" t="e">
        <f t="shared" si="33"/>
        <v>#REF!</v>
      </c>
    </row>
    <row r="431" spans="4:8" x14ac:dyDescent="0.2">
      <c r="D431" s="43">
        <v>9</v>
      </c>
      <c r="E431" s="43">
        <v>19</v>
      </c>
      <c r="F431" s="44" t="e">
        <f t="shared" si="34"/>
        <v>#REF!</v>
      </c>
      <c r="G431" s="44" t="e">
        <f>INDEX(#REF!,MATCH(E431,$A$10:$A$28,0),D431*2)</f>
        <v>#REF!</v>
      </c>
      <c r="H431" s="30" t="e">
        <f t="shared" si="33"/>
        <v>#REF!</v>
      </c>
    </row>
    <row r="432" spans="4:8" x14ac:dyDescent="0.2">
      <c r="D432" s="43">
        <v>10</v>
      </c>
      <c r="E432" s="43">
        <v>1</v>
      </c>
      <c r="F432" s="44" t="e">
        <f t="shared" si="34"/>
        <v>#REF!</v>
      </c>
      <c r="G432" s="44" t="e">
        <f>INDEX(#REF!,MATCH(E432,$A$10:$A$28,0),D432*2)</f>
        <v>#REF!</v>
      </c>
      <c r="H432" s="30" t="e">
        <f t="shared" si="33"/>
        <v>#REF!</v>
      </c>
    </row>
    <row r="433" spans="4:8" x14ac:dyDescent="0.2">
      <c r="D433" s="43">
        <v>10</v>
      </c>
      <c r="E433" s="43">
        <v>2</v>
      </c>
      <c r="F433" s="44" t="e">
        <f t="shared" si="34"/>
        <v>#REF!</v>
      </c>
      <c r="G433" s="44" t="e">
        <f>INDEX(#REF!,MATCH(E433,$A$10:$A$28,0),D433*2)</f>
        <v>#REF!</v>
      </c>
      <c r="H433" s="30" t="e">
        <f t="shared" si="33"/>
        <v>#REF!</v>
      </c>
    </row>
    <row r="434" spans="4:8" x14ac:dyDescent="0.2">
      <c r="D434" s="43">
        <v>10</v>
      </c>
      <c r="E434" s="43">
        <v>3</v>
      </c>
      <c r="F434" s="44" t="e">
        <f t="shared" si="34"/>
        <v>#REF!</v>
      </c>
      <c r="G434" s="44" t="e">
        <f>INDEX(#REF!,MATCH(E434,$A$10:$A$28,0),D434*2)</f>
        <v>#REF!</v>
      </c>
      <c r="H434" s="30" t="e">
        <f t="shared" si="33"/>
        <v>#REF!</v>
      </c>
    </row>
    <row r="435" spans="4:8" x14ac:dyDescent="0.2">
      <c r="D435" s="43">
        <v>10</v>
      </c>
      <c r="E435" s="43">
        <v>4</v>
      </c>
      <c r="F435" s="44" t="e">
        <f t="shared" si="34"/>
        <v>#REF!</v>
      </c>
      <c r="G435" s="44" t="e">
        <f>INDEX(#REF!,MATCH(E435,$A$10:$A$28,0),D435*2)</f>
        <v>#REF!</v>
      </c>
      <c r="H435" s="30" t="e">
        <f t="shared" si="33"/>
        <v>#REF!</v>
      </c>
    </row>
    <row r="436" spans="4:8" x14ac:dyDescent="0.2">
      <c r="D436" s="43">
        <v>10</v>
      </c>
      <c r="E436" s="43">
        <v>5</v>
      </c>
      <c r="F436" s="44" t="e">
        <f t="shared" si="34"/>
        <v>#REF!</v>
      </c>
      <c r="G436" s="44" t="e">
        <f>INDEX(#REF!,MATCH(E436,$A$10:$A$28,0),D436*2)</f>
        <v>#REF!</v>
      </c>
      <c r="H436" s="30" t="e">
        <f t="shared" si="33"/>
        <v>#REF!</v>
      </c>
    </row>
    <row r="437" spans="4:8" x14ac:dyDescent="0.2">
      <c r="D437" s="43">
        <v>10</v>
      </c>
      <c r="E437" s="43">
        <v>6</v>
      </c>
      <c r="F437" s="44" t="e">
        <f t="shared" si="34"/>
        <v>#REF!</v>
      </c>
      <c r="G437" s="44" t="e">
        <f>INDEX(#REF!,MATCH(E437,$A$10:$A$28,0),D437*2)</f>
        <v>#REF!</v>
      </c>
      <c r="H437" s="30" t="e">
        <f t="shared" si="33"/>
        <v>#REF!</v>
      </c>
    </row>
    <row r="438" spans="4:8" x14ac:dyDescent="0.2">
      <c r="D438" s="43">
        <v>10</v>
      </c>
      <c r="E438" s="43">
        <v>7</v>
      </c>
      <c r="F438" s="44" t="e">
        <f t="shared" si="34"/>
        <v>#REF!</v>
      </c>
      <c r="G438" s="44" t="e">
        <f>INDEX(#REF!,MATCH(E438,$A$10:$A$28,0),D438*2)</f>
        <v>#REF!</v>
      </c>
      <c r="H438" s="30" t="e">
        <f t="shared" si="33"/>
        <v>#REF!</v>
      </c>
    </row>
    <row r="439" spans="4:8" x14ac:dyDescent="0.2">
      <c r="D439" s="43">
        <v>10</v>
      </c>
      <c r="E439" s="43">
        <v>8</v>
      </c>
      <c r="F439" s="44" t="e">
        <f t="shared" si="34"/>
        <v>#REF!</v>
      </c>
      <c r="G439" s="44" t="e">
        <f>INDEX(#REF!,MATCH(E439,$A$10:$A$28,0),D439*2)</f>
        <v>#REF!</v>
      </c>
      <c r="H439" s="30" t="e">
        <f t="shared" si="33"/>
        <v>#REF!</v>
      </c>
    </row>
    <row r="440" spans="4:8" x14ac:dyDescent="0.2">
      <c r="D440" s="43">
        <v>10</v>
      </c>
      <c r="E440" s="43">
        <v>9</v>
      </c>
      <c r="F440" s="44" t="e">
        <f t="shared" si="34"/>
        <v>#REF!</v>
      </c>
      <c r="G440" s="44" t="e">
        <f>INDEX(#REF!,MATCH(E440,$A$10:$A$28,0),D440*2)</f>
        <v>#REF!</v>
      </c>
      <c r="H440" s="30" t="e">
        <f t="shared" si="33"/>
        <v>#REF!</v>
      </c>
    </row>
    <row r="441" spans="4:8" x14ac:dyDescent="0.2">
      <c r="D441" s="43">
        <v>10</v>
      </c>
      <c r="E441" s="43">
        <v>10</v>
      </c>
      <c r="F441" s="44" t="e">
        <f t="shared" si="34"/>
        <v>#REF!</v>
      </c>
      <c r="G441" s="44" t="e">
        <f>INDEX(#REF!,MATCH(E441,$A$10:$A$28,0),D441*2)</f>
        <v>#REF!</v>
      </c>
      <c r="H441" s="30" t="e">
        <f t="shared" si="33"/>
        <v>#REF!</v>
      </c>
    </row>
    <row r="442" spans="4:8" x14ac:dyDescent="0.2">
      <c r="D442" s="43">
        <v>10</v>
      </c>
      <c r="E442" s="43">
        <v>11</v>
      </c>
      <c r="F442" s="44" t="e">
        <f t="shared" si="34"/>
        <v>#REF!</v>
      </c>
      <c r="G442" s="44" t="e">
        <f>INDEX(#REF!,MATCH(E442,$A$10:$A$28,0),D442*2)</f>
        <v>#REF!</v>
      </c>
      <c r="H442" s="30" t="e">
        <f t="shared" si="33"/>
        <v>#REF!</v>
      </c>
    </row>
    <row r="443" spans="4:8" x14ac:dyDescent="0.2">
      <c r="D443" s="43">
        <v>10</v>
      </c>
      <c r="E443" s="43">
        <v>12</v>
      </c>
      <c r="F443" s="44" t="e">
        <f t="shared" si="34"/>
        <v>#REF!</v>
      </c>
      <c r="G443" s="44" t="e">
        <f>INDEX(#REF!,MATCH(E443,$A$10:$A$28,0),D443*2)</f>
        <v>#REF!</v>
      </c>
      <c r="H443" s="30" t="e">
        <f t="shared" si="33"/>
        <v>#REF!</v>
      </c>
    </row>
    <row r="444" spans="4:8" x14ac:dyDescent="0.2">
      <c r="D444" s="43">
        <v>10</v>
      </c>
      <c r="E444" s="43">
        <v>13</v>
      </c>
      <c r="F444" s="44" t="e">
        <f t="shared" si="34"/>
        <v>#REF!</v>
      </c>
      <c r="G444" s="44" t="e">
        <f>INDEX(#REF!,MATCH(E444,$A$10:$A$28,0),D444*2)</f>
        <v>#REF!</v>
      </c>
      <c r="H444" s="30" t="e">
        <f t="shared" si="33"/>
        <v>#REF!</v>
      </c>
    </row>
    <row r="445" spans="4:8" x14ac:dyDescent="0.2">
      <c r="D445" s="43">
        <v>10</v>
      </c>
      <c r="E445" s="43">
        <v>14</v>
      </c>
      <c r="F445" s="44" t="e">
        <f t="shared" si="34"/>
        <v>#REF!</v>
      </c>
      <c r="G445" s="44" t="e">
        <f>INDEX(#REF!,MATCH(E445,$A$10:$A$28,0),D445*2)</f>
        <v>#REF!</v>
      </c>
      <c r="H445" s="30" t="e">
        <f t="shared" si="33"/>
        <v>#REF!</v>
      </c>
    </row>
    <row r="446" spans="4:8" x14ac:dyDescent="0.2">
      <c r="D446" s="43">
        <v>10</v>
      </c>
      <c r="E446" s="43">
        <v>15</v>
      </c>
      <c r="F446" s="44" t="e">
        <f t="shared" si="34"/>
        <v>#REF!</v>
      </c>
      <c r="G446" s="44" t="e">
        <f>INDEX(#REF!,MATCH(E446,$A$10:$A$28,0),D446*2)</f>
        <v>#REF!</v>
      </c>
      <c r="H446" s="30" t="e">
        <f t="shared" si="33"/>
        <v>#REF!</v>
      </c>
    </row>
    <row r="447" spans="4:8" x14ac:dyDescent="0.2">
      <c r="D447" s="43">
        <v>10</v>
      </c>
      <c r="E447" s="43">
        <v>16</v>
      </c>
      <c r="F447" s="44" t="e">
        <f t="shared" si="34"/>
        <v>#REF!</v>
      </c>
      <c r="G447" s="44" t="e">
        <f>INDEX(#REF!,MATCH(E447,$A$10:$A$28,0),D447*2)</f>
        <v>#REF!</v>
      </c>
      <c r="H447" s="30" t="e">
        <f t="shared" si="33"/>
        <v>#REF!</v>
      </c>
    </row>
    <row r="448" spans="4:8" x14ac:dyDescent="0.2">
      <c r="D448" s="43">
        <v>10</v>
      </c>
      <c r="E448" s="43">
        <v>17</v>
      </c>
      <c r="F448" s="44" t="e">
        <f t="shared" si="34"/>
        <v>#REF!</v>
      </c>
      <c r="G448" s="44" t="e">
        <f>INDEX(#REF!,MATCH(E448,$A$10:$A$28,0),D448*2)</f>
        <v>#REF!</v>
      </c>
      <c r="H448" s="30" t="e">
        <f t="shared" si="33"/>
        <v>#REF!</v>
      </c>
    </row>
    <row r="449" spans="4:8" x14ac:dyDescent="0.2">
      <c r="D449" s="43">
        <v>10</v>
      </c>
      <c r="E449" s="43">
        <v>18</v>
      </c>
      <c r="F449" s="44" t="e">
        <f t="shared" si="34"/>
        <v>#REF!</v>
      </c>
      <c r="G449" s="44" t="e">
        <f>INDEX(#REF!,MATCH(E449,$A$10:$A$28,0),D449*2)</f>
        <v>#REF!</v>
      </c>
      <c r="H449" s="30" t="e">
        <f t="shared" si="33"/>
        <v>#REF!</v>
      </c>
    </row>
    <row r="450" spans="4:8" x14ac:dyDescent="0.2">
      <c r="D450" s="43">
        <v>10</v>
      </c>
      <c r="E450" s="43">
        <v>19</v>
      </c>
      <c r="F450" s="44" t="e">
        <f t="shared" si="34"/>
        <v>#REF!</v>
      </c>
      <c r="G450" s="44" t="e">
        <f>INDEX(#REF!,MATCH(E450,$A$10:$A$28,0),D450*2)</f>
        <v>#REF!</v>
      </c>
      <c r="H450" s="30" t="e">
        <f t="shared" si="33"/>
        <v>#REF!</v>
      </c>
    </row>
    <row r="451" spans="4:8" x14ac:dyDescent="0.2">
      <c r="D451" s="43">
        <v>11</v>
      </c>
      <c r="E451" s="43">
        <v>1</v>
      </c>
      <c r="F451" s="44" t="e">
        <f t="shared" si="34"/>
        <v>#REF!</v>
      </c>
      <c r="G451" s="44" t="e">
        <f>INDEX(#REF!,MATCH(E451,$A$10:$A$28,0),D451*2)</f>
        <v>#REF!</v>
      </c>
      <c r="H451" s="30" t="e">
        <f t="shared" si="33"/>
        <v>#REF!</v>
      </c>
    </row>
    <row r="452" spans="4:8" x14ac:dyDescent="0.2">
      <c r="D452" s="43">
        <v>11</v>
      </c>
      <c r="E452" s="43">
        <v>2</v>
      </c>
      <c r="F452" s="44" t="e">
        <f t="shared" si="34"/>
        <v>#REF!</v>
      </c>
      <c r="G452" s="44" t="e">
        <f>INDEX(#REF!,MATCH(E452,$A$10:$A$28,0),D452*2)</f>
        <v>#REF!</v>
      </c>
      <c r="H452" s="30" t="e">
        <f t="shared" si="33"/>
        <v>#REF!</v>
      </c>
    </row>
    <row r="453" spans="4:8" x14ac:dyDescent="0.2">
      <c r="D453" s="43">
        <v>11</v>
      </c>
      <c r="E453" s="43">
        <v>3</v>
      </c>
      <c r="F453" s="44" t="e">
        <f t="shared" si="34"/>
        <v>#REF!</v>
      </c>
      <c r="G453" s="44" t="e">
        <f>INDEX(#REF!,MATCH(E453,$A$10:$A$28,0),D453*2)</f>
        <v>#REF!</v>
      </c>
      <c r="H453" s="30" t="e">
        <f t="shared" si="33"/>
        <v>#REF!</v>
      </c>
    </row>
    <row r="454" spans="4:8" x14ac:dyDescent="0.2">
      <c r="D454" s="43">
        <v>11</v>
      </c>
      <c r="E454" s="43">
        <v>4</v>
      </c>
      <c r="F454" s="44" t="e">
        <f t="shared" si="34"/>
        <v>#REF!</v>
      </c>
      <c r="G454" s="44" t="e">
        <f>INDEX(#REF!,MATCH(E454,$A$10:$A$28,0),D454*2)</f>
        <v>#REF!</v>
      </c>
      <c r="H454" s="30" t="e">
        <f t="shared" si="33"/>
        <v>#REF!</v>
      </c>
    </row>
    <row r="455" spans="4:8" x14ac:dyDescent="0.2">
      <c r="D455" s="43">
        <v>11</v>
      </c>
      <c r="E455" s="43">
        <v>5</v>
      </c>
      <c r="F455" s="44" t="e">
        <f t="shared" si="34"/>
        <v>#REF!</v>
      </c>
      <c r="G455" s="44" t="e">
        <f>INDEX(#REF!,MATCH(E455,$A$10:$A$28,0),D455*2)</f>
        <v>#REF!</v>
      </c>
      <c r="H455" s="30" t="e">
        <f t="shared" si="33"/>
        <v>#REF!</v>
      </c>
    </row>
    <row r="456" spans="4:8" x14ac:dyDescent="0.2">
      <c r="D456" s="43">
        <v>11</v>
      </c>
      <c r="E456" s="43">
        <v>6</v>
      </c>
      <c r="F456" s="44" t="e">
        <f t="shared" si="34"/>
        <v>#REF!</v>
      </c>
      <c r="G456" s="44" t="e">
        <f>INDEX(#REF!,MATCH(E456,$A$10:$A$28,0),D456*2)</f>
        <v>#REF!</v>
      </c>
      <c r="H456" s="30" t="e">
        <f t="shared" si="33"/>
        <v>#REF!</v>
      </c>
    </row>
    <row r="457" spans="4:8" x14ac:dyDescent="0.2">
      <c r="D457" s="43">
        <v>11</v>
      </c>
      <c r="E457" s="43">
        <v>7</v>
      </c>
      <c r="F457" s="44" t="e">
        <f t="shared" si="34"/>
        <v>#REF!</v>
      </c>
      <c r="G457" s="44" t="e">
        <f>INDEX(#REF!,MATCH(E457,$A$10:$A$28,0),D457*2)</f>
        <v>#REF!</v>
      </c>
      <c r="H457" s="30" t="e">
        <f t="shared" si="33"/>
        <v>#REF!</v>
      </c>
    </row>
    <row r="458" spans="4:8" x14ac:dyDescent="0.2">
      <c r="D458" s="43">
        <v>11</v>
      </c>
      <c r="E458" s="43">
        <v>8</v>
      </c>
      <c r="F458" s="44" t="e">
        <f t="shared" si="34"/>
        <v>#REF!</v>
      </c>
      <c r="G458" s="44" t="e">
        <f>INDEX(#REF!,MATCH(E458,$A$10:$A$28,0),D458*2)</f>
        <v>#REF!</v>
      </c>
      <c r="H458" s="30" t="e">
        <f t="shared" si="33"/>
        <v>#REF!</v>
      </c>
    </row>
    <row r="459" spans="4:8" x14ac:dyDescent="0.2">
      <c r="D459" s="43">
        <v>11</v>
      </c>
      <c r="E459" s="43">
        <v>9</v>
      </c>
      <c r="F459" s="44" t="e">
        <f t="shared" ref="F459:F488" si="35">INDEX($W$10:$X$28,MATCH(E459,$A$10:$A$28,0),D459*2)</f>
        <v>#REF!</v>
      </c>
      <c r="G459" s="44" t="e">
        <f>INDEX(#REF!,MATCH(E459,$A$10:$A$28,0),D459*2)</f>
        <v>#REF!</v>
      </c>
      <c r="H459" s="30" t="e">
        <f t="shared" si="33"/>
        <v>#REF!</v>
      </c>
    </row>
    <row r="460" spans="4:8" x14ac:dyDescent="0.2">
      <c r="D460" s="43">
        <v>11</v>
      </c>
      <c r="E460" s="43">
        <v>10</v>
      </c>
      <c r="F460" s="44" t="e">
        <f t="shared" si="35"/>
        <v>#REF!</v>
      </c>
      <c r="G460" s="44" t="e">
        <f>INDEX(#REF!,MATCH(E460,$A$10:$A$28,0),D460*2)</f>
        <v>#REF!</v>
      </c>
      <c r="H460" s="30" t="e">
        <f t="shared" si="33"/>
        <v>#REF!</v>
      </c>
    </row>
    <row r="461" spans="4:8" x14ac:dyDescent="0.2">
      <c r="D461" s="43">
        <v>11</v>
      </c>
      <c r="E461" s="43">
        <v>11</v>
      </c>
      <c r="F461" s="44" t="e">
        <f t="shared" si="35"/>
        <v>#REF!</v>
      </c>
      <c r="G461" s="44" t="e">
        <f>INDEX(#REF!,MATCH(E461,$A$10:$A$28,0),D461*2)</f>
        <v>#REF!</v>
      </c>
      <c r="H461" s="30" t="e">
        <f t="shared" si="33"/>
        <v>#REF!</v>
      </c>
    </row>
    <row r="462" spans="4:8" x14ac:dyDescent="0.2">
      <c r="D462" s="43">
        <v>11</v>
      </c>
      <c r="E462" s="43">
        <v>12</v>
      </c>
      <c r="F462" s="44" t="e">
        <f t="shared" si="35"/>
        <v>#REF!</v>
      </c>
      <c r="G462" s="44" t="e">
        <f>INDEX(#REF!,MATCH(E462,$A$10:$A$28,0),D462*2)</f>
        <v>#REF!</v>
      </c>
      <c r="H462" s="30" t="e">
        <f t="shared" si="33"/>
        <v>#REF!</v>
      </c>
    </row>
    <row r="463" spans="4:8" x14ac:dyDescent="0.2">
      <c r="D463" s="43">
        <v>11</v>
      </c>
      <c r="E463" s="43">
        <v>13</v>
      </c>
      <c r="F463" s="44" t="e">
        <f t="shared" si="35"/>
        <v>#REF!</v>
      </c>
      <c r="G463" s="44" t="e">
        <f>INDEX(#REF!,MATCH(E463,$A$10:$A$28,0),D463*2)</f>
        <v>#REF!</v>
      </c>
      <c r="H463" s="30" t="e">
        <f t="shared" si="33"/>
        <v>#REF!</v>
      </c>
    </row>
    <row r="464" spans="4:8" x14ac:dyDescent="0.2">
      <c r="D464" s="43">
        <v>11</v>
      </c>
      <c r="E464" s="43">
        <v>14</v>
      </c>
      <c r="F464" s="44" t="e">
        <f t="shared" si="35"/>
        <v>#REF!</v>
      </c>
      <c r="G464" s="44" t="e">
        <f>INDEX(#REF!,MATCH(E464,$A$10:$A$28,0),D464*2)</f>
        <v>#REF!</v>
      </c>
      <c r="H464" s="30" t="e">
        <f t="shared" si="33"/>
        <v>#REF!</v>
      </c>
    </row>
    <row r="465" spans="4:8" x14ac:dyDescent="0.2">
      <c r="D465" s="43">
        <v>11</v>
      </c>
      <c r="E465" s="43">
        <v>15</v>
      </c>
      <c r="F465" s="44" t="e">
        <f t="shared" si="35"/>
        <v>#REF!</v>
      </c>
      <c r="G465" s="44" t="e">
        <f>INDEX(#REF!,MATCH(E465,$A$10:$A$28,0),D465*2)</f>
        <v>#REF!</v>
      </c>
      <c r="H465" s="30" t="e">
        <f t="shared" si="33"/>
        <v>#REF!</v>
      </c>
    </row>
    <row r="466" spans="4:8" x14ac:dyDescent="0.2">
      <c r="D466" s="43">
        <v>11</v>
      </c>
      <c r="E466" s="43">
        <v>16</v>
      </c>
      <c r="F466" s="44" t="e">
        <f t="shared" si="35"/>
        <v>#REF!</v>
      </c>
      <c r="G466" s="44" t="e">
        <f>INDEX(#REF!,MATCH(E466,$A$10:$A$28,0),D466*2)</f>
        <v>#REF!</v>
      </c>
      <c r="H466" s="30" t="e">
        <f t="shared" si="33"/>
        <v>#REF!</v>
      </c>
    </row>
    <row r="467" spans="4:8" x14ac:dyDescent="0.2">
      <c r="D467" s="43">
        <v>11</v>
      </c>
      <c r="E467" s="43">
        <v>17</v>
      </c>
      <c r="F467" s="44" t="e">
        <f t="shared" si="35"/>
        <v>#REF!</v>
      </c>
      <c r="G467" s="44" t="e">
        <f>INDEX(#REF!,MATCH(E467,$A$10:$A$28,0),D467*2)</f>
        <v>#REF!</v>
      </c>
      <c r="H467" s="30" t="e">
        <f t="shared" si="33"/>
        <v>#REF!</v>
      </c>
    </row>
    <row r="468" spans="4:8" x14ac:dyDescent="0.2">
      <c r="D468" s="43">
        <v>11</v>
      </c>
      <c r="E468" s="43">
        <v>18</v>
      </c>
      <c r="F468" s="44" t="e">
        <f t="shared" si="35"/>
        <v>#REF!</v>
      </c>
      <c r="G468" s="44" t="e">
        <f>INDEX(#REF!,MATCH(E468,$A$10:$A$28,0),D468*2)</f>
        <v>#REF!</v>
      </c>
      <c r="H468" s="30" t="e">
        <f t="shared" si="33"/>
        <v>#REF!</v>
      </c>
    </row>
    <row r="469" spans="4:8" x14ac:dyDescent="0.2">
      <c r="D469" s="43">
        <v>11</v>
      </c>
      <c r="E469" s="43">
        <v>19</v>
      </c>
      <c r="F469" s="44" t="e">
        <f t="shared" si="35"/>
        <v>#REF!</v>
      </c>
      <c r="G469" s="44" t="e">
        <f>INDEX(#REF!,MATCH(E469,$A$10:$A$28,0),D469*2)</f>
        <v>#REF!</v>
      </c>
      <c r="H469" s="30" t="e">
        <f t="shared" si="33"/>
        <v>#REF!</v>
      </c>
    </row>
    <row r="470" spans="4:8" x14ac:dyDescent="0.2">
      <c r="D470" s="43">
        <v>12</v>
      </c>
      <c r="E470" s="43">
        <v>1</v>
      </c>
      <c r="F470" s="44" t="e">
        <f t="shared" si="35"/>
        <v>#REF!</v>
      </c>
      <c r="G470" s="44" t="e">
        <f>INDEX(#REF!,MATCH(E470,$A$10:$A$28,0),D470*2)</f>
        <v>#REF!</v>
      </c>
      <c r="H470" s="30" t="e">
        <f t="shared" si="33"/>
        <v>#REF!</v>
      </c>
    </row>
    <row r="471" spans="4:8" x14ac:dyDescent="0.2">
      <c r="D471" s="43">
        <v>12</v>
      </c>
      <c r="E471" s="43">
        <v>2</v>
      </c>
      <c r="F471" s="44" t="e">
        <f t="shared" si="35"/>
        <v>#REF!</v>
      </c>
      <c r="G471" s="44" t="e">
        <f>INDEX(#REF!,MATCH(E471,$A$10:$A$28,0),D471*2)</f>
        <v>#REF!</v>
      </c>
      <c r="H471" s="30" t="e">
        <f t="shared" si="33"/>
        <v>#REF!</v>
      </c>
    </row>
    <row r="472" spans="4:8" x14ac:dyDescent="0.2">
      <c r="D472" s="43">
        <v>12</v>
      </c>
      <c r="E472" s="43">
        <v>3</v>
      </c>
      <c r="F472" s="44" t="e">
        <f t="shared" si="35"/>
        <v>#REF!</v>
      </c>
      <c r="G472" s="44" t="e">
        <f>INDEX(#REF!,MATCH(E472,$A$10:$A$28,0),D472*2)</f>
        <v>#REF!</v>
      </c>
      <c r="H472" s="30" t="e">
        <f t="shared" si="33"/>
        <v>#REF!</v>
      </c>
    </row>
    <row r="473" spans="4:8" x14ac:dyDescent="0.2">
      <c r="D473" s="43">
        <v>12</v>
      </c>
      <c r="E473" s="43">
        <v>4</v>
      </c>
      <c r="F473" s="44" t="e">
        <f t="shared" si="35"/>
        <v>#REF!</v>
      </c>
      <c r="G473" s="44" t="e">
        <f>INDEX(#REF!,MATCH(E473,$A$10:$A$28,0),D473*2)</f>
        <v>#REF!</v>
      </c>
      <c r="H473" s="30" t="e">
        <f t="shared" si="33"/>
        <v>#REF!</v>
      </c>
    </row>
    <row r="474" spans="4:8" x14ac:dyDescent="0.2">
      <c r="D474" s="43">
        <v>12</v>
      </c>
      <c r="E474" s="43">
        <v>5</v>
      </c>
      <c r="F474" s="44" t="e">
        <f t="shared" si="35"/>
        <v>#REF!</v>
      </c>
      <c r="G474" s="44" t="e">
        <f>INDEX(#REF!,MATCH(E474,$A$10:$A$28,0),D474*2)</f>
        <v>#REF!</v>
      </c>
      <c r="H474" s="30" t="e">
        <f t="shared" si="33"/>
        <v>#REF!</v>
      </c>
    </row>
    <row r="475" spans="4:8" x14ac:dyDescent="0.2">
      <c r="D475" s="43">
        <v>12</v>
      </c>
      <c r="E475" s="43">
        <v>6</v>
      </c>
      <c r="F475" s="44" t="e">
        <f t="shared" si="35"/>
        <v>#REF!</v>
      </c>
      <c r="G475" s="44" t="e">
        <f>INDEX(#REF!,MATCH(E475,$A$10:$A$28,0),D475*2)</f>
        <v>#REF!</v>
      </c>
      <c r="H475" s="30" t="e">
        <f t="shared" si="33"/>
        <v>#REF!</v>
      </c>
    </row>
    <row r="476" spans="4:8" x14ac:dyDescent="0.2">
      <c r="D476" s="43">
        <v>12</v>
      </c>
      <c r="E476" s="43">
        <v>7</v>
      </c>
      <c r="F476" s="44" t="e">
        <f t="shared" si="35"/>
        <v>#REF!</v>
      </c>
      <c r="G476" s="44" t="e">
        <f>INDEX(#REF!,MATCH(E476,$A$10:$A$28,0),D476*2)</f>
        <v>#REF!</v>
      </c>
      <c r="H476" s="30" t="e">
        <f t="shared" si="33"/>
        <v>#REF!</v>
      </c>
    </row>
    <row r="477" spans="4:8" x14ac:dyDescent="0.2">
      <c r="D477" s="43">
        <v>12</v>
      </c>
      <c r="E477" s="43">
        <v>8</v>
      </c>
      <c r="F477" s="44" t="e">
        <f t="shared" si="35"/>
        <v>#REF!</v>
      </c>
      <c r="G477" s="44" t="e">
        <f>INDEX(#REF!,MATCH(E477,$A$10:$A$28,0),D477*2)</f>
        <v>#REF!</v>
      </c>
      <c r="H477" s="30" t="e">
        <f t="shared" si="33"/>
        <v>#REF!</v>
      </c>
    </row>
    <row r="478" spans="4:8" x14ac:dyDescent="0.2">
      <c r="D478" s="43">
        <v>12</v>
      </c>
      <c r="E478" s="43">
        <v>9</v>
      </c>
      <c r="F478" s="44" t="e">
        <f t="shared" si="35"/>
        <v>#REF!</v>
      </c>
      <c r="G478" s="44" t="e">
        <f>INDEX(#REF!,MATCH(E478,$A$10:$A$28,0),D478*2)</f>
        <v>#REF!</v>
      </c>
      <c r="H478" s="30" t="e">
        <f t="shared" si="33"/>
        <v>#REF!</v>
      </c>
    </row>
    <row r="479" spans="4:8" x14ac:dyDescent="0.2">
      <c r="D479" s="43">
        <v>12</v>
      </c>
      <c r="E479" s="43">
        <v>10</v>
      </c>
      <c r="F479" s="44" t="e">
        <f t="shared" si="35"/>
        <v>#REF!</v>
      </c>
      <c r="G479" s="44" t="e">
        <f>INDEX(#REF!,MATCH(E479,$A$10:$A$28,0),D479*2)</f>
        <v>#REF!</v>
      </c>
      <c r="H479" s="30" t="e">
        <f t="shared" si="33"/>
        <v>#REF!</v>
      </c>
    </row>
    <row r="480" spans="4:8" x14ac:dyDescent="0.2">
      <c r="D480" s="43">
        <v>12</v>
      </c>
      <c r="E480" s="43">
        <v>11</v>
      </c>
      <c r="F480" s="44" t="e">
        <f t="shared" si="35"/>
        <v>#REF!</v>
      </c>
      <c r="G480" s="44" t="e">
        <f>INDEX(#REF!,MATCH(E480,$A$10:$A$28,0),D480*2)</f>
        <v>#REF!</v>
      </c>
      <c r="H480" s="30" t="e">
        <f t="shared" si="33"/>
        <v>#REF!</v>
      </c>
    </row>
    <row r="481" spans="4:8" x14ac:dyDescent="0.2">
      <c r="D481" s="43">
        <v>12</v>
      </c>
      <c r="E481" s="43">
        <v>12</v>
      </c>
      <c r="F481" s="44" t="e">
        <f t="shared" si="35"/>
        <v>#REF!</v>
      </c>
      <c r="G481" s="44" t="e">
        <f>INDEX(#REF!,MATCH(E481,$A$10:$A$28,0),D481*2)</f>
        <v>#REF!</v>
      </c>
      <c r="H481" s="30" t="e">
        <f t="shared" si="33"/>
        <v>#REF!</v>
      </c>
    </row>
    <row r="482" spans="4:8" x14ac:dyDescent="0.2">
      <c r="D482" s="43">
        <v>12</v>
      </c>
      <c r="E482" s="43">
        <v>13</v>
      </c>
      <c r="F482" s="44" t="e">
        <f t="shared" si="35"/>
        <v>#REF!</v>
      </c>
      <c r="G482" s="44" t="e">
        <f>INDEX(#REF!,MATCH(E482,$A$10:$A$28,0),D482*2)</f>
        <v>#REF!</v>
      </c>
      <c r="H482" s="30" t="e">
        <f t="shared" ref="H482:H488" si="36">G482-F482</f>
        <v>#REF!</v>
      </c>
    </row>
    <row r="483" spans="4:8" x14ac:dyDescent="0.2">
      <c r="D483" s="43">
        <v>12</v>
      </c>
      <c r="E483" s="43">
        <v>14</v>
      </c>
      <c r="F483" s="44" t="e">
        <f t="shared" si="35"/>
        <v>#REF!</v>
      </c>
      <c r="G483" s="44" t="e">
        <f>INDEX(#REF!,MATCH(E483,$A$10:$A$28,0),D483*2)</f>
        <v>#REF!</v>
      </c>
      <c r="H483" s="30" t="e">
        <f t="shared" si="36"/>
        <v>#REF!</v>
      </c>
    </row>
    <row r="484" spans="4:8" x14ac:dyDescent="0.2">
      <c r="D484" s="43">
        <v>12</v>
      </c>
      <c r="E484" s="43">
        <v>15</v>
      </c>
      <c r="F484" s="44" t="e">
        <f t="shared" si="35"/>
        <v>#REF!</v>
      </c>
      <c r="G484" s="44" t="e">
        <f>INDEX(#REF!,MATCH(E484,$A$10:$A$28,0),D484*2)</f>
        <v>#REF!</v>
      </c>
      <c r="H484" s="30" t="e">
        <f t="shared" si="36"/>
        <v>#REF!</v>
      </c>
    </row>
    <row r="485" spans="4:8" x14ac:dyDescent="0.2">
      <c r="D485" s="43">
        <v>12</v>
      </c>
      <c r="E485" s="43">
        <v>16</v>
      </c>
      <c r="F485" s="44" t="e">
        <f t="shared" si="35"/>
        <v>#REF!</v>
      </c>
      <c r="G485" s="44" t="e">
        <f>INDEX(#REF!,MATCH(E485,$A$10:$A$28,0),D485*2)</f>
        <v>#REF!</v>
      </c>
      <c r="H485" s="30" t="e">
        <f t="shared" si="36"/>
        <v>#REF!</v>
      </c>
    </row>
    <row r="486" spans="4:8" x14ac:dyDescent="0.2">
      <c r="D486" s="43">
        <v>12</v>
      </c>
      <c r="E486" s="43">
        <v>17</v>
      </c>
      <c r="F486" s="44" t="e">
        <f t="shared" si="35"/>
        <v>#REF!</v>
      </c>
      <c r="G486" s="44" t="e">
        <f>INDEX(#REF!,MATCH(E486,$A$10:$A$28,0),D486*2)</f>
        <v>#REF!</v>
      </c>
      <c r="H486" s="30" t="e">
        <f t="shared" si="36"/>
        <v>#REF!</v>
      </c>
    </row>
    <row r="487" spans="4:8" x14ac:dyDescent="0.2">
      <c r="D487" s="43">
        <v>12</v>
      </c>
      <c r="E487" s="43">
        <v>18</v>
      </c>
      <c r="F487" s="44" t="e">
        <f t="shared" si="35"/>
        <v>#REF!</v>
      </c>
      <c r="G487" s="44" t="e">
        <f>INDEX(#REF!,MATCH(E487,$A$10:$A$28,0),D487*2)</f>
        <v>#REF!</v>
      </c>
      <c r="H487" s="30" t="e">
        <f t="shared" si="36"/>
        <v>#REF!</v>
      </c>
    </row>
    <row r="488" spans="4:8" x14ac:dyDescent="0.2">
      <c r="D488" s="43">
        <v>12</v>
      </c>
      <c r="E488" s="43">
        <v>19</v>
      </c>
      <c r="F488" s="44" t="e">
        <f t="shared" si="35"/>
        <v>#REF!</v>
      </c>
      <c r="G488" s="44" t="e">
        <f>INDEX(#REF!,MATCH(E488,$A$10:$A$28,0),D488*2)</f>
        <v>#REF!</v>
      </c>
      <c r="H488" s="30" t="e">
        <f t="shared" si="36"/>
        <v>#REF!</v>
      </c>
    </row>
    <row r="489" spans="4:8" x14ac:dyDescent="0.2">
      <c r="D489" s="43"/>
      <c r="E489" s="43"/>
      <c r="F489" s="44"/>
      <c r="G489" s="44"/>
    </row>
    <row r="490" spans="4:8" x14ac:dyDescent="0.2">
      <c r="D490" s="43"/>
      <c r="E490" s="43"/>
      <c r="F490" s="44"/>
      <c r="G490" s="44"/>
    </row>
    <row r="491" spans="4:8" x14ac:dyDescent="0.2">
      <c r="D491" s="43"/>
      <c r="E491" s="43"/>
      <c r="F491" s="44"/>
      <c r="G491" s="44"/>
    </row>
    <row r="492" spans="4:8" x14ac:dyDescent="0.2">
      <c r="D492" s="43"/>
      <c r="E492" s="43"/>
      <c r="F492" s="44"/>
      <c r="G492" s="44"/>
    </row>
    <row r="493" spans="4:8" x14ac:dyDescent="0.2">
      <c r="D493" s="43"/>
      <c r="E493" s="43"/>
      <c r="F493" s="44"/>
      <c r="G493" s="44"/>
    </row>
    <row r="494" spans="4:8" x14ac:dyDescent="0.2">
      <c r="D494" s="43"/>
      <c r="E494" s="43"/>
      <c r="F494" s="44"/>
      <c r="G494" s="44"/>
    </row>
    <row r="495" spans="4:8" x14ac:dyDescent="0.2">
      <c r="D495" s="43"/>
      <c r="E495" s="43"/>
      <c r="F495" s="44"/>
      <c r="G495" s="44"/>
    </row>
    <row r="496" spans="4:8" x14ac:dyDescent="0.2">
      <c r="D496" s="43"/>
      <c r="E496" s="43"/>
      <c r="F496" s="44"/>
      <c r="G496" s="44"/>
    </row>
    <row r="497" spans="4:7" x14ac:dyDescent="0.2">
      <c r="D497" s="43"/>
      <c r="E497" s="43"/>
      <c r="F497" s="44"/>
      <c r="G497" s="44"/>
    </row>
    <row r="498" spans="4:7" x14ac:dyDescent="0.2">
      <c r="D498" s="43"/>
      <c r="E498" s="43"/>
      <c r="F498" s="44"/>
      <c r="G498" s="44"/>
    </row>
    <row r="499" spans="4:7" x14ac:dyDescent="0.2">
      <c r="D499" s="43"/>
      <c r="E499" s="43"/>
      <c r="F499" s="44"/>
      <c r="G499" s="44"/>
    </row>
    <row r="500" spans="4:7" x14ac:dyDescent="0.2">
      <c r="D500" s="43"/>
      <c r="E500" s="43"/>
      <c r="F500" s="44"/>
      <c r="G500" s="44"/>
    </row>
    <row r="501" spans="4:7" x14ac:dyDescent="0.2">
      <c r="D501" s="43"/>
      <c r="E501" s="43"/>
      <c r="F501" s="44"/>
      <c r="G501" s="44"/>
    </row>
    <row r="502" spans="4:7" x14ac:dyDescent="0.2">
      <c r="D502" s="43"/>
      <c r="E502" s="43"/>
      <c r="F502" s="44"/>
      <c r="G502" s="44"/>
    </row>
    <row r="503" spans="4:7" x14ac:dyDescent="0.2">
      <c r="D503" s="43"/>
      <c r="E503" s="43"/>
      <c r="F503" s="44"/>
      <c r="G503" s="44"/>
    </row>
    <row r="504" spans="4:7" x14ac:dyDescent="0.2">
      <c r="D504" s="43"/>
      <c r="E504" s="43"/>
      <c r="F504" s="44"/>
      <c r="G504" s="44"/>
    </row>
    <row r="505" spans="4:7" x14ac:dyDescent="0.2">
      <c r="D505" s="43"/>
      <c r="E505" s="43"/>
      <c r="F505" s="44"/>
      <c r="G505" s="44"/>
    </row>
    <row r="506" spans="4:7" x14ac:dyDescent="0.2">
      <c r="D506" s="43"/>
      <c r="E506" s="43"/>
      <c r="F506" s="44"/>
      <c r="G506" s="44"/>
    </row>
    <row r="507" spans="4:7" x14ac:dyDescent="0.2">
      <c r="D507" s="43"/>
      <c r="E507" s="43"/>
      <c r="F507" s="44"/>
      <c r="G507" s="44"/>
    </row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F488"/>
  <sheetViews>
    <sheetView topLeftCell="O10" zoomScale="85" zoomScaleNormal="85" workbookViewId="0">
      <selection activeCell="Z11" sqref="Z11:Z28"/>
    </sheetView>
  </sheetViews>
  <sheetFormatPr defaultColWidth="12.7109375" defaultRowHeight="15" x14ac:dyDescent="0.2"/>
  <cols>
    <col min="1" max="1" width="12.7109375" style="30"/>
    <col min="2" max="15" width="12.7109375" style="30" customWidth="1"/>
    <col min="16" max="26" width="12.7109375" style="30"/>
    <col min="27" max="27" width="21.5703125" style="30" customWidth="1"/>
    <col min="28" max="16384" width="12.7109375" style="30"/>
  </cols>
  <sheetData>
    <row r="1" spans="1:32" s="35" customFormat="1" ht="15" customHeight="1" x14ac:dyDescent="0.3">
      <c r="A1" s="34" t="s">
        <v>45</v>
      </c>
    </row>
    <row r="2" spans="1:32" s="35" customFormat="1" ht="15" customHeight="1" x14ac:dyDescent="0.25">
      <c r="A2" s="36"/>
    </row>
    <row r="3" spans="1:32" s="35" customFormat="1" ht="15" customHeight="1" x14ac:dyDescent="0.25">
      <c r="A3" s="37" t="s">
        <v>46</v>
      </c>
    </row>
    <row r="4" spans="1:32" s="35" customFormat="1" ht="15" customHeight="1" x14ac:dyDescent="0.25">
      <c r="A4" s="37"/>
      <c r="B4" s="38" t="str">
        <f t="shared" ref="B4:X4" si="0">IF(ISERROR(MONTH(DATEVALUE("01/" &amp; B$7 &amp; "/" &amp; B8)))=FALSE,MONTH(DATEVALUE("01/" &amp; B$7 &amp; "/" &amp; B8))&amp;B8,0)</f>
        <v>82019</v>
      </c>
      <c r="C4" s="38">
        <f t="shared" si="0"/>
        <v>0</v>
      </c>
      <c r="D4" s="38" t="str">
        <f t="shared" si="0"/>
        <v>92019</v>
      </c>
      <c r="E4" s="38">
        <f t="shared" si="0"/>
        <v>0</v>
      </c>
      <c r="F4" s="38" t="str">
        <f t="shared" si="0"/>
        <v>102019</v>
      </c>
      <c r="G4" s="38">
        <f t="shared" si="0"/>
        <v>0</v>
      </c>
      <c r="H4" s="38" t="str">
        <f t="shared" si="0"/>
        <v>112019</v>
      </c>
      <c r="I4" s="38">
        <f t="shared" si="0"/>
        <v>0</v>
      </c>
      <c r="J4" s="38">
        <f t="shared" si="0"/>
        <v>0</v>
      </c>
      <c r="K4" s="38">
        <f t="shared" si="0"/>
        <v>0</v>
      </c>
      <c r="L4" s="38" t="str">
        <f t="shared" si="0"/>
        <v>12020</v>
      </c>
      <c r="M4" s="38">
        <f t="shared" si="0"/>
        <v>0</v>
      </c>
      <c r="N4" s="38" t="str">
        <f t="shared" si="0"/>
        <v>22020</v>
      </c>
      <c r="O4" s="38">
        <f t="shared" si="0"/>
        <v>0</v>
      </c>
      <c r="P4" s="38" t="str">
        <f t="shared" si="0"/>
        <v>32020</v>
      </c>
      <c r="Q4" s="38">
        <f t="shared" si="0"/>
        <v>0</v>
      </c>
      <c r="R4" s="38" t="str">
        <f t="shared" si="0"/>
        <v>42020</v>
      </c>
      <c r="S4" s="38">
        <f t="shared" si="0"/>
        <v>0</v>
      </c>
      <c r="T4" s="38" t="str">
        <f t="shared" si="0"/>
        <v>52020</v>
      </c>
      <c r="U4" s="38">
        <f t="shared" si="0"/>
        <v>0</v>
      </c>
      <c r="V4" s="38" t="str">
        <f t="shared" si="0"/>
        <v>62020</v>
      </c>
      <c r="W4" s="38">
        <f t="shared" si="0"/>
        <v>0</v>
      </c>
      <c r="X4" s="38" t="str">
        <f t="shared" si="0"/>
        <v>72020</v>
      </c>
      <c r="Y4" s="38">
        <f t="shared" ref="Y4:Z4" si="1">IF(ISERROR(MONTH(DATEVALUE("01/" &amp; Y$7 &amp; "/" &amp; Y8)))=FALSE,MONTH(DATEVALUE("01/" &amp; Y$7 &amp; "/" &amp; Y8))&amp;Y8,0)</f>
        <v>0</v>
      </c>
      <c r="Z4" s="38" t="str">
        <f t="shared" si="1"/>
        <v>82020</v>
      </c>
    </row>
    <row r="5" spans="1:32" s="35" customFormat="1" ht="15" customHeight="1" x14ac:dyDescent="0.25">
      <c r="A5" s="39"/>
      <c r="B5" s="35">
        <f t="shared" ref="B5:V5" si="2">C4</f>
        <v>0</v>
      </c>
      <c r="C5" s="35" t="str">
        <f t="shared" si="2"/>
        <v>92019</v>
      </c>
      <c r="D5" s="35">
        <f t="shared" si="2"/>
        <v>0</v>
      </c>
      <c r="E5" s="35" t="str">
        <f t="shared" si="2"/>
        <v>102019</v>
      </c>
      <c r="F5" s="35">
        <f t="shared" si="2"/>
        <v>0</v>
      </c>
      <c r="G5" s="35" t="str">
        <f t="shared" si="2"/>
        <v>112019</v>
      </c>
      <c r="H5" s="35">
        <f t="shared" si="2"/>
        <v>0</v>
      </c>
      <c r="I5" s="35">
        <f t="shared" si="2"/>
        <v>0</v>
      </c>
      <c r="J5" s="35">
        <f t="shared" si="2"/>
        <v>0</v>
      </c>
      <c r="K5" s="35" t="str">
        <f t="shared" si="2"/>
        <v>12020</v>
      </c>
      <c r="L5" s="35">
        <f t="shared" si="2"/>
        <v>0</v>
      </c>
      <c r="M5" s="35" t="str">
        <f t="shared" si="2"/>
        <v>22020</v>
      </c>
      <c r="N5" s="35">
        <f t="shared" si="2"/>
        <v>0</v>
      </c>
      <c r="O5" s="35" t="str">
        <f t="shared" si="2"/>
        <v>32020</v>
      </c>
      <c r="P5" s="35">
        <f t="shared" si="2"/>
        <v>0</v>
      </c>
      <c r="Q5" s="35" t="str">
        <f t="shared" si="2"/>
        <v>42020</v>
      </c>
      <c r="R5" s="35">
        <f t="shared" si="2"/>
        <v>0</v>
      </c>
      <c r="S5" s="35" t="str">
        <f t="shared" si="2"/>
        <v>52020</v>
      </c>
      <c r="T5" s="35">
        <f t="shared" si="2"/>
        <v>0</v>
      </c>
      <c r="U5" s="35" t="str">
        <f t="shared" si="2"/>
        <v>62020</v>
      </c>
      <c r="V5" s="35">
        <f t="shared" si="2"/>
        <v>0</v>
      </c>
      <c r="W5" s="35" t="str">
        <f>X4</f>
        <v>72020</v>
      </c>
      <c r="Y5" s="35" t="str">
        <f>Z4</f>
        <v>82020</v>
      </c>
    </row>
    <row r="6" spans="1:32" s="35" customFormat="1" ht="9.9499999999999993" customHeight="1" x14ac:dyDescent="0.25">
      <c r="A6" s="39"/>
    </row>
    <row r="7" spans="1:32" s="35" customFormat="1" ht="21.95" customHeight="1" x14ac:dyDescent="0.25">
      <c r="A7" s="40" t="s">
        <v>47</v>
      </c>
      <c r="B7" s="205" t="s">
        <v>53</v>
      </c>
      <c r="C7" s="205"/>
      <c r="D7" s="205" t="s">
        <v>54</v>
      </c>
      <c r="E7" s="205"/>
      <c r="F7" s="205" t="s">
        <v>55</v>
      </c>
      <c r="G7" s="205"/>
      <c r="H7" s="205" t="s">
        <v>56</v>
      </c>
      <c r="I7" s="205"/>
      <c r="J7" s="205" t="s">
        <v>57</v>
      </c>
      <c r="K7" s="234"/>
      <c r="L7" s="235" t="s">
        <v>48</v>
      </c>
      <c r="M7" s="234"/>
      <c r="N7" s="235" t="s">
        <v>49</v>
      </c>
      <c r="O7" s="234"/>
      <c r="P7" s="235" t="s">
        <v>50</v>
      </c>
      <c r="Q7" s="234"/>
      <c r="R7" s="235" t="s">
        <v>51</v>
      </c>
      <c r="S7" s="234"/>
      <c r="T7" s="235" t="s">
        <v>52</v>
      </c>
      <c r="U7" s="234"/>
      <c r="V7" s="235" t="s">
        <v>185</v>
      </c>
      <c r="W7" s="234"/>
      <c r="X7" s="235" t="s">
        <v>186</v>
      </c>
      <c r="Y7" s="234"/>
      <c r="Z7" s="235" t="s">
        <v>187</v>
      </c>
      <c r="AA7" s="190" t="s">
        <v>160</v>
      </c>
      <c r="AC7" s="318" t="s">
        <v>161</v>
      </c>
      <c r="AD7" s="318"/>
      <c r="AE7" s="318"/>
      <c r="AF7" s="318"/>
    </row>
    <row r="8" spans="1:32" s="35" customFormat="1" ht="21.95" customHeight="1" x14ac:dyDescent="0.25">
      <c r="A8" s="41"/>
      <c r="B8" s="206">
        <v>2019</v>
      </c>
      <c r="C8" s="206" t="s">
        <v>46</v>
      </c>
      <c r="D8" s="206">
        <v>2019</v>
      </c>
      <c r="E8" s="206" t="s">
        <v>46</v>
      </c>
      <c r="F8" s="206">
        <v>2019</v>
      </c>
      <c r="G8" s="206" t="s">
        <v>46</v>
      </c>
      <c r="H8" s="206">
        <v>2019</v>
      </c>
      <c r="I8" s="206" t="s">
        <v>46</v>
      </c>
      <c r="J8" s="206">
        <v>2019</v>
      </c>
      <c r="K8" s="236"/>
      <c r="L8" s="237">
        <v>2020</v>
      </c>
      <c r="M8" s="236"/>
      <c r="N8" s="237">
        <v>2020</v>
      </c>
      <c r="O8" s="236"/>
      <c r="P8" s="237">
        <v>2020</v>
      </c>
      <c r="Q8" s="236"/>
      <c r="R8" s="237">
        <v>2020</v>
      </c>
      <c r="S8" s="236"/>
      <c r="T8" s="237">
        <v>2020</v>
      </c>
      <c r="U8" s="236"/>
      <c r="V8" s="237">
        <v>2020</v>
      </c>
      <c r="W8" s="236"/>
      <c r="X8" s="237">
        <v>2020</v>
      </c>
      <c r="Y8" s="236"/>
      <c r="Z8" s="237">
        <v>2020</v>
      </c>
      <c r="AC8" s="318"/>
      <c r="AD8" s="318"/>
      <c r="AE8" s="318"/>
      <c r="AF8" s="318"/>
    </row>
    <row r="9" spans="1:32" s="35" customFormat="1" ht="21.95" customHeight="1" x14ac:dyDescent="0.25">
      <c r="A9" s="42" t="s">
        <v>46</v>
      </c>
      <c r="B9" s="60"/>
      <c r="C9" s="60"/>
      <c r="D9" s="60"/>
      <c r="E9" s="60"/>
      <c r="F9" s="60"/>
      <c r="G9" s="60"/>
      <c r="H9" s="60"/>
      <c r="I9" s="60"/>
      <c r="J9" s="60"/>
      <c r="K9" s="238"/>
      <c r="L9" s="239"/>
      <c r="M9" s="238"/>
      <c r="N9" s="239"/>
      <c r="O9" s="238"/>
      <c r="P9" s="239"/>
      <c r="Q9" s="238"/>
      <c r="R9" s="239"/>
      <c r="S9" s="238"/>
      <c r="T9" s="239"/>
      <c r="U9" s="238"/>
      <c r="V9" s="239"/>
      <c r="W9" s="238"/>
      <c r="X9" s="239"/>
      <c r="Y9" s="238"/>
      <c r="Z9" s="239"/>
      <c r="AC9" s="318"/>
      <c r="AD9" s="318"/>
      <c r="AE9" s="318"/>
      <c r="AF9" s="318"/>
    </row>
    <row r="10" spans="1:32" s="35" customFormat="1" ht="21.95" customHeight="1" x14ac:dyDescent="0.25">
      <c r="A10" s="30">
        <v>1</v>
      </c>
      <c r="B10" s="133">
        <v>43676</v>
      </c>
      <c r="C10" s="207">
        <f t="shared" ref="C10:C28" si="3">D10-B10</f>
        <v>29</v>
      </c>
      <c r="D10" s="134">
        <v>43705</v>
      </c>
      <c r="E10" s="207">
        <f t="shared" ref="E10:E28" si="4">F10-D10</f>
        <v>31</v>
      </c>
      <c r="F10" s="85">
        <v>43736</v>
      </c>
      <c r="G10" s="207">
        <f t="shared" ref="G10:G28" si="5">H10-F10</f>
        <v>31</v>
      </c>
      <c r="H10" s="84">
        <v>43767</v>
      </c>
      <c r="I10" s="207">
        <f t="shared" ref="I10:I28" si="6">J10-H10</f>
        <v>28</v>
      </c>
      <c r="J10" s="132">
        <v>43795</v>
      </c>
      <c r="K10" s="240">
        <f>L10-J10</f>
        <v>30</v>
      </c>
      <c r="L10" s="241">
        <v>43825</v>
      </c>
      <c r="M10" s="240">
        <f>N10-L10</f>
        <v>33</v>
      </c>
      <c r="N10" s="241">
        <v>43858</v>
      </c>
      <c r="O10" s="240">
        <f>P10-N10</f>
        <v>29</v>
      </c>
      <c r="P10" s="241">
        <v>43887</v>
      </c>
      <c r="Q10" s="240">
        <f>R10-P10</f>
        <v>32</v>
      </c>
      <c r="R10" s="241">
        <v>43919</v>
      </c>
      <c r="S10" s="240">
        <f>T10-R10</f>
        <v>31</v>
      </c>
      <c r="T10" s="241">
        <v>43950</v>
      </c>
      <c r="U10" s="240">
        <f>V10-T10</f>
        <v>29</v>
      </c>
      <c r="V10" s="241">
        <v>43979</v>
      </c>
      <c r="W10" s="240">
        <f>X10-V10</f>
        <v>32</v>
      </c>
      <c r="X10" s="241">
        <v>44011</v>
      </c>
      <c r="Y10" s="240">
        <f>Z10-X10</f>
        <v>31</v>
      </c>
      <c r="Z10" s="241">
        <v>44042</v>
      </c>
    </row>
    <row r="11" spans="1:32" s="35" customFormat="1" ht="21.95" customHeight="1" x14ac:dyDescent="0.25">
      <c r="A11" s="30">
        <v>2</v>
      </c>
      <c r="B11" s="133">
        <v>43676</v>
      </c>
      <c r="C11" s="207">
        <f t="shared" si="3"/>
        <v>29</v>
      </c>
      <c r="D11" s="134">
        <v>43705</v>
      </c>
      <c r="E11" s="207">
        <f t="shared" si="4"/>
        <v>31</v>
      </c>
      <c r="F11" s="85">
        <v>43736</v>
      </c>
      <c r="G11" s="207">
        <f t="shared" si="5"/>
        <v>31</v>
      </c>
      <c r="H11" s="84">
        <v>43767</v>
      </c>
      <c r="I11" s="207">
        <f t="shared" si="6"/>
        <v>28</v>
      </c>
      <c r="J11" s="132">
        <v>43795</v>
      </c>
      <c r="K11" s="240">
        <f t="shared" ref="K11:K28" si="7">L11-J11</f>
        <v>30</v>
      </c>
      <c r="L11" s="241">
        <v>43825</v>
      </c>
      <c r="M11" s="240">
        <f t="shared" ref="M11:M28" si="8">N11-L11</f>
        <v>33</v>
      </c>
      <c r="N11" s="241">
        <v>43858</v>
      </c>
      <c r="O11" s="240">
        <f t="shared" ref="O11:O28" si="9">P11-N11</f>
        <v>29</v>
      </c>
      <c r="P11" s="241">
        <v>43887</v>
      </c>
      <c r="Q11" s="240">
        <f t="shared" ref="Q11:Q28" si="10">R11-P11</f>
        <v>32</v>
      </c>
      <c r="R11" s="241">
        <v>43919</v>
      </c>
      <c r="S11" s="240">
        <f t="shared" ref="S11:S28" si="11">T11-R11</f>
        <v>31</v>
      </c>
      <c r="T11" s="241">
        <v>43950</v>
      </c>
      <c r="U11" s="240">
        <f t="shared" ref="U11:U28" si="12">V11-T11</f>
        <v>29</v>
      </c>
      <c r="V11" s="241">
        <v>43979</v>
      </c>
      <c r="W11" s="240">
        <f t="shared" ref="W11:W28" si="13">X11-V11</f>
        <v>32</v>
      </c>
      <c r="X11" s="241">
        <v>44011</v>
      </c>
      <c r="Y11" s="240">
        <f t="shared" ref="Y11:Y28" si="14">Z11-X11</f>
        <v>31</v>
      </c>
      <c r="Z11" s="241">
        <v>44042</v>
      </c>
    </row>
    <row r="12" spans="1:32" s="35" customFormat="1" ht="21.95" customHeight="1" x14ac:dyDescent="0.25">
      <c r="A12" s="30">
        <v>3</v>
      </c>
      <c r="B12" s="133">
        <v>43676</v>
      </c>
      <c r="C12" s="207">
        <f t="shared" si="3"/>
        <v>29</v>
      </c>
      <c r="D12" s="134">
        <v>43705</v>
      </c>
      <c r="E12" s="207">
        <f t="shared" si="4"/>
        <v>31</v>
      </c>
      <c r="F12" s="85">
        <v>43736</v>
      </c>
      <c r="G12" s="207">
        <f t="shared" si="5"/>
        <v>31</v>
      </c>
      <c r="H12" s="84">
        <v>43767</v>
      </c>
      <c r="I12" s="207">
        <f t="shared" si="6"/>
        <v>28</v>
      </c>
      <c r="J12" s="132">
        <v>43795</v>
      </c>
      <c r="K12" s="240">
        <f t="shared" si="7"/>
        <v>30</v>
      </c>
      <c r="L12" s="241">
        <v>43825</v>
      </c>
      <c r="M12" s="240">
        <f t="shared" si="8"/>
        <v>33</v>
      </c>
      <c r="N12" s="241">
        <v>43858</v>
      </c>
      <c r="O12" s="240">
        <f t="shared" si="9"/>
        <v>29</v>
      </c>
      <c r="P12" s="241">
        <v>43887</v>
      </c>
      <c r="Q12" s="240">
        <f t="shared" si="10"/>
        <v>32</v>
      </c>
      <c r="R12" s="241">
        <v>43919</v>
      </c>
      <c r="S12" s="240">
        <f t="shared" si="11"/>
        <v>31</v>
      </c>
      <c r="T12" s="241">
        <v>43950</v>
      </c>
      <c r="U12" s="240">
        <f t="shared" si="12"/>
        <v>29</v>
      </c>
      <c r="V12" s="241">
        <v>43979</v>
      </c>
      <c r="W12" s="240">
        <f t="shared" si="13"/>
        <v>32</v>
      </c>
      <c r="X12" s="241">
        <v>44011</v>
      </c>
      <c r="Y12" s="240">
        <f t="shared" si="14"/>
        <v>31</v>
      </c>
      <c r="Z12" s="241">
        <v>44042</v>
      </c>
    </row>
    <row r="13" spans="1:32" s="35" customFormat="1" ht="21.95" customHeight="1" x14ac:dyDescent="0.25">
      <c r="A13" s="30">
        <v>4</v>
      </c>
      <c r="B13" s="133">
        <v>43676</v>
      </c>
      <c r="C13" s="207">
        <f t="shared" si="3"/>
        <v>29</v>
      </c>
      <c r="D13" s="134">
        <v>43705</v>
      </c>
      <c r="E13" s="207">
        <f t="shared" si="4"/>
        <v>31</v>
      </c>
      <c r="F13" s="85">
        <v>43736</v>
      </c>
      <c r="G13" s="207">
        <f t="shared" si="5"/>
        <v>31</v>
      </c>
      <c r="H13" s="84">
        <v>43767</v>
      </c>
      <c r="I13" s="207">
        <f t="shared" si="6"/>
        <v>28</v>
      </c>
      <c r="J13" s="132">
        <v>43795</v>
      </c>
      <c r="K13" s="240">
        <f t="shared" si="7"/>
        <v>30</v>
      </c>
      <c r="L13" s="241">
        <v>43825</v>
      </c>
      <c r="M13" s="240">
        <f t="shared" si="8"/>
        <v>33</v>
      </c>
      <c r="N13" s="241">
        <v>43858</v>
      </c>
      <c r="O13" s="240">
        <f t="shared" si="9"/>
        <v>29</v>
      </c>
      <c r="P13" s="241">
        <v>43887</v>
      </c>
      <c r="Q13" s="240">
        <f t="shared" si="10"/>
        <v>32</v>
      </c>
      <c r="R13" s="241">
        <v>43919</v>
      </c>
      <c r="S13" s="240">
        <f t="shared" si="11"/>
        <v>31</v>
      </c>
      <c r="T13" s="241">
        <v>43950</v>
      </c>
      <c r="U13" s="240">
        <f t="shared" si="12"/>
        <v>29</v>
      </c>
      <c r="V13" s="241">
        <v>43979</v>
      </c>
      <c r="W13" s="240">
        <f t="shared" si="13"/>
        <v>32</v>
      </c>
      <c r="X13" s="241">
        <v>44011</v>
      </c>
      <c r="Y13" s="240">
        <f t="shared" si="14"/>
        <v>31</v>
      </c>
      <c r="Z13" s="241">
        <v>44042</v>
      </c>
    </row>
    <row r="14" spans="1:32" s="35" customFormat="1" ht="21.95" customHeight="1" x14ac:dyDescent="0.25">
      <c r="A14" s="30">
        <v>5</v>
      </c>
      <c r="B14" s="133">
        <v>43676</v>
      </c>
      <c r="C14" s="207">
        <f t="shared" si="3"/>
        <v>29</v>
      </c>
      <c r="D14" s="134">
        <v>43705</v>
      </c>
      <c r="E14" s="207">
        <f t="shared" si="4"/>
        <v>31</v>
      </c>
      <c r="F14" s="85">
        <v>43736</v>
      </c>
      <c r="G14" s="207">
        <f t="shared" si="5"/>
        <v>31</v>
      </c>
      <c r="H14" s="84">
        <v>43767</v>
      </c>
      <c r="I14" s="207">
        <f t="shared" si="6"/>
        <v>28</v>
      </c>
      <c r="J14" s="132">
        <v>43795</v>
      </c>
      <c r="K14" s="240">
        <f t="shared" si="7"/>
        <v>30</v>
      </c>
      <c r="L14" s="241">
        <v>43825</v>
      </c>
      <c r="M14" s="240">
        <f t="shared" si="8"/>
        <v>33</v>
      </c>
      <c r="N14" s="241">
        <v>43858</v>
      </c>
      <c r="O14" s="240">
        <f t="shared" si="9"/>
        <v>29</v>
      </c>
      <c r="P14" s="241">
        <v>43887</v>
      </c>
      <c r="Q14" s="240">
        <f t="shared" si="10"/>
        <v>32</v>
      </c>
      <c r="R14" s="241">
        <v>43919</v>
      </c>
      <c r="S14" s="240">
        <f t="shared" si="11"/>
        <v>31</v>
      </c>
      <c r="T14" s="241">
        <v>43950</v>
      </c>
      <c r="U14" s="240">
        <f t="shared" si="12"/>
        <v>29</v>
      </c>
      <c r="V14" s="241">
        <v>43979</v>
      </c>
      <c r="W14" s="240">
        <f t="shared" si="13"/>
        <v>32</v>
      </c>
      <c r="X14" s="241">
        <v>44011</v>
      </c>
      <c r="Y14" s="240">
        <f t="shared" si="14"/>
        <v>31</v>
      </c>
      <c r="Z14" s="241">
        <v>44042</v>
      </c>
    </row>
    <row r="15" spans="1:32" s="35" customFormat="1" ht="21.95" customHeight="1" x14ac:dyDescent="0.25">
      <c r="A15" s="30">
        <v>6</v>
      </c>
      <c r="B15" s="133">
        <v>43676</v>
      </c>
      <c r="C15" s="207">
        <f t="shared" si="3"/>
        <v>29</v>
      </c>
      <c r="D15" s="134">
        <v>43705</v>
      </c>
      <c r="E15" s="207">
        <f t="shared" si="4"/>
        <v>31</v>
      </c>
      <c r="F15" s="85">
        <v>43736</v>
      </c>
      <c r="G15" s="207">
        <f t="shared" si="5"/>
        <v>31</v>
      </c>
      <c r="H15" s="84">
        <v>43767</v>
      </c>
      <c r="I15" s="207">
        <f t="shared" si="6"/>
        <v>28</v>
      </c>
      <c r="J15" s="132">
        <v>43795</v>
      </c>
      <c r="K15" s="240">
        <f t="shared" si="7"/>
        <v>30</v>
      </c>
      <c r="L15" s="241">
        <v>43825</v>
      </c>
      <c r="M15" s="240">
        <f t="shared" si="8"/>
        <v>33</v>
      </c>
      <c r="N15" s="241">
        <v>43858</v>
      </c>
      <c r="O15" s="240">
        <f t="shared" si="9"/>
        <v>29</v>
      </c>
      <c r="P15" s="241">
        <v>43887</v>
      </c>
      <c r="Q15" s="240">
        <f t="shared" si="10"/>
        <v>32</v>
      </c>
      <c r="R15" s="241">
        <v>43919</v>
      </c>
      <c r="S15" s="240">
        <f t="shared" si="11"/>
        <v>31</v>
      </c>
      <c r="T15" s="241">
        <v>43950</v>
      </c>
      <c r="U15" s="240">
        <f t="shared" si="12"/>
        <v>29</v>
      </c>
      <c r="V15" s="241">
        <v>43979</v>
      </c>
      <c r="W15" s="240">
        <f t="shared" si="13"/>
        <v>32</v>
      </c>
      <c r="X15" s="241">
        <v>44011</v>
      </c>
      <c r="Y15" s="240">
        <f t="shared" si="14"/>
        <v>31</v>
      </c>
      <c r="Z15" s="241">
        <v>44042</v>
      </c>
    </row>
    <row r="16" spans="1:32" s="35" customFormat="1" ht="21.95" customHeight="1" x14ac:dyDescent="0.25">
      <c r="A16" s="30">
        <v>7</v>
      </c>
      <c r="B16" s="133">
        <v>43676</v>
      </c>
      <c r="C16" s="207">
        <f t="shared" si="3"/>
        <v>29</v>
      </c>
      <c r="D16" s="134">
        <v>43705</v>
      </c>
      <c r="E16" s="207">
        <f t="shared" si="4"/>
        <v>31</v>
      </c>
      <c r="F16" s="85">
        <v>43736</v>
      </c>
      <c r="G16" s="207">
        <f t="shared" si="5"/>
        <v>31</v>
      </c>
      <c r="H16" s="84">
        <v>43767</v>
      </c>
      <c r="I16" s="207">
        <f t="shared" si="6"/>
        <v>28</v>
      </c>
      <c r="J16" s="132">
        <v>43795</v>
      </c>
      <c r="K16" s="240">
        <f t="shared" si="7"/>
        <v>30</v>
      </c>
      <c r="L16" s="241">
        <v>43825</v>
      </c>
      <c r="M16" s="240">
        <f t="shared" si="8"/>
        <v>33</v>
      </c>
      <c r="N16" s="241">
        <v>43858</v>
      </c>
      <c r="O16" s="240">
        <f t="shared" si="9"/>
        <v>29</v>
      </c>
      <c r="P16" s="241">
        <v>43887</v>
      </c>
      <c r="Q16" s="240">
        <f t="shared" si="10"/>
        <v>32</v>
      </c>
      <c r="R16" s="241">
        <v>43919</v>
      </c>
      <c r="S16" s="240">
        <f t="shared" si="11"/>
        <v>31</v>
      </c>
      <c r="T16" s="241">
        <v>43950</v>
      </c>
      <c r="U16" s="240">
        <f t="shared" si="12"/>
        <v>29</v>
      </c>
      <c r="V16" s="241">
        <v>43979</v>
      </c>
      <c r="W16" s="240">
        <f t="shared" si="13"/>
        <v>32</v>
      </c>
      <c r="X16" s="241">
        <v>44011</v>
      </c>
      <c r="Y16" s="240">
        <f t="shared" si="14"/>
        <v>31</v>
      </c>
      <c r="Z16" s="241">
        <v>44042</v>
      </c>
    </row>
    <row r="17" spans="1:26" s="35" customFormat="1" ht="21.95" customHeight="1" x14ac:dyDescent="0.25">
      <c r="A17" s="30">
        <v>8</v>
      </c>
      <c r="B17" s="133">
        <v>43676</v>
      </c>
      <c r="C17" s="207">
        <f t="shared" si="3"/>
        <v>29</v>
      </c>
      <c r="D17" s="134">
        <v>43705</v>
      </c>
      <c r="E17" s="207">
        <f t="shared" si="4"/>
        <v>31</v>
      </c>
      <c r="F17" s="85">
        <v>43736</v>
      </c>
      <c r="G17" s="207">
        <f t="shared" si="5"/>
        <v>31</v>
      </c>
      <c r="H17" s="84">
        <v>43767</v>
      </c>
      <c r="I17" s="207">
        <f t="shared" si="6"/>
        <v>28</v>
      </c>
      <c r="J17" s="132">
        <v>43795</v>
      </c>
      <c r="K17" s="240">
        <f t="shared" si="7"/>
        <v>30</v>
      </c>
      <c r="L17" s="241">
        <v>43825</v>
      </c>
      <c r="M17" s="240">
        <f t="shared" si="8"/>
        <v>33</v>
      </c>
      <c r="N17" s="241">
        <v>43858</v>
      </c>
      <c r="O17" s="240">
        <f t="shared" si="9"/>
        <v>29</v>
      </c>
      <c r="P17" s="241">
        <v>43887</v>
      </c>
      <c r="Q17" s="240">
        <f t="shared" si="10"/>
        <v>32</v>
      </c>
      <c r="R17" s="241">
        <v>43919</v>
      </c>
      <c r="S17" s="240">
        <f t="shared" si="11"/>
        <v>31</v>
      </c>
      <c r="T17" s="241">
        <v>43950</v>
      </c>
      <c r="U17" s="240">
        <f t="shared" si="12"/>
        <v>29</v>
      </c>
      <c r="V17" s="241">
        <v>43979</v>
      </c>
      <c r="W17" s="240">
        <f t="shared" si="13"/>
        <v>32</v>
      </c>
      <c r="X17" s="241">
        <v>44011</v>
      </c>
      <c r="Y17" s="240">
        <f t="shared" si="14"/>
        <v>31</v>
      </c>
      <c r="Z17" s="241">
        <v>44042</v>
      </c>
    </row>
    <row r="18" spans="1:26" s="35" customFormat="1" ht="21.95" customHeight="1" x14ac:dyDescent="0.25">
      <c r="A18" s="30">
        <v>9</v>
      </c>
      <c r="B18" s="133">
        <v>43676</v>
      </c>
      <c r="C18" s="207">
        <f t="shared" si="3"/>
        <v>29</v>
      </c>
      <c r="D18" s="134">
        <v>43705</v>
      </c>
      <c r="E18" s="207">
        <f t="shared" si="4"/>
        <v>31</v>
      </c>
      <c r="F18" s="85">
        <v>43736</v>
      </c>
      <c r="G18" s="207">
        <f t="shared" si="5"/>
        <v>31</v>
      </c>
      <c r="H18" s="84">
        <v>43767</v>
      </c>
      <c r="I18" s="207">
        <f t="shared" si="6"/>
        <v>28</v>
      </c>
      <c r="J18" s="132">
        <v>43795</v>
      </c>
      <c r="K18" s="240">
        <f t="shared" si="7"/>
        <v>30</v>
      </c>
      <c r="L18" s="241">
        <v>43825</v>
      </c>
      <c r="M18" s="240">
        <f t="shared" si="8"/>
        <v>33</v>
      </c>
      <c r="N18" s="241">
        <v>43858</v>
      </c>
      <c r="O18" s="240">
        <f t="shared" si="9"/>
        <v>29</v>
      </c>
      <c r="P18" s="241">
        <v>43887</v>
      </c>
      <c r="Q18" s="240">
        <f t="shared" si="10"/>
        <v>32</v>
      </c>
      <c r="R18" s="241">
        <v>43919</v>
      </c>
      <c r="S18" s="240">
        <f t="shared" si="11"/>
        <v>31</v>
      </c>
      <c r="T18" s="241">
        <v>43950</v>
      </c>
      <c r="U18" s="240">
        <f t="shared" si="12"/>
        <v>29</v>
      </c>
      <c r="V18" s="241">
        <v>43979</v>
      </c>
      <c r="W18" s="240">
        <f t="shared" si="13"/>
        <v>32</v>
      </c>
      <c r="X18" s="241">
        <v>44011</v>
      </c>
      <c r="Y18" s="240">
        <f t="shared" si="14"/>
        <v>31</v>
      </c>
      <c r="Z18" s="241">
        <v>44042</v>
      </c>
    </row>
    <row r="19" spans="1:26" s="35" customFormat="1" ht="21.95" customHeight="1" x14ac:dyDescent="0.25">
      <c r="A19" s="30">
        <v>10</v>
      </c>
      <c r="B19" s="133">
        <v>43676</v>
      </c>
      <c r="C19" s="207">
        <f t="shared" si="3"/>
        <v>29</v>
      </c>
      <c r="D19" s="134">
        <v>43705</v>
      </c>
      <c r="E19" s="207">
        <f t="shared" si="4"/>
        <v>31</v>
      </c>
      <c r="F19" s="85">
        <v>43736</v>
      </c>
      <c r="G19" s="207">
        <f t="shared" si="5"/>
        <v>31</v>
      </c>
      <c r="H19" s="84">
        <v>43767</v>
      </c>
      <c r="I19" s="207">
        <f t="shared" si="6"/>
        <v>28</v>
      </c>
      <c r="J19" s="132">
        <v>43795</v>
      </c>
      <c r="K19" s="240">
        <f t="shared" si="7"/>
        <v>30</v>
      </c>
      <c r="L19" s="241">
        <v>43825</v>
      </c>
      <c r="M19" s="240">
        <f t="shared" si="8"/>
        <v>33</v>
      </c>
      <c r="N19" s="241">
        <v>43858</v>
      </c>
      <c r="O19" s="240">
        <f t="shared" si="9"/>
        <v>29</v>
      </c>
      <c r="P19" s="241">
        <v>43887</v>
      </c>
      <c r="Q19" s="240">
        <f t="shared" si="10"/>
        <v>32</v>
      </c>
      <c r="R19" s="241">
        <v>43919</v>
      </c>
      <c r="S19" s="240">
        <f t="shared" si="11"/>
        <v>31</v>
      </c>
      <c r="T19" s="241">
        <v>43950</v>
      </c>
      <c r="U19" s="240">
        <f t="shared" si="12"/>
        <v>29</v>
      </c>
      <c r="V19" s="241">
        <v>43979</v>
      </c>
      <c r="W19" s="240">
        <f t="shared" si="13"/>
        <v>32</v>
      </c>
      <c r="X19" s="241">
        <v>44011</v>
      </c>
      <c r="Y19" s="240">
        <f t="shared" si="14"/>
        <v>31</v>
      </c>
      <c r="Z19" s="241">
        <v>44042</v>
      </c>
    </row>
    <row r="20" spans="1:26" s="35" customFormat="1" ht="21.95" customHeight="1" x14ac:dyDescent="0.25">
      <c r="A20" s="30">
        <v>11</v>
      </c>
      <c r="B20" s="133">
        <v>43676</v>
      </c>
      <c r="C20" s="207">
        <f t="shared" si="3"/>
        <v>29</v>
      </c>
      <c r="D20" s="134">
        <v>43705</v>
      </c>
      <c r="E20" s="207">
        <f t="shared" si="4"/>
        <v>31</v>
      </c>
      <c r="F20" s="85">
        <v>43736</v>
      </c>
      <c r="G20" s="207">
        <f t="shared" si="5"/>
        <v>31</v>
      </c>
      <c r="H20" s="84">
        <v>43767</v>
      </c>
      <c r="I20" s="207">
        <f t="shared" si="6"/>
        <v>28</v>
      </c>
      <c r="J20" s="132">
        <v>43795</v>
      </c>
      <c r="K20" s="240">
        <f t="shared" si="7"/>
        <v>30</v>
      </c>
      <c r="L20" s="241">
        <v>43825</v>
      </c>
      <c r="M20" s="240">
        <f t="shared" si="8"/>
        <v>33</v>
      </c>
      <c r="N20" s="241">
        <v>43858</v>
      </c>
      <c r="O20" s="240">
        <f t="shared" si="9"/>
        <v>29</v>
      </c>
      <c r="P20" s="241">
        <v>43887</v>
      </c>
      <c r="Q20" s="240">
        <f t="shared" si="10"/>
        <v>32</v>
      </c>
      <c r="R20" s="241">
        <v>43919</v>
      </c>
      <c r="S20" s="240">
        <f t="shared" si="11"/>
        <v>31</v>
      </c>
      <c r="T20" s="241">
        <v>43950</v>
      </c>
      <c r="U20" s="240">
        <f t="shared" si="12"/>
        <v>29</v>
      </c>
      <c r="V20" s="241">
        <v>43979</v>
      </c>
      <c r="W20" s="240">
        <f t="shared" si="13"/>
        <v>32</v>
      </c>
      <c r="X20" s="241">
        <v>44011</v>
      </c>
      <c r="Y20" s="240">
        <f t="shared" si="14"/>
        <v>31</v>
      </c>
      <c r="Z20" s="241">
        <v>44042</v>
      </c>
    </row>
    <row r="21" spans="1:26" s="35" customFormat="1" ht="21.95" customHeight="1" x14ac:dyDescent="0.25">
      <c r="A21" s="30">
        <v>12</v>
      </c>
      <c r="B21" s="133">
        <v>43676</v>
      </c>
      <c r="C21" s="207">
        <f t="shared" si="3"/>
        <v>29</v>
      </c>
      <c r="D21" s="134">
        <v>43705</v>
      </c>
      <c r="E21" s="207">
        <f t="shared" si="4"/>
        <v>31</v>
      </c>
      <c r="F21" s="85">
        <v>43736</v>
      </c>
      <c r="G21" s="207">
        <f t="shared" si="5"/>
        <v>31</v>
      </c>
      <c r="H21" s="84">
        <v>43767</v>
      </c>
      <c r="I21" s="207">
        <f t="shared" si="6"/>
        <v>28</v>
      </c>
      <c r="J21" s="132">
        <v>43795</v>
      </c>
      <c r="K21" s="240">
        <f t="shared" si="7"/>
        <v>30</v>
      </c>
      <c r="L21" s="241">
        <v>43825</v>
      </c>
      <c r="M21" s="240">
        <f t="shared" si="8"/>
        <v>33</v>
      </c>
      <c r="N21" s="241">
        <v>43858</v>
      </c>
      <c r="O21" s="240">
        <f t="shared" si="9"/>
        <v>29</v>
      </c>
      <c r="P21" s="241">
        <v>43887</v>
      </c>
      <c r="Q21" s="240">
        <f t="shared" si="10"/>
        <v>32</v>
      </c>
      <c r="R21" s="241">
        <v>43919</v>
      </c>
      <c r="S21" s="240">
        <f t="shared" si="11"/>
        <v>31</v>
      </c>
      <c r="T21" s="241">
        <v>43950</v>
      </c>
      <c r="U21" s="240">
        <f t="shared" si="12"/>
        <v>29</v>
      </c>
      <c r="V21" s="241">
        <v>43979</v>
      </c>
      <c r="W21" s="240">
        <f t="shared" si="13"/>
        <v>32</v>
      </c>
      <c r="X21" s="241">
        <v>44011</v>
      </c>
      <c r="Y21" s="240">
        <f t="shared" si="14"/>
        <v>31</v>
      </c>
      <c r="Z21" s="241">
        <v>44042</v>
      </c>
    </row>
    <row r="22" spans="1:26" s="35" customFormat="1" ht="21.95" customHeight="1" x14ac:dyDescent="0.25">
      <c r="A22" s="30">
        <v>13</v>
      </c>
      <c r="B22" s="133">
        <v>43676</v>
      </c>
      <c r="C22" s="207">
        <f t="shared" si="3"/>
        <v>29</v>
      </c>
      <c r="D22" s="134">
        <v>43705</v>
      </c>
      <c r="E22" s="207">
        <f t="shared" si="4"/>
        <v>31</v>
      </c>
      <c r="F22" s="85">
        <v>43736</v>
      </c>
      <c r="G22" s="207">
        <f t="shared" si="5"/>
        <v>31</v>
      </c>
      <c r="H22" s="84">
        <v>43767</v>
      </c>
      <c r="I22" s="207">
        <f t="shared" si="6"/>
        <v>28</v>
      </c>
      <c r="J22" s="132">
        <v>43795</v>
      </c>
      <c r="K22" s="240">
        <f t="shared" si="7"/>
        <v>30</v>
      </c>
      <c r="L22" s="241">
        <v>43825</v>
      </c>
      <c r="M22" s="240">
        <f t="shared" si="8"/>
        <v>33</v>
      </c>
      <c r="N22" s="241">
        <v>43858</v>
      </c>
      <c r="O22" s="240">
        <f t="shared" si="9"/>
        <v>29</v>
      </c>
      <c r="P22" s="241">
        <v>43887</v>
      </c>
      <c r="Q22" s="240">
        <f t="shared" si="10"/>
        <v>32</v>
      </c>
      <c r="R22" s="241">
        <v>43919</v>
      </c>
      <c r="S22" s="240">
        <f t="shared" si="11"/>
        <v>31</v>
      </c>
      <c r="T22" s="241">
        <v>43950</v>
      </c>
      <c r="U22" s="240">
        <f t="shared" si="12"/>
        <v>29</v>
      </c>
      <c r="V22" s="241">
        <v>43979</v>
      </c>
      <c r="W22" s="240">
        <f t="shared" si="13"/>
        <v>32</v>
      </c>
      <c r="X22" s="241">
        <v>44011</v>
      </c>
      <c r="Y22" s="240">
        <f t="shared" si="14"/>
        <v>31</v>
      </c>
      <c r="Z22" s="241">
        <v>44042</v>
      </c>
    </row>
    <row r="23" spans="1:26" s="35" customFormat="1" ht="21.95" customHeight="1" x14ac:dyDescent="0.25">
      <c r="A23" s="30">
        <v>14</v>
      </c>
      <c r="B23" s="133">
        <v>43676</v>
      </c>
      <c r="C23" s="207">
        <f t="shared" si="3"/>
        <v>29</v>
      </c>
      <c r="D23" s="134">
        <v>43705</v>
      </c>
      <c r="E23" s="207">
        <f t="shared" si="4"/>
        <v>31</v>
      </c>
      <c r="F23" s="85">
        <v>43736</v>
      </c>
      <c r="G23" s="207">
        <f t="shared" si="5"/>
        <v>31</v>
      </c>
      <c r="H23" s="84">
        <v>43767</v>
      </c>
      <c r="I23" s="207">
        <f t="shared" si="6"/>
        <v>28</v>
      </c>
      <c r="J23" s="132">
        <v>43795</v>
      </c>
      <c r="K23" s="240">
        <f t="shared" si="7"/>
        <v>30</v>
      </c>
      <c r="L23" s="241">
        <v>43825</v>
      </c>
      <c r="M23" s="240">
        <f t="shared" si="8"/>
        <v>33</v>
      </c>
      <c r="N23" s="241">
        <v>43858</v>
      </c>
      <c r="O23" s="240">
        <f t="shared" si="9"/>
        <v>29</v>
      </c>
      <c r="P23" s="241">
        <v>43887</v>
      </c>
      <c r="Q23" s="240">
        <f t="shared" si="10"/>
        <v>32</v>
      </c>
      <c r="R23" s="241">
        <v>43919</v>
      </c>
      <c r="S23" s="240">
        <f t="shared" si="11"/>
        <v>31</v>
      </c>
      <c r="T23" s="241">
        <v>43950</v>
      </c>
      <c r="U23" s="240">
        <f t="shared" si="12"/>
        <v>29</v>
      </c>
      <c r="V23" s="241">
        <v>43979</v>
      </c>
      <c r="W23" s="240">
        <f t="shared" si="13"/>
        <v>32</v>
      </c>
      <c r="X23" s="241">
        <v>44011</v>
      </c>
      <c r="Y23" s="240">
        <f t="shared" si="14"/>
        <v>31</v>
      </c>
      <c r="Z23" s="241">
        <v>44042</v>
      </c>
    </row>
    <row r="24" spans="1:26" s="35" customFormat="1" ht="21.95" customHeight="1" x14ac:dyDescent="0.25">
      <c r="A24" s="30">
        <v>15</v>
      </c>
      <c r="B24" s="133">
        <v>43676</v>
      </c>
      <c r="C24" s="207">
        <f t="shared" si="3"/>
        <v>29</v>
      </c>
      <c r="D24" s="134">
        <v>43705</v>
      </c>
      <c r="E24" s="207">
        <f t="shared" si="4"/>
        <v>31</v>
      </c>
      <c r="F24" s="85">
        <v>43736</v>
      </c>
      <c r="G24" s="207">
        <f t="shared" si="5"/>
        <v>31</v>
      </c>
      <c r="H24" s="84">
        <v>43767</v>
      </c>
      <c r="I24" s="207">
        <f t="shared" si="6"/>
        <v>28</v>
      </c>
      <c r="J24" s="132">
        <v>43795</v>
      </c>
      <c r="K24" s="240">
        <f t="shared" si="7"/>
        <v>30</v>
      </c>
      <c r="L24" s="241">
        <v>43825</v>
      </c>
      <c r="M24" s="240">
        <f t="shared" si="8"/>
        <v>33</v>
      </c>
      <c r="N24" s="241">
        <v>43858</v>
      </c>
      <c r="O24" s="240">
        <f t="shared" si="9"/>
        <v>29</v>
      </c>
      <c r="P24" s="241">
        <v>43887</v>
      </c>
      <c r="Q24" s="240">
        <f t="shared" si="10"/>
        <v>32</v>
      </c>
      <c r="R24" s="241">
        <v>43919</v>
      </c>
      <c r="S24" s="240">
        <f t="shared" si="11"/>
        <v>31</v>
      </c>
      <c r="T24" s="241">
        <v>43950</v>
      </c>
      <c r="U24" s="240">
        <f t="shared" si="12"/>
        <v>29</v>
      </c>
      <c r="V24" s="241">
        <v>43979</v>
      </c>
      <c r="W24" s="240">
        <f t="shared" si="13"/>
        <v>32</v>
      </c>
      <c r="X24" s="241">
        <v>44011</v>
      </c>
      <c r="Y24" s="240">
        <f t="shared" si="14"/>
        <v>31</v>
      </c>
      <c r="Z24" s="241">
        <v>44042</v>
      </c>
    </row>
    <row r="25" spans="1:26" s="35" customFormat="1" ht="21.95" customHeight="1" x14ac:dyDescent="0.25">
      <c r="A25" s="30">
        <v>16</v>
      </c>
      <c r="B25" s="133">
        <v>43676</v>
      </c>
      <c r="C25" s="207">
        <f t="shared" si="3"/>
        <v>29</v>
      </c>
      <c r="D25" s="134">
        <v>43705</v>
      </c>
      <c r="E25" s="207">
        <f t="shared" si="4"/>
        <v>31</v>
      </c>
      <c r="F25" s="85">
        <v>43736</v>
      </c>
      <c r="G25" s="207">
        <f t="shared" si="5"/>
        <v>31</v>
      </c>
      <c r="H25" s="84">
        <v>43767</v>
      </c>
      <c r="I25" s="207">
        <f t="shared" si="6"/>
        <v>28</v>
      </c>
      <c r="J25" s="132">
        <v>43795</v>
      </c>
      <c r="K25" s="240">
        <f t="shared" si="7"/>
        <v>30</v>
      </c>
      <c r="L25" s="241">
        <v>43825</v>
      </c>
      <c r="M25" s="240">
        <f t="shared" si="8"/>
        <v>33</v>
      </c>
      <c r="N25" s="241">
        <v>43858</v>
      </c>
      <c r="O25" s="240">
        <f t="shared" si="9"/>
        <v>29</v>
      </c>
      <c r="P25" s="241">
        <v>43887</v>
      </c>
      <c r="Q25" s="240">
        <f t="shared" si="10"/>
        <v>32</v>
      </c>
      <c r="R25" s="241">
        <v>43919</v>
      </c>
      <c r="S25" s="240">
        <f t="shared" si="11"/>
        <v>31</v>
      </c>
      <c r="T25" s="241">
        <v>43950</v>
      </c>
      <c r="U25" s="240">
        <f t="shared" si="12"/>
        <v>29</v>
      </c>
      <c r="V25" s="241">
        <v>43979</v>
      </c>
      <c r="W25" s="240">
        <f t="shared" si="13"/>
        <v>32</v>
      </c>
      <c r="X25" s="241">
        <v>44011</v>
      </c>
      <c r="Y25" s="240">
        <f t="shared" si="14"/>
        <v>31</v>
      </c>
      <c r="Z25" s="241">
        <v>44042</v>
      </c>
    </row>
    <row r="26" spans="1:26" s="35" customFormat="1" ht="21.95" customHeight="1" x14ac:dyDescent="0.25">
      <c r="A26" s="30">
        <v>17</v>
      </c>
      <c r="B26" s="133">
        <v>43676</v>
      </c>
      <c r="C26" s="207">
        <f t="shared" si="3"/>
        <v>29</v>
      </c>
      <c r="D26" s="134">
        <v>43705</v>
      </c>
      <c r="E26" s="207">
        <f t="shared" si="4"/>
        <v>31</v>
      </c>
      <c r="F26" s="85">
        <v>43736</v>
      </c>
      <c r="G26" s="207">
        <f t="shared" si="5"/>
        <v>31</v>
      </c>
      <c r="H26" s="84">
        <v>43767</v>
      </c>
      <c r="I26" s="207">
        <f t="shared" si="6"/>
        <v>28</v>
      </c>
      <c r="J26" s="132">
        <v>43795</v>
      </c>
      <c r="K26" s="240">
        <f t="shared" si="7"/>
        <v>30</v>
      </c>
      <c r="L26" s="241">
        <v>43825</v>
      </c>
      <c r="M26" s="240">
        <f t="shared" si="8"/>
        <v>33</v>
      </c>
      <c r="N26" s="241">
        <v>43858</v>
      </c>
      <c r="O26" s="240">
        <f t="shared" si="9"/>
        <v>29</v>
      </c>
      <c r="P26" s="241">
        <v>43887</v>
      </c>
      <c r="Q26" s="240">
        <f t="shared" si="10"/>
        <v>32</v>
      </c>
      <c r="R26" s="241">
        <v>43919</v>
      </c>
      <c r="S26" s="240">
        <f t="shared" si="11"/>
        <v>31</v>
      </c>
      <c r="T26" s="241">
        <v>43950</v>
      </c>
      <c r="U26" s="240">
        <f t="shared" si="12"/>
        <v>29</v>
      </c>
      <c r="V26" s="241">
        <v>43979</v>
      </c>
      <c r="W26" s="240">
        <f t="shared" si="13"/>
        <v>32</v>
      </c>
      <c r="X26" s="241">
        <v>44011</v>
      </c>
      <c r="Y26" s="240">
        <f t="shared" si="14"/>
        <v>31</v>
      </c>
      <c r="Z26" s="241">
        <v>44042</v>
      </c>
    </row>
    <row r="27" spans="1:26" s="35" customFormat="1" ht="21.95" customHeight="1" x14ac:dyDescent="0.25">
      <c r="A27" s="30">
        <v>18</v>
      </c>
      <c r="B27" s="133">
        <v>43676</v>
      </c>
      <c r="C27" s="207">
        <f t="shared" si="3"/>
        <v>29</v>
      </c>
      <c r="D27" s="134">
        <v>43705</v>
      </c>
      <c r="E27" s="207">
        <f t="shared" si="4"/>
        <v>31</v>
      </c>
      <c r="F27" s="85">
        <v>43736</v>
      </c>
      <c r="G27" s="207">
        <f t="shared" si="5"/>
        <v>31</v>
      </c>
      <c r="H27" s="84">
        <v>43767</v>
      </c>
      <c r="I27" s="207">
        <f t="shared" si="6"/>
        <v>28</v>
      </c>
      <c r="J27" s="132">
        <v>43795</v>
      </c>
      <c r="K27" s="240">
        <f t="shared" si="7"/>
        <v>30</v>
      </c>
      <c r="L27" s="241">
        <v>43825</v>
      </c>
      <c r="M27" s="240">
        <f t="shared" si="8"/>
        <v>33</v>
      </c>
      <c r="N27" s="241">
        <v>43858</v>
      </c>
      <c r="O27" s="240">
        <f t="shared" si="9"/>
        <v>29</v>
      </c>
      <c r="P27" s="241">
        <v>43887</v>
      </c>
      <c r="Q27" s="240">
        <f t="shared" si="10"/>
        <v>32</v>
      </c>
      <c r="R27" s="241">
        <v>43919</v>
      </c>
      <c r="S27" s="240">
        <f t="shared" si="11"/>
        <v>31</v>
      </c>
      <c r="T27" s="241">
        <v>43950</v>
      </c>
      <c r="U27" s="240">
        <f t="shared" si="12"/>
        <v>29</v>
      </c>
      <c r="V27" s="241">
        <v>43979</v>
      </c>
      <c r="W27" s="240">
        <f t="shared" si="13"/>
        <v>32</v>
      </c>
      <c r="X27" s="241">
        <v>44011</v>
      </c>
      <c r="Y27" s="240">
        <f t="shared" si="14"/>
        <v>31</v>
      </c>
      <c r="Z27" s="241">
        <v>44042</v>
      </c>
    </row>
    <row r="28" spans="1:26" s="35" customFormat="1" ht="21.95" customHeight="1" x14ac:dyDescent="0.25">
      <c r="A28" s="30">
        <v>19</v>
      </c>
      <c r="B28" s="133">
        <v>43676</v>
      </c>
      <c r="C28" s="207">
        <f t="shared" si="3"/>
        <v>29</v>
      </c>
      <c r="D28" s="134">
        <v>43705</v>
      </c>
      <c r="E28" s="207">
        <f t="shared" si="4"/>
        <v>31</v>
      </c>
      <c r="F28" s="85">
        <v>43736</v>
      </c>
      <c r="G28" s="207">
        <f t="shared" si="5"/>
        <v>31</v>
      </c>
      <c r="H28" s="84">
        <v>43767</v>
      </c>
      <c r="I28" s="207">
        <f t="shared" si="6"/>
        <v>28</v>
      </c>
      <c r="J28" s="132">
        <v>43795</v>
      </c>
      <c r="K28" s="240">
        <f t="shared" si="7"/>
        <v>30</v>
      </c>
      <c r="L28" s="241">
        <v>43825</v>
      </c>
      <c r="M28" s="240">
        <f t="shared" si="8"/>
        <v>33</v>
      </c>
      <c r="N28" s="241">
        <v>43858</v>
      </c>
      <c r="O28" s="240">
        <f t="shared" si="9"/>
        <v>29</v>
      </c>
      <c r="P28" s="241">
        <v>43887</v>
      </c>
      <c r="Q28" s="240">
        <f t="shared" si="10"/>
        <v>32</v>
      </c>
      <c r="R28" s="241">
        <v>43919</v>
      </c>
      <c r="S28" s="240">
        <f t="shared" si="11"/>
        <v>31</v>
      </c>
      <c r="T28" s="241">
        <v>43950</v>
      </c>
      <c r="U28" s="240">
        <f t="shared" si="12"/>
        <v>29</v>
      </c>
      <c r="V28" s="241">
        <v>43979</v>
      </c>
      <c r="W28" s="240">
        <f t="shared" si="13"/>
        <v>32</v>
      </c>
      <c r="X28" s="241">
        <v>44011</v>
      </c>
      <c r="Y28" s="240">
        <f t="shared" si="14"/>
        <v>31</v>
      </c>
      <c r="Z28" s="241">
        <v>44042</v>
      </c>
    </row>
    <row r="29" spans="1:26" s="35" customFormat="1" ht="21.9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</row>
    <row r="30" spans="1:26" ht="21.95" customHeight="1" x14ac:dyDescent="0.2"/>
    <row r="31" spans="1:26" ht="15" customHeight="1" x14ac:dyDescent="0.2">
      <c r="D31" s="50"/>
      <c r="E31" s="50" t="s">
        <v>58</v>
      </c>
      <c r="F31" s="50" t="s">
        <v>31</v>
      </c>
      <c r="G31" s="50" t="s">
        <v>31</v>
      </c>
      <c r="H31" s="50" t="s">
        <v>58</v>
      </c>
    </row>
    <row r="32" spans="1:26" ht="15" customHeight="1" x14ac:dyDescent="0.2">
      <c r="D32" s="51" t="s">
        <v>36</v>
      </c>
      <c r="E32" s="51" t="s">
        <v>35</v>
      </c>
      <c r="F32" s="51" t="s">
        <v>37</v>
      </c>
      <c r="G32" s="51" t="s">
        <v>38</v>
      </c>
      <c r="H32" s="51" t="s">
        <v>59</v>
      </c>
    </row>
    <row r="33" spans="4:8" ht="15" customHeight="1" x14ac:dyDescent="0.2">
      <c r="D33" s="43">
        <v>1</v>
      </c>
      <c r="E33" s="43">
        <v>1</v>
      </c>
      <c r="F33" s="44">
        <f t="shared" ref="F33:F96" si="15">INDEX($B$10:$X$28,MATCH(E33,$A$10:$A$28,0),D33*2)</f>
        <v>29</v>
      </c>
      <c r="G33" s="44">
        <f t="shared" ref="G33:G96" si="16">INDEX($B$10:$X$28,MATCH(E33,$A$10:$A$28,0),D33*2)</f>
        <v>29</v>
      </c>
      <c r="H33" s="30">
        <f>G33-F33</f>
        <v>0</v>
      </c>
    </row>
    <row r="34" spans="4:8" ht="15" customHeight="1" x14ac:dyDescent="0.2">
      <c r="D34" s="43">
        <v>1</v>
      </c>
      <c r="E34" s="43">
        <v>2</v>
      </c>
      <c r="F34" s="44">
        <f t="shared" si="15"/>
        <v>29</v>
      </c>
      <c r="G34" s="44">
        <f t="shared" si="16"/>
        <v>29</v>
      </c>
      <c r="H34" s="30">
        <f t="shared" ref="H34:H97" si="17">G34-F34</f>
        <v>0</v>
      </c>
    </row>
    <row r="35" spans="4:8" ht="15" customHeight="1" x14ac:dyDescent="0.2">
      <c r="D35" s="43">
        <v>1</v>
      </c>
      <c r="E35" s="43">
        <v>3</v>
      </c>
      <c r="F35" s="44">
        <f t="shared" si="15"/>
        <v>29</v>
      </c>
      <c r="G35" s="44">
        <f t="shared" si="16"/>
        <v>29</v>
      </c>
      <c r="H35" s="30">
        <f t="shared" si="17"/>
        <v>0</v>
      </c>
    </row>
    <row r="36" spans="4:8" ht="15" customHeight="1" x14ac:dyDescent="0.2">
      <c r="D36" s="43">
        <v>1</v>
      </c>
      <c r="E36" s="43">
        <v>4</v>
      </c>
      <c r="F36" s="44">
        <f t="shared" si="15"/>
        <v>29</v>
      </c>
      <c r="G36" s="44">
        <f t="shared" si="16"/>
        <v>29</v>
      </c>
      <c r="H36" s="30">
        <f t="shared" si="17"/>
        <v>0</v>
      </c>
    </row>
    <row r="37" spans="4:8" ht="15" customHeight="1" x14ac:dyDescent="0.2">
      <c r="D37" s="43">
        <v>1</v>
      </c>
      <c r="E37" s="43">
        <v>5</v>
      </c>
      <c r="F37" s="44">
        <f t="shared" si="15"/>
        <v>29</v>
      </c>
      <c r="G37" s="44">
        <f t="shared" si="16"/>
        <v>29</v>
      </c>
      <c r="H37" s="30">
        <f t="shared" si="17"/>
        <v>0</v>
      </c>
    </row>
    <row r="38" spans="4:8" ht="15" customHeight="1" x14ac:dyDescent="0.2">
      <c r="D38" s="43">
        <v>1</v>
      </c>
      <c r="E38" s="43">
        <v>6</v>
      </c>
      <c r="F38" s="44">
        <f t="shared" si="15"/>
        <v>29</v>
      </c>
      <c r="G38" s="44">
        <f t="shared" si="16"/>
        <v>29</v>
      </c>
      <c r="H38" s="30">
        <f t="shared" si="17"/>
        <v>0</v>
      </c>
    </row>
    <row r="39" spans="4:8" ht="15" customHeight="1" x14ac:dyDescent="0.2">
      <c r="D39" s="43">
        <v>1</v>
      </c>
      <c r="E39" s="43">
        <v>7</v>
      </c>
      <c r="F39" s="44">
        <f t="shared" si="15"/>
        <v>29</v>
      </c>
      <c r="G39" s="44">
        <f t="shared" si="16"/>
        <v>29</v>
      </c>
      <c r="H39" s="30">
        <f t="shared" si="17"/>
        <v>0</v>
      </c>
    </row>
    <row r="40" spans="4:8" x14ac:dyDescent="0.2">
      <c r="D40" s="43">
        <v>1</v>
      </c>
      <c r="E40" s="43">
        <v>8</v>
      </c>
      <c r="F40" s="44">
        <f t="shared" si="15"/>
        <v>29</v>
      </c>
      <c r="G40" s="44">
        <f t="shared" si="16"/>
        <v>29</v>
      </c>
      <c r="H40" s="30">
        <f t="shared" si="17"/>
        <v>0</v>
      </c>
    </row>
    <row r="41" spans="4:8" x14ac:dyDescent="0.2">
      <c r="D41" s="43">
        <v>1</v>
      </c>
      <c r="E41" s="43">
        <v>9</v>
      </c>
      <c r="F41" s="44">
        <f t="shared" si="15"/>
        <v>29</v>
      </c>
      <c r="G41" s="44">
        <f t="shared" si="16"/>
        <v>29</v>
      </c>
      <c r="H41" s="30">
        <f t="shared" si="17"/>
        <v>0</v>
      </c>
    </row>
    <row r="42" spans="4:8" x14ac:dyDescent="0.2">
      <c r="D42" s="43">
        <v>1</v>
      </c>
      <c r="E42" s="43">
        <v>10</v>
      </c>
      <c r="F42" s="44">
        <f t="shared" si="15"/>
        <v>29</v>
      </c>
      <c r="G42" s="44">
        <f t="shared" si="16"/>
        <v>29</v>
      </c>
      <c r="H42" s="30">
        <f t="shared" si="17"/>
        <v>0</v>
      </c>
    </row>
    <row r="43" spans="4:8" x14ac:dyDescent="0.2">
      <c r="D43" s="43">
        <v>1</v>
      </c>
      <c r="E43" s="43">
        <v>11</v>
      </c>
      <c r="F43" s="44">
        <f t="shared" si="15"/>
        <v>29</v>
      </c>
      <c r="G43" s="44">
        <f t="shared" si="16"/>
        <v>29</v>
      </c>
      <c r="H43" s="30">
        <f t="shared" si="17"/>
        <v>0</v>
      </c>
    </row>
    <row r="44" spans="4:8" x14ac:dyDescent="0.2">
      <c r="D44" s="43">
        <v>1</v>
      </c>
      <c r="E44" s="43">
        <v>12</v>
      </c>
      <c r="F44" s="44">
        <f t="shared" si="15"/>
        <v>29</v>
      </c>
      <c r="G44" s="44">
        <f t="shared" si="16"/>
        <v>29</v>
      </c>
      <c r="H44" s="30">
        <f t="shared" si="17"/>
        <v>0</v>
      </c>
    </row>
    <row r="45" spans="4:8" x14ac:dyDescent="0.2">
      <c r="D45" s="43">
        <v>1</v>
      </c>
      <c r="E45" s="43">
        <v>13</v>
      </c>
      <c r="F45" s="44">
        <f t="shared" si="15"/>
        <v>29</v>
      </c>
      <c r="G45" s="44">
        <f t="shared" si="16"/>
        <v>29</v>
      </c>
      <c r="H45" s="30">
        <f t="shared" si="17"/>
        <v>0</v>
      </c>
    </row>
    <row r="46" spans="4:8" x14ac:dyDescent="0.2">
      <c r="D46" s="43">
        <v>1</v>
      </c>
      <c r="E46" s="43">
        <v>14</v>
      </c>
      <c r="F46" s="44">
        <f t="shared" si="15"/>
        <v>29</v>
      </c>
      <c r="G46" s="44">
        <f t="shared" si="16"/>
        <v>29</v>
      </c>
      <c r="H46" s="30">
        <f t="shared" si="17"/>
        <v>0</v>
      </c>
    </row>
    <row r="47" spans="4:8" x14ac:dyDescent="0.2">
      <c r="D47" s="43">
        <v>1</v>
      </c>
      <c r="E47" s="43">
        <v>15</v>
      </c>
      <c r="F47" s="44">
        <f t="shared" si="15"/>
        <v>29</v>
      </c>
      <c r="G47" s="44">
        <f t="shared" si="16"/>
        <v>29</v>
      </c>
      <c r="H47" s="30">
        <f t="shared" si="17"/>
        <v>0</v>
      </c>
    </row>
    <row r="48" spans="4:8" x14ac:dyDescent="0.2">
      <c r="D48" s="43">
        <v>1</v>
      </c>
      <c r="E48" s="43">
        <v>16</v>
      </c>
      <c r="F48" s="44">
        <f t="shared" si="15"/>
        <v>29</v>
      </c>
      <c r="G48" s="44">
        <f t="shared" si="16"/>
        <v>29</v>
      </c>
      <c r="H48" s="30">
        <f t="shared" si="17"/>
        <v>0</v>
      </c>
    </row>
    <row r="49" spans="4:8" x14ac:dyDescent="0.2">
      <c r="D49" s="43">
        <v>1</v>
      </c>
      <c r="E49" s="43">
        <v>17</v>
      </c>
      <c r="F49" s="44">
        <f t="shared" si="15"/>
        <v>29</v>
      </c>
      <c r="G49" s="44">
        <f t="shared" si="16"/>
        <v>29</v>
      </c>
      <c r="H49" s="30">
        <f t="shared" si="17"/>
        <v>0</v>
      </c>
    </row>
    <row r="50" spans="4:8" x14ac:dyDescent="0.2">
      <c r="D50" s="43">
        <v>1</v>
      </c>
      <c r="E50" s="43">
        <v>18</v>
      </c>
      <c r="F50" s="44">
        <f t="shared" si="15"/>
        <v>29</v>
      </c>
      <c r="G50" s="44">
        <f t="shared" si="16"/>
        <v>29</v>
      </c>
      <c r="H50" s="30">
        <f t="shared" si="17"/>
        <v>0</v>
      </c>
    </row>
    <row r="51" spans="4:8" x14ac:dyDescent="0.2">
      <c r="D51" s="43">
        <v>1</v>
      </c>
      <c r="E51" s="43">
        <v>19</v>
      </c>
      <c r="F51" s="44">
        <f t="shared" si="15"/>
        <v>29</v>
      </c>
      <c r="G51" s="44">
        <f t="shared" si="16"/>
        <v>29</v>
      </c>
      <c r="H51" s="30">
        <f t="shared" si="17"/>
        <v>0</v>
      </c>
    </row>
    <row r="52" spans="4:8" x14ac:dyDescent="0.2">
      <c r="D52" s="43">
        <v>2</v>
      </c>
      <c r="E52" s="43">
        <v>1</v>
      </c>
      <c r="F52" s="44">
        <f t="shared" si="15"/>
        <v>31</v>
      </c>
      <c r="G52" s="44">
        <f t="shared" si="16"/>
        <v>31</v>
      </c>
      <c r="H52" s="30">
        <f t="shared" si="17"/>
        <v>0</v>
      </c>
    </row>
    <row r="53" spans="4:8" x14ac:dyDescent="0.2">
      <c r="D53" s="43">
        <v>2</v>
      </c>
      <c r="E53" s="43">
        <v>2</v>
      </c>
      <c r="F53" s="44">
        <f t="shared" si="15"/>
        <v>31</v>
      </c>
      <c r="G53" s="44">
        <f t="shared" si="16"/>
        <v>31</v>
      </c>
      <c r="H53" s="30">
        <f t="shared" si="17"/>
        <v>0</v>
      </c>
    </row>
    <row r="54" spans="4:8" x14ac:dyDescent="0.2">
      <c r="D54" s="43">
        <v>2</v>
      </c>
      <c r="E54" s="43">
        <v>3</v>
      </c>
      <c r="F54" s="44">
        <f t="shared" si="15"/>
        <v>31</v>
      </c>
      <c r="G54" s="44">
        <f t="shared" si="16"/>
        <v>31</v>
      </c>
      <c r="H54" s="30">
        <f t="shared" si="17"/>
        <v>0</v>
      </c>
    </row>
    <row r="55" spans="4:8" x14ac:dyDescent="0.2">
      <c r="D55" s="43">
        <v>2</v>
      </c>
      <c r="E55" s="43">
        <v>4</v>
      </c>
      <c r="F55" s="44">
        <f t="shared" si="15"/>
        <v>31</v>
      </c>
      <c r="G55" s="44">
        <f t="shared" si="16"/>
        <v>31</v>
      </c>
      <c r="H55" s="30">
        <f t="shared" si="17"/>
        <v>0</v>
      </c>
    </row>
    <row r="56" spans="4:8" x14ac:dyDescent="0.2">
      <c r="D56" s="43">
        <v>2</v>
      </c>
      <c r="E56" s="43">
        <v>5</v>
      </c>
      <c r="F56" s="44">
        <f t="shared" si="15"/>
        <v>31</v>
      </c>
      <c r="G56" s="44">
        <f t="shared" si="16"/>
        <v>31</v>
      </c>
      <c r="H56" s="30">
        <f t="shared" si="17"/>
        <v>0</v>
      </c>
    </row>
    <row r="57" spans="4:8" x14ac:dyDescent="0.2">
      <c r="D57" s="43">
        <v>2</v>
      </c>
      <c r="E57" s="43">
        <v>6</v>
      </c>
      <c r="F57" s="44">
        <f t="shared" si="15"/>
        <v>31</v>
      </c>
      <c r="G57" s="44">
        <f t="shared" si="16"/>
        <v>31</v>
      </c>
      <c r="H57" s="30">
        <f t="shared" si="17"/>
        <v>0</v>
      </c>
    </row>
    <row r="58" spans="4:8" x14ac:dyDescent="0.2">
      <c r="D58" s="43">
        <v>2</v>
      </c>
      <c r="E58" s="43">
        <v>7</v>
      </c>
      <c r="F58" s="44">
        <f t="shared" si="15"/>
        <v>31</v>
      </c>
      <c r="G58" s="44">
        <f t="shared" si="16"/>
        <v>31</v>
      </c>
      <c r="H58" s="30">
        <f t="shared" si="17"/>
        <v>0</v>
      </c>
    </row>
    <row r="59" spans="4:8" x14ac:dyDescent="0.2">
      <c r="D59" s="43">
        <v>2</v>
      </c>
      <c r="E59" s="43">
        <v>8</v>
      </c>
      <c r="F59" s="44">
        <f t="shared" si="15"/>
        <v>31</v>
      </c>
      <c r="G59" s="44">
        <f t="shared" si="16"/>
        <v>31</v>
      </c>
      <c r="H59" s="30">
        <f t="shared" si="17"/>
        <v>0</v>
      </c>
    </row>
    <row r="60" spans="4:8" x14ac:dyDescent="0.2">
      <c r="D60" s="43">
        <v>2</v>
      </c>
      <c r="E60" s="43">
        <v>9</v>
      </c>
      <c r="F60" s="44">
        <f t="shared" si="15"/>
        <v>31</v>
      </c>
      <c r="G60" s="44">
        <f t="shared" si="16"/>
        <v>31</v>
      </c>
      <c r="H60" s="30">
        <f t="shared" si="17"/>
        <v>0</v>
      </c>
    </row>
    <row r="61" spans="4:8" x14ac:dyDescent="0.2">
      <c r="D61" s="43">
        <v>2</v>
      </c>
      <c r="E61" s="43">
        <v>10</v>
      </c>
      <c r="F61" s="44">
        <f t="shared" si="15"/>
        <v>31</v>
      </c>
      <c r="G61" s="44">
        <f t="shared" si="16"/>
        <v>31</v>
      </c>
      <c r="H61" s="30">
        <f t="shared" si="17"/>
        <v>0</v>
      </c>
    </row>
    <row r="62" spans="4:8" x14ac:dyDescent="0.2">
      <c r="D62" s="43">
        <v>2</v>
      </c>
      <c r="E62" s="43">
        <v>11</v>
      </c>
      <c r="F62" s="44">
        <f t="shared" si="15"/>
        <v>31</v>
      </c>
      <c r="G62" s="44">
        <f t="shared" si="16"/>
        <v>31</v>
      </c>
      <c r="H62" s="30">
        <f t="shared" si="17"/>
        <v>0</v>
      </c>
    </row>
    <row r="63" spans="4:8" x14ac:dyDescent="0.2">
      <c r="D63" s="43">
        <v>2</v>
      </c>
      <c r="E63" s="43">
        <v>12</v>
      </c>
      <c r="F63" s="44">
        <f t="shared" si="15"/>
        <v>31</v>
      </c>
      <c r="G63" s="44">
        <f t="shared" si="16"/>
        <v>31</v>
      </c>
      <c r="H63" s="30">
        <f t="shared" si="17"/>
        <v>0</v>
      </c>
    </row>
    <row r="64" spans="4:8" x14ac:dyDescent="0.2">
      <c r="D64" s="43">
        <v>2</v>
      </c>
      <c r="E64" s="43">
        <v>13</v>
      </c>
      <c r="F64" s="44">
        <f t="shared" si="15"/>
        <v>31</v>
      </c>
      <c r="G64" s="44">
        <f t="shared" si="16"/>
        <v>31</v>
      </c>
      <c r="H64" s="30">
        <f t="shared" si="17"/>
        <v>0</v>
      </c>
    </row>
    <row r="65" spans="4:8" x14ac:dyDescent="0.2">
      <c r="D65" s="43">
        <v>2</v>
      </c>
      <c r="E65" s="43">
        <v>14</v>
      </c>
      <c r="F65" s="44">
        <f t="shared" si="15"/>
        <v>31</v>
      </c>
      <c r="G65" s="44">
        <f t="shared" si="16"/>
        <v>31</v>
      </c>
      <c r="H65" s="30">
        <f t="shared" si="17"/>
        <v>0</v>
      </c>
    </row>
    <row r="66" spans="4:8" x14ac:dyDescent="0.2">
      <c r="D66" s="43">
        <v>2</v>
      </c>
      <c r="E66" s="43">
        <v>15</v>
      </c>
      <c r="F66" s="44">
        <f t="shared" si="15"/>
        <v>31</v>
      </c>
      <c r="G66" s="44">
        <f t="shared" si="16"/>
        <v>31</v>
      </c>
      <c r="H66" s="30">
        <f t="shared" si="17"/>
        <v>0</v>
      </c>
    </row>
    <row r="67" spans="4:8" x14ac:dyDescent="0.2">
      <c r="D67" s="43">
        <v>2</v>
      </c>
      <c r="E67" s="43">
        <v>16</v>
      </c>
      <c r="F67" s="44">
        <f t="shared" si="15"/>
        <v>31</v>
      </c>
      <c r="G67" s="44">
        <f t="shared" si="16"/>
        <v>31</v>
      </c>
      <c r="H67" s="30">
        <f t="shared" si="17"/>
        <v>0</v>
      </c>
    </row>
    <row r="68" spans="4:8" x14ac:dyDescent="0.2">
      <c r="D68" s="43">
        <v>2</v>
      </c>
      <c r="E68" s="43">
        <v>17</v>
      </c>
      <c r="F68" s="44">
        <f t="shared" si="15"/>
        <v>31</v>
      </c>
      <c r="G68" s="44">
        <f t="shared" si="16"/>
        <v>31</v>
      </c>
      <c r="H68" s="30">
        <f t="shared" si="17"/>
        <v>0</v>
      </c>
    </row>
    <row r="69" spans="4:8" x14ac:dyDescent="0.2">
      <c r="D69" s="43">
        <v>2</v>
      </c>
      <c r="E69" s="43">
        <v>18</v>
      </c>
      <c r="F69" s="44">
        <f t="shared" si="15"/>
        <v>31</v>
      </c>
      <c r="G69" s="44">
        <f t="shared" si="16"/>
        <v>31</v>
      </c>
      <c r="H69" s="30">
        <f t="shared" si="17"/>
        <v>0</v>
      </c>
    </row>
    <row r="70" spans="4:8" x14ac:dyDescent="0.2">
      <c r="D70" s="43">
        <v>2</v>
      </c>
      <c r="E70" s="43">
        <v>19</v>
      </c>
      <c r="F70" s="44">
        <f t="shared" si="15"/>
        <v>31</v>
      </c>
      <c r="G70" s="44">
        <f t="shared" si="16"/>
        <v>31</v>
      </c>
      <c r="H70" s="30">
        <f t="shared" si="17"/>
        <v>0</v>
      </c>
    </row>
    <row r="71" spans="4:8" x14ac:dyDescent="0.2">
      <c r="D71" s="43">
        <v>3</v>
      </c>
      <c r="E71" s="43">
        <v>1</v>
      </c>
      <c r="F71" s="44">
        <f t="shared" si="15"/>
        <v>31</v>
      </c>
      <c r="G71" s="44">
        <f t="shared" si="16"/>
        <v>31</v>
      </c>
      <c r="H71" s="30">
        <f t="shared" si="17"/>
        <v>0</v>
      </c>
    </row>
    <row r="72" spans="4:8" x14ac:dyDescent="0.2">
      <c r="D72" s="43">
        <v>3</v>
      </c>
      <c r="E72" s="43">
        <v>2</v>
      </c>
      <c r="F72" s="44">
        <f t="shared" si="15"/>
        <v>31</v>
      </c>
      <c r="G72" s="44">
        <f t="shared" si="16"/>
        <v>31</v>
      </c>
      <c r="H72" s="30">
        <f t="shared" si="17"/>
        <v>0</v>
      </c>
    </row>
    <row r="73" spans="4:8" x14ac:dyDescent="0.2">
      <c r="D73" s="43">
        <v>3</v>
      </c>
      <c r="E73" s="43">
        <v>3</v>
      </c>
      <c r="F73" s="44">
        <f t="shared" si="15"/>
        <v>31</v>
      </c>
      <c r="G73" s="44">
        <f t="shared" si="16"/>
        <v>31</v>
      </c>
      <c r="H73" s="30">
        <f t="shared" si="17"/>
        <v>0</v>
      </c>
    </row>
    <row r="74" spans="4:8" x14ac:dyDescent="0.2">
      <c r="D74" s="43">
        <v>3</v>
      </c>
      <c r="E74" s="43">
        <v>4</v>
      </c>
      <c r="F74" s="44">
        <f t="shared" si="15"/>
        <v>31</v>
      </c>
      <c r="G74" s="44">
        <f t="shared" si="16"/>
        <v>31</v>
      </c>
      <c r="H74" s="30">
        <f t="shared" si="17"/>
        <v>0</v>
      </c>
    </row>
    <row r="75" spans="4:8" x14ac:dyDescent="0.2">
      <c r="D75" s="43">
        <v>3</v>
      </c>
      <c r="E75" s="43">
        <v>5</v>
      </c>
      <c r="F75" s="44">
        <f t="shared" si="15"/>
        <v>31</v>
      </c>
      <c r="G75" s="44">
        <f t="shared" si="16"/>
        <v>31</v>
      </c>
      <c r="H75" s="30">
        <f t="shared" si="17"/>
        <v>0</v>
      </c>
    </row>
    <row r="76" spans="4:8" x14ac:dyDescent="0.2">
      <c r="D76" s="43">
        <v>3</v>
      </c>
      <c r="E76" s="43">
        <v>6</v>
      </c>
      <c r="F76" s="44">
        <f t="shared" si="15"/>
        <v>31</v>
      </c>
      <c r="G76" s="44">
        <f t="shared" si="16"/>
        <v>31</v>
      </c>
      <c r="H76" s="30">
        <f t="shared" si="17"/>
        <v>0</v>
      </c>
    </row>
    <row r="77" spans="4:8" x14ac:dyDescent="0.2">
      <c r="D77" s="43">
        <v>3</v>
      </c>
      <c r="E77" s="43">
        <v>7</v>
      </c>
      <c r="F77" s="44">
        <f t="shared" si="15"/>
        <v>31</v>
      </c>
      <c r="G77" s="44">
        <f t="shared" si="16"/>
        <v>31</v>
      </c>
      <c r="H77" s="30">
        <f t="shared" si="17"/>
        <v>0</v>
      </c>
    </row>
    <row r="78" spans="4:8" x14ac:dyDescent="0.2">
      <c r="D78" s="43">
        <v>3</v>
      </c>
      <c r="E78" s="43">
        <v>8</v>
      </c>
      <c r="F78" s="44">
        <f t="shared" si="15"/>
        <v>31</v>
      </c>
      <c r="G78" s="44">
        <f t="shared" si="16"/>
        <v>31</v>
      </c>
      <c r="H78" s="30">
        <f t="shared" si="17"/>
        <v>0</v>
      </c>
    </row>
    <row r="79" spans="4:8" x14ac:dyDescent="0.2">
      <c r="D79" s="43">
        <v>3</v>
      </c>
      <c r="E79" s="43">
        <v>9</v>
      </c>
      <c r="F79" s="44">
        <f t="shared" si="15"/>
        <v>31</v>
      </c>
      <c r="G79" s="44">
        <f t="shared" si="16"/>
        <v>31</v>
      </c>
      <c r="H79" s="30">
        <f t="shared" si="17"/>
        <v>0</v>
      </c>
    </row>
    <row r="80" spans="4:8" x14ac:dyDescent="0.2">
      <c r="D80" s="43">
        <v>3</v>
      </c>
      <c r="E80" s="43">
        <v>10</v>
      </c>
      <c r="F80" s="44">
        <f t="shared" si="15"/>
        <v>31</v>
      </c>
      <c r="G80" s="44">
        <f t="shared" si="16"/>
        <v>31</v>
      </c>
      <c r="H80" s="30">
        <f t="shared" si="17"/>
        <v>0</v>
      </c>
    </row>
    <row r="81" spans="4:8" x14ac:dyDescent="0.2">
      <c r="D81" s="43">
        <v>3</v>
      </c>
      <c r="E81" s="43">
        <v>11</v>
      </c>
      <c r="F81" s="44">
        <f t="shared" si="15"/>
        <v>31</v>
      </c>
      <c r="G81" s="44">
        <f t="shared" si="16"/>
        <v>31</v>
      </c>
      <c r="H81" s="30">
        <f t="shared" si="17"/>
        <v>0</v>
      </c>
    </row>
    <row r="82" spans="4:8" x14ac:dyDescent="0.2">
      <c r="D82" s="43">
        <v>3</v>
      </c>
      <c r="E82" s="43">
        <v>12</v>
      </c>
      <c r="F82" s="44">
        <f t="shared" si="15"/>
        <v>31</v>
      </c>
      <c r="G82" s="44">
        <f t="shared" si="16"/>
        <v>31</v>
      </c>
      <c r="H82" s="30">
        <f t="shared" si="17"/>
        <v>0</v>
      </c>
    </row>
    <row r="83" spans="4:8" x14ac:dyDescent="0.2">
      <c r="D83" s="43">
        <v>3</v>
      </c>
      <c r="E83" s="43">
        <v>13</v>
      </c>
      <c r="F83" s="44">
        <f t="shared" si="15"/>
        <v>31</v>
      </c>
      <c r="G83" s="44">
        <f t="shared" si="16"/>
        <v>31</v>
      </c>
      <c r="H83" s="30">
        <f t="shared" si="17"/>
        <v>0</v>
      </c>
    </row>
    <row r="84" spans="4:8" x14ac:dyDescent="0.2">
      <c r="D84" s="43">
        <v>3</v>
      </c>
      <c r="E84" s="43">
        <v>14</v>
      </c>
      <c r="F84" s="44">
        <f t="shared" si="15"/>
        <v>31</v>
      </c>
      <c r="G84" s="44">
        <f t="shared" si="16"/>
        <v>31</v>
      </c>
      <c r="H84" s="30">
        <f t="shared" si="17"/>
        <v>0</v>
      </c>
    </row>
    <row r="85" spans="4:8" x14ac:dyDescent="0.2">
      <c r="D85" s="43">
        <v>3</v>
      </c>
      <c r="E85" s="43">
        <v>15</v>
      </c>
      <c r="F85" s="44">
        <f t="shared" si="15"/>
        <v>31</v>
      </c>
      <c r="G85" s="44">
        <f t="shared" si="16"/>
        <v>31</v>
      </c>
      <c r="H85" s="30">
        <f t="shared" si="17"/>
        <v>0</v>
      </c>
    </row>
    <row r="86" spans="4:8" x14ac:dyDescent="0.2">
      <c r="D86" s="43">
        <v>3</v>
      </c>
      <c r="E86" s="43">
        <v>16</v>
      </c>
      <c r="F86" s="44">
        <f t="shared" si="15"/>
        <v>31</v>
      </c>
      <c r="G86" s="44">
        <f t="shared" si="16"/>
        <v>31</v>
      </c>
      <c r="H86" s="30">
        <f t="shared" si="17"/>
        <v>0</v>
      </c>
    </row>
    <row r="87" spans="4:8" x14ac:dyDescent="0.2">
      <c r="D87" s="43">
        <v>3</v>
      </c>
      <c r="E87" s="43">
        <v>17</v>
      </c>
      <c r="F87" s="44">
        <f t="shared" si="15"/>
        <v>31</v>
      </c>
      <c r="G87" s="44">
        <f t="shared" si="16"/>
        <v>31</v>
      </c>
      <c r="H87" s="30">
        <f t="shared" si="17"/>
        <v>0</v>
      </c>
    </row>
    <row r="88" spans="4:8" x14ac:dyDescent="0.2">
      <c r="D88" s="43">
        <v>3</v>
      </c>
      <c r="E88" s="43">
        <v>18</v>
      </c>
      <c r="F88" s="44">
        <f t="shared" si="15"/>
        <v>31</v>
      </c>
      <c r="G88" s="44">
        <f t="shared" si="16"/>
        <v>31</v>
      </c>
      <c r="H88" s="30">
        <f t="shared" si="17"/>
        <v>0</v>
      </c>
    </row>
    <row r="89" spans="4:8" x14ac:dyDescent="0.2">
      <c r="D89" s="43">
        <v>3</v>
      </c>
      <c r="E89" s="43">
        <v>19</v>
      </c>
      <c r="F89" s="44">
        <f t="shared" si="15"/>
        <v>31</v>
      </c>
      <c r="G89" s="44">
        <f t="shared" si="16"/>
        <v>31</v>
      </c>
      <c r="H89" s="30">
        <f t="shared" si="17"/>
        <v>0</v>
      </c>
    </row>
    <row r="90" spans="4:8" x14ac:dyDescent="0.2">
      <c r="D90" s="43">
        <v>4</v>
      </c>
      <c r="E90" s="43">
        <v>1</v>
      </c>
      <c r="F90" s="44">
        <f t="shared" si="15"/>
        <v>28</v>
      </c>
      <c r="G90" s="44">
        <f t="shared" si="16"/>
        <v>28</v>
      </c>
      <c r="H90" s="30">
        <f t="shared" si="17"/>
        <v>0</v>
      </c>
    </row>
    <row r="91" spans="4:8" x14ac:dyDescent="0.2">
      <c r="D91" s="43">
        <v>4</v>
      </c>
      <c r="E91" s="43">
        <v>2</v>
      </c>
      <c r="F91" s="44">
        <f t="shared" si="15"/>
        <v>28</v>
      </c>
      <c r="G91" s="44">
        <f t="shared" si="16"/>
        <v>28</v>
      </c>
      <c r="H91" s="30">
        <f t="shared" si="17"/>
        <v>0</v>
      </c>
    </row>
    <row r="92" spans="4:8" x14ac:dyDescent="0.2">
      <c r="D92" s="43">
        <v>4</v>
      </c>
      <c r="E92" s="43">
        <v>3</v>
      </c>
      <c r="F92" s="44">
        <f t="shared" si="15"/>
        <v>28</v>
      </c>
      <c r="G92" s="44">
        <f t="shared" si="16"/>
        <v>28</v>
      </c>
      <c r="H92" s="30">
        <f t="shared" si="17"/>
        <v>0</v>
      </c>
    </row>
    <row r="93" spans="4:8" x14ac:dyDescent="0.2">
      <c r="D93" s="43">
        <v>4</v>
      </c>
      <c r="E93" s="43">
        <v>4</v>
      </c>
      <c r="F93" s="44">
        <f t="shared" si="15"/>
        <v>28</v>
      </c>
      <c r="G93" s="44">
        <f t="shared" si="16"/>
        <v>28</v>
      </c>
      <c r="H93" s="30">
        <f t="shared" si="17"/>
        <v>0</v>
      </c>
    </row>
    <row r="94" spans="4:8" x14ac:dyDescent="0.2">
      <c r="D94" s="43">
        <v>4</v>
      </c>
      <c r="E94" s="43">
        <v>5</v>
      </c>
      <c r="F94" s="44">
        <f t="shared" si="15"/>
        <v>28</v>
      </c>
      <c r="G94" s="44">
        <f t="shared" si="16"/>
        <v>28</v>
      </c>
      <c r="H94" s="30">
        <f t="shared" si="17"/>
        <v>0</v>
      </c>
    </row>
    <row r="95" spans="4:8" x14ac:dyDescent="0.2">
      <c r="D95" s="43">
        <v>4</v>
      </c>
      <c r="E95" s="43">
        <v>6</v>
      </c>
      <c r="F95" s="44">
        <f t="shared" si="15"/>
        <v>28</v>
      </c>
      <c r="G95" s="44">
        <f t="shared" si="16"/>
        <v>28</v>
      </c>
      <c r="H95" s="30">
        <f t="shared" si="17"/>
        <v>0</v>
      </c>
    </row>
    <row r="96" spans="4:8" x14ac:dyDescent="0.2">
      <c r="D96" s="43">
        <v>4</v>
      </c>
      <c r="E96" s="43">
        <v>7</v>
      </c>
      <c r="F96" s="44">
        <f t="shared" si="15"/>
        <v>28</v>
      </c>
      <c r="G96" s="44">
        <f t="shared" si="16"/>
        <v>28</v>
      </c>
      <c r="H96" s="30">
        <f t="shared" si="17"/>
        <v>0</v>
      </c>
    </row>
    <row r="97" spans="4:8" x14ac:dyDescent="0.2">
      <c r="D97" s="43">
        <v>4</v>
      </c>
      <c r="E97" s="43">
        <v>8</v>
      </c>
      <c r="F97" s="44">
        <f t="shared" ref="F97:F160" si="18">INDEX($B$10:$X$28,MATCH(E97,$A$10:$A$28,0),D97*2)</f>
        <v>28</v>
      </c>
      <c r="G97" s="44">
        <f t="shared" ref="G97:G160" si="19">INDEX($B$10:$X$28,MATCH(E97,$A$10:$A$28,0),D97*2)</f>
        <v>28</v>
      </c>
      <c r="H97" s="30">
        <f t="shared" si="17"/>
        <v>0</v>
      </c>
    </row>
    <row r="98" spans="4:8" x14ac:dyDescent="0.2">
      <c r="D98" s="43">
        <v>4</v>
      </c>
      <c r="E98" s="43">
        <v>9</v>
      </c>
      <c r="F98" s="44">
        <f t="shared" si="18"/>
        <v>28</v>
      </c>
      <c r="G98" s="44">
        <f t="shared" si="19"/>
        <v>28</v>
      </c>
      <c r="H98" s="30">
        <f t="shared" ref="H98:H161" si="20">G98-F98</f>
        <v>0</v>
      </c>
    </row>
    <row r="99" spans="4:8" x14ac:dyDescent="0.2">
      <c r="D99" s="43">
        <v>4</v>
      </c>
      <c r="E99" s="43">
        <v>10</v>
      </c>
      <c r="F99" s="44">
        <f t="shared" si="18"/>
        <v>28</v>
      </c>
      <c r="G99" s="44">
        <f t="shared" si="19"/>
        <v>28</v>
      </c>
      <c r="H99" s="30">
        <f t="shared" si="20"/>
        <v>0</v>
      </c>
    </row>
    <row r="100" spans="4:8" x14ac:dyDescent="0.2">
      <c r="D100" s="43">
        <v>4</v>
      </c>
      <c r="E100" s="43">
        <v>11</v>
      </c>
      <c r="F100" s="44">
        <f t="shared" si="18"/>
        <v>28</v>
      </c>
      <c r="G100" s="44">
        <f t="shared" si="19"/>
        <v>28</v>
      </c>
      <c r="H100" s="30">
        <f t="shared" si="20"/>
        <v>0</v>
      </c>
    </row>
    <row r="101" spans="4:8" x14ac:dyDescent="0.2">
      <c r="D101" s="43">
        <v>4</v>
      </c>
      <c r="E101" s="43">
        <v>12</v>
      </c>
      <c r="F101" s="44">
        <f t="shared" si="18"/>
        <v>28</v>
      </c>
      <c r="G101" s="44">
        <f t="shared" si="19"/>
        <v>28</v>
      </c>
      <c r="H101" s="30">
        <f t="shared" si="20"/>
        <v>0</v>
      </c>
    </row>
    <row r="102" spans="4:8" x14ac:dyDescent="0.2">
      <c r="D102" s="43">
        <v>4</v>
      </c>
      <c r="E102" s="43">
        <v>13</v>
      </c>
      <c r="F102" s="44">
        <f t="shared" si="18"/>
        <v>28</v>
      </c>
      <c r="G102" s="44">
        <f t="shared" si="19"/>
        <v>28</v>
      </c>
      <c r="H102" s="30">
        <f t="shared" si="20"/>
        <v>0</v>
      </c>
    </row>
    <row r="103" spans="4:8" x14ac:dyDescent="0.2">
      <c r="D103" s="43">
        <v>4</v>
      </c>
      <c r="E103" s="43">
        <v>14</v>
      </c>
      <c r="F103" s="44">
        <f t="shared" si="18"/>
        <v>28</v>
      </c>
      <c r="G103" s="44">
        <f t="shared" si="19"/>
        <v>28</v>
      </c>
      <c r="H103" s="30">
        <f t="shared" si="20"/>
        <v>0</v>
      </c>
    </row>
    <row r="104" spans="4:8" x14ac:dyDescent="0.2">
      <c r="D104" s="43">
        <v>4</v>
      </c>
      <c r="E104" s="43">
        <v>15</v>
      </c>
      <c r="F104" s="44">
        <f t="shared" si="18"/>
        <v>28</v>
      </c>
      <c r="G104" s="44">
        <f t="shared" si="19"/>
        <v>28</v>
      </c>
      <c r="H104" s="30">
        <f t="shared" si="20"/>
        <v>0</v>
      </c>
    </row>
    <row r="105" spans="4:8" x14ac:dyDescent="0.2">
      <c r="D105" s="43">
        <v>4</v>
      </c>
      <c r="E105" s="43">
        <v>16</v>
      </c>
      <c r="F105" s="44">
        <f t="shared" si="18"/>
        <v>28</v>
      </c>
      <c r="G105" s="44">
        <f t="shared" si="19"/>
        <v>28</v>
      </c>
      <c r="H105" s="30">
        <f t="shared" si="20"/>
        <v>0</v>
      </c>
    </row>
    <row r="106" spans="4:8" x14ac:dyDescent="0.2">
      <c r="D106" s="43">
        <v>4</v>
      </c>
      <c r="E106" s="43">
        <v>17</v>
      </c>
      <c r="F106" s="44">
        <f t="shared" si="18"/>
        <v>28</v>
      </c>
      <c r="G106" s="44">
        <f t="shared" si="19"/>
        <v>28</v>
      </c>
      <c r="H106" s="30">
        <f t="shared" si="20"/>
        <v>0</v>
      </c>
    </row>
    <row r="107" spans="4:8" x14ac:dyDescent="0.2">
      <c r="D107" s="43">
        <v>4</v>
      </c>
      <c r="E107" s="43">
        <v>18</v>
      </c>
      <c r="F107" s="44">
        <f t="shared" si="18"/>
        <v>28</v>
      </c>
      <c r="G107" s="44">
        <f t="shared" si="19"/>
        <v>28</v>
      </c>
      <c r="H107" s="30">
        <f t="shared" si="20"/>
        <v>0</v>
      </c>
    </row>
    <row r="108" spans="4:8" x14ac:dyDescent="0.2">
      <c r="D108" s="43">
        <v>4</v>
      </c>
      <c r="E108" s="43">
        <v>19</v>
      </c>
      <c r="F108" s="44">
        <f t="shared" si="18"/>
        <v>28</v>
      </c>
      <c r="G108" s="44">
        <f t="shared" si="19"/>
        <v>28</v>
      </c>
      <c r="H108" s="30">
        <f t="shared" si="20"/>
        <v>0</v>
      </c>
    </row>
    <row r="109" spans="4:8" x14ac:dyDescent="0.2">
      <c r="D109" s="43">
        <v>5</v>
      </c>
      <c r="E109" s="43">
        <v>1</v>
      </c>
      <c r="F109" s="44">
        <f t="shared" si="18"/>
        <v>30</v>
      </c>
      <c r="G109" s="44">
        <f t="shared" si="19"/>
        <v>30</v>
      </c>
      <c r="H109" s="30">
        <f t="shared" si="20"/>
        <v>0</v>
      </c>
    </row>
    <row r="110" spans="4:8" x14ac:dyDescent="0.2">
      <c r="D110" s="43">
        <v>5</v>
      </c>
      <c r="E110" s="43">
        <v>2</v>
      </c>
      <c r="F110" s="44">
        <f t="shared" si="18"/>
        <v>30</v>
      </c>
      <c r="G110" s="44">
        <f t="shared" si="19"/>
        <v>30</v>
      </c>
      <c r="H110" s="30">
        <f t="shared" si="20"/>
        <v>0</v>
      </c>
    </row>
    <row r="111" spans="4:8" x14ac:dyDescent="0.2">
      <c r="D111" s="43">
        <v>5</v>
      </c>
      <c r="E111" s="43">
        <v>3</v>
      </c>
      <c r="F111" s="44">
        <f t="shared" si="18"/>
        <v>30</v>
      </c>
      <c r="G111" s="44">
        <f t="shared" si="19"/>
        <v>30</v>
      </c>
      <c r="H111" s="30">
        <f t="shared" si="20"/>
        <v>0</v>
      </c>
    </row>
    <row r="112" spans="4:8" x14ac:dyDescent="0.2">
      <c r="D112" s="43">
        <v>5</v>
      </c>
      <c r="E112" s="43">
        <v>4</v>
      </c>
      <c r="F112" s="44">
        <f t="shared" si="18"/>
        <v>30</v>
      </c>
      <c r="G112" s="44">
        <f t="shared" si="19"/>
        <v>30</v>
      </c>
      <c r="H112" s="30">
        <f t="shared" si="20"/>
        <v>0</v>
      </c>
    </row>
    <row r="113" spans="4:8" x14ac:dyDescent="0.2">
      <c r="D113" s="43">
        <v>5</v>
      </c>
      <c r="E113" s="43">
        <v>5</v>
      </c>
      <c r="F113" s="44">
        <f t="shared" si="18"/>
        <v>30</v>
      </c>
      <c r="G113" s="44">
        <f t="shared" si="19"/>
        <v>30</v>
      </c>
      <c r="H113" s="30">
        <f t="shared" si="20"/>
        <v>0</v>
      </c>
    </row>
    <row r="114" spans="4:8" x14ac:dyDescent="0.2">
      <c r="D114" s="43">
        <v>5</v>
      </c>
      <c r="E114" s="43">
        <v>6</v>
      </c>
      <c r="F114" s="44">
        <f t="shared" si="18"/>
        <v>30</v>
      </c>
      <c r="G114" s="44">
        <f t="shared" si="19"/>
        <v>30</v>
      </c>
      <c r="H114" s="30">
        <f t="shared" si="20"/>
        <v>0</v>
      </c>
    </row>
    <row r="115" spans="4:8" x14ac:dyDescent="0.2">
      <c r="D115" s="43">
        <v>5</v>
      </c>
      <c r="E115" s="43">
        <v>7</v>
      </c>
      <c r="F115" s="44">
        <f t="shared" si="18"/>
        <v>30</v>
      </c>
      <c r="G115" s="44">
        <f t="shared" si="19"/>
        <v>30</v>
      </c>
      <c r="H115" s="30">
        <f t="shared" si="20"/>
        <v>0</v>
      </c>
    </row>
    <row r="116" spans="4:8" x14ac:dyDescent="0.2">
      <c r="D116" s="43">
        <v>5</v>
      </c>
      <c r="E116" s="43">
        <v>8</v>
      </c>
      <c r="F116" s="44">
        <f t="shared" si="18"/>
        <v>30</v>
      </c>
      <c r="G116" s="44">
        <f t="shared" si="19"/>
        <v>30</v>
      </c>
      <c r="H116" s="30">
        <f t="shared" si="20"/>
        <v>0</v>
      </c>
    </row>
    <row r="117" spans="4:8" x14ac:dyDescent="0.2">
      <c r="D117" s="43">
        <v>5</v>
      </c>
      <c r="E117" s="43">
        <v>9</v>
      </c>
      <c r="F117" s="44">
        <f t="shared" si="18"/>
        <v>30</v>
      </c>
      <c r="G117" s="44">
        <f t="shared" si="19"/>
        <v>30</v>
      </c>
      <c r="H117" s="30">
        <f t="shared" si="20"/>
        <v>0</v>
      </c>
    </row>
    <row r="118" spans="4:8" x14ac:dyDescent="0.2">
      <c r="D118" s="43">
        <v>5</v>
      </c>
      <c r="E118" s="43">
        <v>10</v>
      </c>
      <c r="F118" s="44">
        <f t="shared" si="18"/>
        <v>30</v>
      </c>
      <c r="G118" s="44">
        <f t="shared" si="19"/>
        <v>30</v>
      </c>
      <c r="H118" s="30">
        <f t="shared" si="20"/>
        <v>0</v>
      </c>
    </row>
    <row r="119" spans="4:8" x14ac:dyDescent="0.2">
      <c r="D119" s="43">
        <v>5</v>
      </c>
      <c r="E119" s="43">
        <v>11</v>
      </c>
      <c r="F119" s="44">
        <f t="shared" si="18"/>
        <v>30</v>
      </c>
      <c r="G119" s="44">
        <f t="shared" si="19"/>
        <v>30</v>
      </c>
      <c r="H119" s="30">
        <f t="shared" si="20"/>
        <v>0</v>
      </c>
    </row>
    <row r="120" spans="4:8" x14ac:dyDescent="0.2">
      <c r="D120" s="43">
        <v>5</v>
      </c>
      <c r="E120" s="43">
        <v>12</v>
      </c>
      <c r="F120" s="44">
        <f t="shared" si="18"/>
        <v>30</v>
      </c>
      <c r="G120" s="44">
        <f t="shared" si="19"/>
        <v>30</v>
      </c>
      <c r="H120" s="30">
        <f t="shared" si="20"/>
        <v>0</v>
      </c>
    </row>
    <row r="121" spans="4:8" x14ac:dyDescent="0.2">
      <c r="D121" s="43">
        <v>5</v>
      </c>
      <c r="E121" s="43">
        <v>13</v>
      </c>
      <c r="F121" s="44">
        <f t="shared" si="18"/>
        <v>30</v>
      </c>
      <c r="G121" s="44">
        <f t="shared" si="19"/>
        <v>30</v>
      </c>
      <c r="H121" s="30">
        <f t="shared" si="20"/>
        <v>0</v>
      </c>
    </row>
    <row r="122" spans="4:8" x14ac:dyDescent="0.2">
      <c r="D122" s="43">
        <v>5</v>
      </c>
      <c r="E122" s="43">
        <v>14</v>
      </c>
      <c r="F122" s="44">
        <f t="shared" si="18"/>
        <v>30</v>
      </c>
      <c r="G122" s="44">
        <f t="shared" si="19"/>
        <v>30</v>
      </c>
      <c r="H122" s="30">
        <f t="shared" si="20"/>
        <v>0</v>
      </c>
    </row>
    <row r="123" spans="4:8" x14ac:dyDescent="0.2">
      <c r="D123" s="43">
        <v>5</v>
      </c>
      <c r="E123" s="43">
        <v>15</v>
      </c>
      <c r="F123" s="44">
        <f t="shared" si="18"/>
        <v>30</v>
      </c>
      <c r="G123" s="44">
        <f t="shared" si="19"/>
        <v>30</v>
      </c>
      <c r="H123" s="30">
        <f t="shared" si="20"/>
        <v>0</v>
      </c>
    </row>
    <row r="124" spans="4:8" x14ac:dyDescent="0.2">
      <c r="D124" s="43">
        <v>5</v>
      </c>
      <c r="E124" s="43">
        <v>16</v>
      </c>
      <c r="F124" s="44">
        <f t="shared" si="18"/>
        <v>30</v>
      </c>
      <c r="G124" s="44">
        <f t="shared" si="19"/>
        <v>30</v>
      </c>
      <c r="H124" s="30">
        <f t="shared" si="20"/>
        <v>0</v>
      </c>
    </row>
    <row r="125" spans="4:8" x14ac:dyDescent="0.2">
      <c r="D125" s="43">
        <v>5</v>
      </c>
      <c r="E125" s="43">
        <v>17</v>
      </c>
      <c r="F125" s="44">
        <f t="shared" si="18"/>
        <v>30</v>
      </c>
      <c r="G125" s="44">
        <f t="shared" si="19"/>
        <v>30</v>
      </c>
      <c r="H125" s="30">
        <f t="shared" si="20"/>
        <v>0</v>
      </c>
    </row>
    <row r="126" spans="4:8" x14ac:dyDescent="0.2">
      <c r="D126" s="43">
        <v>5</v>
      </c>
      <c r="E126" s="43">
        <v>18</v>
      </c>
      <c r="F126" s="44">
        <f t="shared" si="18"/>
        <v>30</v>
      </c>
      <c r="G126" s="44">
        <f t="shared" si="19"/>
        <v>30</v>
      </c>
      <c r="H126" s="30">
        <f t="shared" si="20"/>
        <v>0</v>
      </c>
    </row>
    <row r="127" spans="4:8" x14ac:dyDescent="0.2">
      <c r="D127" s="43">
        <v>5</v>
      </c>
      <c r="E127" s="43">
        <v>19</v>
      </c>
      <c r="F127" s="44">
        <f t="shared" si="18"/>
        <v>30</v>
      </c>
      <c r="G127" s="44">
        <f t="shared" si="19"/>
        <v>30</v>
      </c>
      <c r="H127" s="30">
        <f t="shared" si="20"/>
        <v>0</v>
      </c>
    </row>
    <row r="128" spans="4:8" x14ac:dyDescent="0.2">
      <c r="D128" s="43">
        <v>6</v>
      </c>
      <c r="E128" s="43">
        <v>1</v>
      </c>
      <c r="F128" s="44">
        <f t="shared" si="18"/>
        <v>33</v>
      </c>
      <c r="G128" s="44">
        <f t="shared" si="19"/>
        <v>33</v>
      </c>
      <c r="H128" s="30">
        <f t="shared" si="20"/>
        <v>0</v>
      </c>
    </row>
    <row r="129" spans="4:8" x14ac:dyDescent="0.2">
      <c r="D129" s="43">
        <v>6</v>
      </c>
      <c r="E129" s="43">
        <v>2</v>
      </c>
      <c r="F129" s="44">
        <f t="shared" si="18"/>
        <v>33</v>
      </c>
      <c r="G129" s="44">
        <f t="shared" si="19"/>
        <v>33</v>
      </c>
      <c r="H129" s="30">
        <f t="shared" si="20"/>
        <v>0</v>
      </c>
    </row>
    <row r="130" spans="4:8" x14ac:dyDescent="0.2">
      <c r="D130" s="43">
        <v>6</v>
      </c>
      <c r="E130" s="43">
        <v>3</v>
      </c>
      <c r="F130" s="44">
        <f t="shared" si="18"/>
        <v>33</v>
      </c>
      <c r="G130" s="44">
        <f t="shared" si="19"/>
        <v>33</v>
      </c>
      <c r="H130" s="30">
        <f t="shared" si="20"/>
        <v>0</v>
      </c>
    </row>
    <row r="131" spans="4:8" x14ac:dyDescent="0.2">
      <c r="D131" s="43">
        <v>6</v>
      </c>
      <c r="E131" s="43">
        <v>4</v>
      </c>
      <c r="F131" s="44">
        <f t="shared" si="18"/>
        <v>33</v>
      </c>
      <c r="G131" s="44">
        <f t="shared" si="19"/>
        <v>33</v>
      </c>
      <c r="H131" s="30">
        <f t="shared" si="20"/>
        <v>0</v>
      </c>
    </row>
    <row r="132" spans="4:8" x14ac:dyDescent="0.2">
      <c r="D132" s="43">
        <v>6</v>
      </c>
      <c r="E132" s="43">
        <v>5</v>
      </c>
      <c r="F132" s="44">
        <f t="shared" si="18"/>
        <v>33</v>
      </c>
      <c r="G132" s="44">
        <f t="shared" si="19"/>
        <v>33</v>
      </c>
      <c r="H132" s="30">
        <f t="shared" si="20"/>
        <v>0</v>
      </c>
    </row>
    <row r="133" spans="4:8" x14ac:dyDescent="0.2">
      <c r="D133" s="43">
        <v>6</v>
      </c>
      <c r="E133" s="43">
        <v>6</v>
      </c>
      <c r="F133" s="44">
        <f t="shared" si="18"/>
        <v>33</v>
      </c>
      <c r="G133" s="44">
        <f t="shared" si="19"/>
        <v>33</v>
      </c>
      <c r="H133" s="30">
        <f t="shared" si="20"/>
        <v>0</v>
      </c>
    </row>
    <row r="134" spans="4:8" x14ac:dyDescent="0.2">
      <c r="D134" s="43">
        <v>6</v>
      </c>
      <c r="E134" s="43">
        <v>7</v>
      </c>
      <c r="F134" s="44">
        <f t="shared" si="18"/>
        <v>33</v>
      </c>
      <c r="G134" s="44">
        <f t="shared" si="19"/>
        <v>33</v>
      </c>
      <c r="H134" s="30">
        <f t="shared" si="20"/>
        <v>0</v>
      </c>
    </row>
    <row r="135" spans="4:8" x14ac:dyDescent="0.2">
      <c r="D135" s="43">
        <v>6</v>
      </c>
      <c r="E135" s="43">
        <v>8</v>
      </c>
      <c r="F135" s="44">
        <f t="shared" si="18"/>
        <v>33</v>
      </c>
      <c r="G135" s="44">
        <f t="shared" si="19"/>
        <v>33</v>
      </c>
      <c r="H135" s="30">
        <f t="shared" si="20"/>
        <v>0</v>
      </c>
    </row>
    <row r="136" spans="4:8" x14ac:dyDescent="0.2">
      <c r="D136" s="43">
        <v>6</v>
      </c>
      <c r="E136" s="43">
        <v>9</v>
      </c>
      <c r="F136" s="44">
        <f t="shared" si="18"/>
        <v>33</v>
      </c>
      <c r="G136" s="44">
        <f t="shared" si="19"/>
        <v>33</v>
      </c>
      <c r="H136" s="30">
        <f t="shared" si="20"/>
        <v>0</v>
      </c>
    </row>
    <row r="137" spans="4:8" x14ac:dyDescent="0.2">
      <c r="D137" s="43">
        <v>6</v>
      </c>
      <c r="E137" s="43">
        <v>10</v>
      </c>
      <c r="F137" s="44">
        <f t="shared" si="18"/>
        <v>33</v>
      </c>
      <c r="G137" s="44">
        <f t="shared" si="19"/>
        <v>33</v>
      </c>
      <c r="H137" s="30">
        <f t="shared" si="20"/>
        <v>0</v>
      </c>
    </row>
    <row r="138" spans="4:8" x14ac:dyDescent="0.2">
      <c r="D138" s="43">
        <v>6</v>
      </c>
      <c r="E138" s="43">
        <v>11</v>
      </c>
      <c r="F138" s="44">
        <f t="shared" si="18"/>
        <v>33</v>
      </c>
      <c r="G138" s="44">
        <f t="shared" si="19"/>
        <v>33</v>
      </c>
      <c r="H138" s="30">
        <f t="shared" si="20"/>
        <v>0</v>
      </c>
    </row>
    <row r="139" spans="4:8" x14ac:dyDescent="0.2">
      <c r="D139" s="43">
        <v>6</v>
      </c>
      <c r="E139" s="43">
        <v>12</v>
      </c>
      <c r="F139" s="44">
        <f t="shared" si="18"/>
        <v>33</v>
      </c>
      <c r="G139" s="44">
        <f t="shared" si="19"/>
        <v>33</v>
      </c>
      <c r="H139" s="30">
        <f t="shared" si="20"/>
        <v>0</v>
      </c>
    </row>
    <row r="140" spans="4:8" x14ac:dyDescent="0.2">
      <c r="D140" s="43">
        <v>6</v>
      </c>
      <c r="E140" s="43">
        <v>13</v>
      </c>
      <c r="F140" s="44">
        <f t="shared" si="18"/>
        <v>33</v>
      </c>
      <c r="G140" s="44">
        <f t="shared" si="19"/>
        <v>33</v>
      </c>
      <c r="H140" s="30">
        <f t="shared" si="20"/>
        <v>0</v>
      </c>
    </row>
    <row r="141" spans="4:8" x14ac:dyDescent="0.2">
      <c r="D141" s="43">
        <v>6</v>
      </c>
      <c r="E141" s="43">
        <v>14</v>
      </c>
      <c r="F141" s="44">
        <f t="shared" si="18"/>
        <v>33</v>
      </c>
      <c r="G141" s="44">
        <f t="shared" si="19"/>
        <v>33</v>
      </c>
      <c r="H141" s="30">
        <f t="shared" si="20"/>
        <v>0</v>
      </c>
    </row>
    <row r="142" spans="4:8" x14ac:dyDescent="0.2">
      <c r="D142" s="43">
        <v>6</v>
      </c>
      <c r="E142" s="43">
        <v>15</v>
      </c>
      <c r="F142" s="44">
        <f t="shared" si="18"/>
        <v>33</v>
      </c>
      <c r="G142" s="44">
        <f t="shared" si="19"/>
        <v>33</v>
      </c>
      <c r="H142" s="30">
        <f t="shared" si="20"/>
        <v>0</v>
      </c>
    </row>
    <row r="143" spans="4:8" x14ac:dyDescent="0.2">
      <c r="D143" s="43">
        <v>6</v>
      </c>
      <c r="E143" s="43">
        <v>16</v>
      </c>
      <c r="F143" s="44">
        <f t="shared" si="18"/>
        <v>33</v>
      </c>
      <c r="G143" s="44">
        <f t="shared" si="19"/>
        <v>33</v>
      </c>
      <c r="H143" s="30">
        <f t="shared" si="20"/>
        <v>0</v>
      </c>
    </row>
    <row r="144" spans="4:8" x14ac:dyDescent="0.2">
      <c r="D144" s="43">
        <v>6</v>
      </c>
      <c r="E144" s="43">
        <v>17</v>
      </c>
      <c r="F144" s="44">
        <f t="shared" si="18"/>
        <v>33</v>
      </c>
      <c r="G144" s="44">
        <f t="shared" si="19"/>
        <v>33</v>
      </c>
      <c r="H144" s="30">
        <f t="shared" si="20"/>
        <v>0</v>
      </c>
    </row>
    <row r="145" spans="4:8" x14ac:dyDescent="0.2">
      <c r="D145" s="43">
        <v>6</v>
      </c>
      <c r="E145" s="43">
        <v>18</v>
      </c>
      <c r="F145" s="44">
        <f t="shared" si="18"/>
        <v>33</v>
      </c>
      <c r="G145" s="44">
        <f t="shared" si="19"/>
        <v>33</v>
      </c>
      <c r="H145" s="30">
        <f t="shared" si="20"/>
        <v>0</v>
      </c>
    </row>
    <row r="146" spans="4:8" x14ac:dyDescent="0.2">
      <c r="D146" s="43">
        <v>6</v>
      </c>
      <c r="E146" s="43">
        <v>19</v>
      </c>
      <c r="F146" s="44">
        <f t="shared" si="18"/>
        <v>33</v>
      </c>
      <c r="G146" s="44">
        <f t="shared" si="19"/>
        <v>33</v>
      </c>
      <c r="H146" s="30">
        <f t="shared" si="20"/>
        <v>0</v>
      </c>
    </row>
    <row r="147" spans="4:8" x14ac:dyDescent="0.2">
      <c r="D147" s="43">
        <v>7</v>
      </c>
      <c r="E147" s="43">
        <v>1</v>
      </c>
      <c r="F147" s="44">
        <f t="shared" si="18"/>
        <v>29</v>
      </c>
      <c r="G147" s="44">
        <f t="shared" si="19"/>
        <v>29</v>
      </c>
      <c r="H147" s="30">
        <f t="shared" si="20"/>
        <v>0</v>
      </c>
    </row>
    <row r="148" spans="4:8" x14ac:dyDescent="0.2">
      <c r="D148" s="43">
        <v>7</v>
      </c>
      <c r="E148" s="43">
        <v>2</v>
      </c>
      <c r="F148" s="44">
        <f t="shared" si="18"/>
        <v>29</v>
      </c>
      <c r="G148" s="44">
        <f t="shared" si="19"/>
        <v>29</v>
      </c>
      <c r="H148" s="30">
        <f t="shared" si="20"/>
        <v>0</v>
      </c>
    </row>
    <row r="149" spans="4:8" x14ac:dyDescent="0.2">
      <c r="D149" s="43">
        <v>7</v>
      </c>
      <c r="E149" s="43">
        <v>3</v>
      </c>
      <c r="F149" s="44">
        <f t="shared" si="18"/>
        <v>29</v>
      </c>
      <c r="G149" s="44">
        <f t="shared" si="19"/>
        <v>29</v>
      </c>
      <c r="H149" s="30">
        <f t="shared" si="20"/>
        <v>0</v>
      </c>
    </row>
    <row r="150" spans="4:8" x14ac:dyDescent="0.2">
      <c r="D150" s="43">
        <v>7</v>
      </c>
      <c r="E150" s="43">
        <v>4</v>
      </c>
      <c r="F150" s="44">
        <f t="shared" si="18"/>
        <v>29</v>
      </c>
      <c r="G150" s="44">
        <f t="shared" si="19"/>
        <v>29</v>
      </c>
      <c r="H150" s="30">
        <f t="shared" si="20"/>
        <v>0</v>
      </c>
    </row>
    <row r="151" spans="4:8" x14ac:dyDescent="0.2">
      <c r="D151" s="43">
        <v>7</v>
      </c>
      <c r="E151" s="43">
        <v>5</v>
      </c>
      <c r="F151" s="44">
        <f t="shared" si="18"/>
        <v>29</v>
      </c>
      <c r="G151" s="44">
        <f t="shared" si="19"/>
        <v>29</v>
      </c>
      <c r="H151" s="30">
        <f t="shared" si="20"/>
        <v>0</v>
      </c>
    </row>
    <row r="152" spans="4:8" x14ac:dyDescent="0.2">
      <c r="D152" s="43">
        <v>7</v>
      </c>
      <c r="E152" s="43">
        <v>6</v>
      </c>
      <c r="F152" s="44">
        <f t="shared" si="18"/>
        <v>29</v>
      </c>
      <c r="G152" s="44">
        <f t="shared" si="19"/>
        <v>29</v>
      </c>
      <c r="H152" s="30">
        <f t="shared" si="20"/>
        <v>0</v>
      </c>
    </row>
    <row r="153" spans="4:8" x14ac:dyDescent="0.2">
      <c r="D153" s="43">
        <v>7</v>
      </c>
      <c r="E153" s="43">
        <v>7</v>
      </c>
      <c r="F153" s="44">
        <f t="shared" si="18"/>
        <v>29</v>
      </c>
      <c r="G153" s="44">
        <f t="shared" si="19"/>
        <v>29</v>
      </c>
      <c r="H153" s="30">
        <f t="shared" si="20"/>
        <v>0</v>
      </c>
    </row>
    <row r="154" spans="4:8" x14ac:dyDescent="0.2">
      <c r="D154" s="43">
        <v>7</v>
      </c>
      <c r="E154" s="43">
        <v>8</v>
      </c>
      <c r="F154" s="44">
        <f t="shared" si="18"/>
        <v>29</v>
      </c>
      <c r="G154" s="44">
        <f t="shared" si="19"/>
        <v>29</v>
      </c>
      <c r="H154" s="30">
        <f t="shared" si="20"/>
        <v>0</v>
      </c>
    </row>
    <row r="155" spans="4:8" x14ac:dyDescent="0.2">
      <c r="D155" s="43">
        <v>7</v>
      </c>
      <c r="E155" s="43">
        <v>9</v>
      </c>
      <c r="F155" s="44">
        <f t="shared" si="18"/>
        <v>29</v>
      </c>
      <c r="G155" s="44">
        <f t="shared" si="19"/>
        <v>29</v>
      </c>
      <c r="H155" s="30">
        <f t="shared" si="20"/>
        <v>0</v>
      </c>
    </row>
    <row r="156" spans="4:8" x14ac:dyDescent="0.2">
      <c r="D156" s="43">
        <v>7</v>
      </c>
      <c r="E156" s="43">
        <v>10</v>
      </c>
      <c r="F156" s="44">
        <f t="shared" si="18"/>
        <v>29</v>
      </c>
      <c r="G156" s="44">
        <f t="shared" si="19"/>
        <v>29</v>
      </c>
      <c r="H156" s="30">
        <f t="shared" si="20"/>
        <v>0</v>
      </c>
    </row>
    <row r="157" spans="4:8" x14ac:dyDescent="0.2">
      <c r="D157" s="43">
        <v>7</v>
      </c>
      <c r="E157" s="43">
        <v>11</v>
      </c>
      <c r="F157" s="44">
        <f t="shared" si="18"/>
        <v>29</v>
      </c>
      <c r="G157" s="44">
        <f t="shared" si="19"/>
        <v>29</v>
      </c>
      <c r="H157" s="30">
        <f t="shared" si="20"/>
        <v>0</v>
      </c>
    </row>
    <row r="158" spans="4:8" x14ac:dyDescent="0.2">
      <c r="D158" s="43">
        <v>7</v>
      </c>
      <c r="E158" s="43">
        <v>12</v>
      </c>
      <c r="F158" s="44">
        <f t="shared" si="18"/>
        <v>29</v>
      </c>
      <c r="G158" s="44">
        <f t="shared" si="19"/>
        <v>29</v>
      </c>
      <c r="H158" s="30">
        <f t="shared" si="20"/>
        <v>0</v>
      </c>
    </row>
    <row r="159" spans="4:8" x14ac:dyDescent="0.2">
      <c r="D159" s="43">
        <v>7</v>
      </c>
      <c r="E159" s="43">
        <v>13</v>
      </c>
      <c r="F159" s="44">
        <f t="shared" si="18"/>
        <v>29</v>
      </c>
      <c r="G159" s="44">
        <f t="shared" si="19"/>
        <v>29</v>
      </c>
      <c r="H159" s="30">
        <f t="shared" si="20"/>
        <v>0</v>
      </c>
    </row>
    <row r="160" spans="4:8" x14ac:dyDescent="0.2">
      <c r="D160" s="43">
        <v>7</v>
      </c>
      <c r="E160" s="43">
        <v>14</v>
      </c>
      <c r="F160" s="44">
        <f t="shared" si="18"/>
        <v>29</v>
      </c>
      <c r="G160" s="44">
        <f t="shared" si="19"/>
        <v>29</v>
      </c>
      <c r="H160" s="30">
        <f t="shared" si="20"/>
        <v>0</v>
      </c>
    </row>
    <row r="161" spans="4:8" x14ac:dyDescent="0.2">
      <c r="D161" s="43">
        <v>7</v>
      </c>
      <c r="E161" s="43">
        <v>15</v>
      </c>
      <c r="F161" s="44">
        <f t="shared" ref="F161:F224" si="21">INDEX($B$10:$X$28,MATCH(E161,$A$10:$A$28,0),D161*2)</f>
        <v>29</v>
      </c>
      <c r="G161" s="44">
        <f t="shared" ref="G161:G224" si="22">INDEX($B$10:$X$28,MATCH(E161,$A$10:$A$28,0),D161*2)</f>
        <v>29</v>
      </c>
      <c r="H161" s="30">
        <f t="shared" si="20"/>
        <v>0</v>
      </c>
    </row>
    <row r="162" spans="4:8" x14ac:dyDescent="0.2">
      <c r="D162" s="43">
        <v>7</v>
      </c>
      <c r="E162" s="43">
        <v>16</v>
      </c>
      <c r="F162" s="44">
        <f t="shared" si="21"/>
        <v>29</v>
      </c>
      <c r="G162" s="44">
        <f t="shared" si="22"/>
        <v>29</v>
      </c>
      <c r="H162" s="30">
        <f t="shared" ref="H162:H225" si="23">G162-F162</f>
        <v>0</v>
      </c>
    </row>
    <row r="163" spans="4:8" x14ac:dyDescent="0.2">
      <c r="D163" s="43">
        <v>7</v>
      </c>
      <c r="E163" s="43">
        <v>17</v>
      </c>
      <c r="F163" s="44">
        <f t="shared" si="21"/>
        <v>29</v>
      </c>
      <c r="G163" s="44">
        <f t="shared" si="22"/>
        <v>29</v>
      </c>
      <c r="H163" s="30">
        <f t="shared" si="23"/>
        <v>0</v>
      </c>
    </row>
    <row r="164" spans="4:8" x14ac:dyDescent="0.2">
      <c r="D164" s="43">
        <v>7</v>
      </c>
      <c r="E164" s="43">
        <v>18</v>
      </c>
      <c r="F164" s="44">
        <f t="shared" si="21"/>
        <v>29</v>
      </c>
      <c r="G164" s="44">
        <f t="shared" si="22"/>
        <v>29</v>
      </c>
      <c r="H164" s="30">
        <f t="shared" si="23"/>
        <v>0</v>
      </c>
    </row>
    <row r="165" spans="4:8" x14ac:dyDescent="0.2">
      <c r="D165" s="43">
        <v>7</v>
      </c>
      <c r="E165" s="43">
        <v>19</v>
      </c>
      <c r="F165" s="44">
        <f t="shared" si="21"/>
        <v>29</v>
      </c>
      <c r="G165" s="44">
        <f t="shared" si="22"/>
        <v>29</v>
      </c>
      <c r="H165" s="30">
        <f t="shared" si="23"/>
        <v>0</v>
      </c>
    </row>
    <row r="166" spans="4:8" x14ac:dyDescent="0.2">
      <c r="D166" s="43">
        <v>8</v>
      </c>
      <c r="E166" s="43">
        <v>1</v>
      </c>
      <c r="F166" s="44">
        <f t="shared" si="21"/>
        <v>32</v>
      </c>
      <c r="G166" s="44">
        <f t="shared" si="22"/>
        <v>32</v>
      </c>
      <c r="H166" s="30">
        <f t="shared" si="23"/>
        <v>0</v>
      </c>
    </row>
    <row r="167" spans="4:8" x14ac:dyDescent="0.2">
      <c r="D167" s="43">
        <v>8</v>
      </c>
      <c r="E167" s="43">
        <v>2</v>
      </c>
      <c r="F167" s="44">
        <f t="shared" si="21"/>
        <v>32</v>
      </c>
      <c r="G167" s="44">
        <f t="shared" si="22"/>
        <v>32</v>
      </c>
      <c r="H167" s="30">
        <f t="shared" si="23"/>
        <v>0</v>
      </c>
    </row>
    <row r="168" spans="4:8" x14ac:dyDescent="0.2">
      <c r="D168" s="43">
        <v>8</v>
      </c>
      <c r="E168" s="43">
        <v>3</v>
      </c>
      <c r="F168" s="44">
        <f t="shared" si="21"/>
        <v>32</v>
      </c>
      <c r="G168" s="44">
        <f t="shared" si="22"/>
        <v>32</v>
      </c>
      <c r="H168" s="30">
        <f t="shared" si="23"/>
        <v>0</v>
      </c>
    </row>
    <row r="169" spans="4:8" x14ac:dyDescent="0.2">
      <c r="D169" s="43">
        <v>8</v>
      </c>
      <c r="E169" s="43">
        <v>4</v>
      </c>
      <c r="F169" s="44">
        <f t="shared" si="21"/>
        <v>32</v>
      </c>
      <c r="G169" s="44">
        <f t="shared" si="22"/>
        <v>32</v>
      </c>
      <c r="H169" s="30">
        <f t="shared" si="23"/>
        <v>0</v>
      </c>
    </row>
    <row r="170" spans="4:8" x14ac:dyDescent="0.2">
      <c r="D170" s="43">
        <v>8</v>
      </c>
      <c r="E170" s="43">
        <v>5</v>
      </c>
      <c r="F170" s="44">
        <f t="shared" si="21"/>
        <v>32</v>
      </c>
      <c r="G170" s="44">
        <f t="shared" si="22"/>
        <v>32</v>
      </c>
      <c r="H170" s="30">
        <f t="shared" si="23"/>
        <v>0</v>
      </c>
    </row>
    <row r="171" spans="4:8" x14ac:dyDescent="0.2">
      <c r="D171" s="43">
        <v>8</v>
      </c>
      <c r="E171" s="43">
        <v>6</v>
      </c>
      <c r="F171" s="44">
        <f t="shared" si="21"/>
        <v>32</v>
      </c>
      <c r="G171" s="44">
        <f t="shared" si="22"/>
        <v>32</v>
      </c>
      <c r="H171" s="30">
        <f t="shared" si="23"/>
        <v>0</v>
      </c>
    </row>
    <row r="172" spans="4:8" x14ac:dyDescent="0.2">
      <c r="D172" s="43">
        <v>8</v>
      </c>
      <c r="E172" s="43">
        <v>7</v>
      </c>
      <c r="F172" s="44">
        <f t="shared" si="21"/>
        <v>32</v>
      </c>
      <c r="G172" s="44">
        <f t="shared" si="22"/>
        <v>32</v>
      </c>
      <c r="H172" s="30">
        <f t="shared" si="23"/>
        <v>0</v>
      </c>
    </row>
    <row r="173" spans="4:8" x14ac:dyDescent="0.2">
      <c r="D173" s="43">
        <v>8</v>
      </c>
      <c r="E173" s="43">
        <v>8</v>
      </c>
      <c r="F173" s="44">
        <f t="shared" si="21"/>
        <v>32</v>
      </c>
      <c r="G173" s="44">
        <f t="shared" si="22"/>
        <v>32</v>
      </c>
      <c r="H173" s="30">
        <f t="shared" si="23"/>
        <v>0</v>
      </c>
    </row>
    <row r="174" spans="4:8" x14ac:dyDescent="0.2">
      <c r="D174" s="43">
        <v>8</v>
      </c>
      <c r="E174" s="43">
        <v>9</v>
      </c>
      <c r="F174" s="44">
        <f t="shared" si="21"/>
        <v>32</v>
      </c>
      <c r="G174" s="44">
        <f t="shared" si="22"/>
        <v>32</v>
      </c>
      <c r="H174" s="30">
        <f t="shared" si="23"/>
        <v>0</v>
      </c>
    </row>
    <row r="175" spans="4:8" x14ac:dyDescent="0.2">
      <c r="D175" s="43">
        <v>8</v>
      </c>
      <c r="E175" s="43">
        <v>10</v>
      </c>
      <c r="F175" s="44">
        <f t="shared" si="21"/>
        <v>32</v>
      </c>
      <c r="G175" s="44">
        <f t="shared" si="22"/>
        <v>32</v>
      </c>
      <c r="H175" s="30">
        <f t="shared" si="23"/>
        <v>0</v>
      </c>
    </row>
    <row r="176" spans="4:8" x14ac:dyDescent="0.2">
      <c r="D176" s="43">
        <v>8</v>
      </c>
      <c r="E176" s="43">
        <v>11</v>
      </c>
      <c r="F176" s="44">
        <f t="shared" si="21"/>
        <v>32</v>
      </c>
      <c r="G176" s="44">
        <f t="shared" si="22"/>
        <v>32</v>
      </c>
      <c r="H176" s="30">
        <f t="shared" si="23"/>
        <v>0</v>
      </c>
    </row>
    <row r="177" spans="4:8" x14ac:dyDescent="0.2">
      <c r="D177" s="43">
        <v>8</v>
      </c>
      <c r="E177" s="43">
        <v>12</v>
      </c>
      <c r="F177" s="44">
        <f t="shared" si="21"/>
        <v>32</v>
      </c>
      <c r="G177" s="44">
        <f t="shared" si="22"/>
        <v>32</v>
      </c>
      <c r="H177" s="30">
        <f t="shared" si="23"/>
        <v>0</v>
      </c>
    </row>
    <row r="178" spans="4:8" x14ac:dyDescent="0.2">
      <c r="D178" s="43">
        <v>8</v>
      </c>
      <c r="E178" s="43">
        <v>13</v>
      </c>
      <c r="F178" s="44">
        <f t="shared" si="21"/>
        <v>32</v>
      </c>
      <c r="G178" s="44">
        <f t="shared" si="22"/>
        <v>32</v>
      </c>
      <c r="H178" s="30">
        <f t="shared" si="23"/>
        <v>0</v>
      </c>
    </row>
    <row r="179" spans="4:8" x14ac:dyDescent="0.2">
      <c r="D179" s="43">
        <v>8</v>
      </c>
      <c r="E179" s="43">
        <v>14</v>
      </c>
      <c r="F179" s="44">
        <f t="shared" si="21"/>
        <v>32</v>
      </c>
      <c r="G179" s="44">
        <f t="shared" si="22"/>
        <v>32</v>
      </c>
      <c r="H179" s="30">
        <f t="shared" si="23"/>
        <v>0</v>
      </c>
    </row>
    <row r="180" spans="4:8" x14ac:dyDescent="0.2">
      <c r="D180" s="43">
        <v>8</v>
      </c>
      <c r="E180" s="43">
        <v>15</v>
      </c>
      <c r="F180" s="44">
        <f t="shared" si="21"/>
        <v>32</v>
      </c>
      <c r="G180" s="44">
        <f t="shared" si="22"/>
        <v>32</v>
      </c>
      <c r="H180" s="30">
        <f t="shared" si="23"/>
        <v>0</v>
      </c>
    </row>
    <row r="181" spans="4:8" x14ac:dyDescent="0.2">
      <c r="D181" s="43">
        <v>8</v>
      </c>
      <c r="E181" s="43">
        <v>16</v>
      </c>
      <c r="F181" s="44">
        <f t="shared" si="21"/>
        <v>32</v>
      </c>
      <c r="G181" s="44">
        <f t="shared" si="22"/>
        <v>32</v>
      </c>
      <c r="H181" s="30">
        <f t="shared" si="23"/>
        <v>0</v>
      </c>
    </row>
    <row r="182" spans="4:8" x14ac:dyDescent="0.2">
      <c r="D182" s="43">
        <v>8</v>
      </c>
      <c r="E182" s="43">
        <v>17</v>
      </c>
      <c r="F182" s="44">
        <f t="shared" si="21"/>
        <v>32</v>
      </c>
      <c r="G182" s="44">
        <f t="shared" si="22"/>
        <v>32</v>
      </c>
      <c r="H182" s="30">
        <f t="shared" si="23"/>
        <v>0</v>
      </c>
    </row>
    <row r="183" spans="4:8" x14ac:dyDescent="0.2">
      <c r="D183" s="43">
        <v>8</v>
      </c>
      <c r="E183" s="43">
        <v>18</v>
      </c>
      <c r="F183" s="44">
        <f t="shared" si="21"/>
        <v>32</v>
      </c>
      <c r="G183" s="44">
        <f t="shared" si="22"/>
        <v>32</v>
      </c>
      <c r="H183" s="30">
        <f t="shared" si="23"/>
        <v>0</v>
      </c>
    </row>
    <row r="184" spans="4:8" x14ac:dyDescent="0.2">
      <c r="D184" s="43">
        <v>8</v>
      </c>
      <c r="E184" s="43">
        <v>19</v>
      </c>
      <c r="F184" s="44">
        <f t="shared" si="21"/>
        <v>32</v>
      </c>
      <c r="G184" s="44">
        <f t="shared" si="22"/>
        <v>32</v>
      </c>
      <c r="H184" s="30">
        <f t="shared" si="23"/>
        <v>0</v>
      </c>
    </row>
    <row r="185" spans="4:8" x14ac:dyDescent="0.2">
      <c r="D185" s="43">
        <v>9</v>
      </c>
      <c r="E185" s="43">
        <v>1</v>
      </c>
      <c r="F185" s="44">
        <f t="shared" si="21"/>
        <v>31</v>
      </c>
      <c r="G185" s="44">
        <f t="shared" si="22"/>
        <v>31</v>
      </c>
      <c r="H185" s="30">
        <f t="shared" si="23"/>
        <v>0</v>
      </c>
    </row>
    <row r="186" spans="4:8" x14ac:dyDescent="0.2">
      <c r="D186" s="43">
        <v>9</v>
      </c>
      <c r="E186" s="43">
        <v>2</v>
      </c>
      <c r="F186" s="44">
        <f t="shared" si="21"/>
        <v>31</v>
      </c>
      <c r="G186" s="44">
        <f t="shared" si="22"/>
        <v>31</v>
      </c>
      <c r="H186" s="30">
        <f t="shared" si="23"/>
        <v>0</v>
      </c>
    </row>
    <row r="187" spans="4:8" x14ac:dyDescent="0.2">
      <c r="D187" s="43">
        <v>9</v>
      </c>
      <c r="E187" s="43">
        <v>3</v>
      </c>
      <c r="F187" s="44">
        <f t="shared" si="21"/>
        <v>31</v>
      </c>
      <c r="G187" s="44">
        <f t="shared" si="22"/>
        <v>31</v>
      </c>
      <c r="H187" s="30">
        <f t="shared" si="23"/>
        <v>0</v>
      </c>
    </row>
    <row r="188" spans="4:8" x14ac:dyDescent="0.2">
      <c r="D188" s="43">
        <v>9</v>
      </c>
      <c r="E188" s="43">
        <v>4</v>
      </c>
      <c r="F188" s="44">
        <f t="shared" si="21"/>
        <v>31</v>
      </c>
      <c r="G188" s="44">
        <f t="shared" si="22"/>
        <v>31</v>
      </c>
      <c r="H188" s="30">
        <f t="shared" si="23"/>
        <v>0</v>
      </c>
    </row>
    <row r="189" spans="4:8" x14ac:dyDescent="0.2">
      <c r="D189" s="43">
        <v>9</v>
      </c>
      <c r="E189" s="43">
        <v>5</v>
      </c>
      <c r="F189" s="44">
        <f t="shared" si="21"/>
        <v>31</v>
      </c>
      <c r="G189" s="44">
        <f t="shared" si="22"/>
        <v>31</v>
      </c>
      <c r="H189" s="30">
        <f t="shared" si="23"/>
        <v>0</v>
      </c>
    </row>
    <row r="190" spans="4:8" x14ac:dyDescent="0.2">
      <c r="D190" s="43">
        <v>9</v>
      </c>
      <c r="E190" s="43">
        <v>6</v>
      </c>
      <c r="F190" s="44">
        <f t="shared" si="21"/>
        <v>31</v>
      </c>
      <c r="G190" s="44">
        <f t="shared" si="22"/>
        <v>31</v>
      </c>
      <c r="H190" s="30">
        <f t="shared" si="23"/>
        <v>0</v>
      </c>
    </row>
    <row r="191" spans="4:8" x14ac:dyDescent="0.2">
      <c r="D191" s="43">
        <v>9</v>
      </c>
      <c r="E191" s="43">
        <v>7</v>
      </c>
      <c r="F191" s="44">
        <f t="shared" si="21"/>
        <v>31</v>
      </c>
      <c r="G191" s="44">
        <f t="shared" si="22"/>
        <v>31</v>
      </c>
      <c r="H191" s="30">
        <f t="shared" si="23"/>
        <v>0</v>
      </c>
    </row>
    <row r="192" spans="4:8" x14ac:dyDescent="0.2">
      <c r="D192" s="43">
        <v>9</v>
      </c>
      <c r="E192" s="43">
        <v>8</v>
      </c>
      <c r="F192" s="44">
        <f t="shared" si="21"/>
        <v>31</v>
      </c>
      <c r="G192" s="44">
        <f t="shared" si="22"/>
        <v>31</v>
      </c>
      <c r="H192" s="30">
        <f t="shared" si="23"/>
        <v>0</v>
      </c>
    </row>
    <row r="193" spans="4:8" x14ac:dyDescent="0.2">
      <c r="D193" s="43">
        <v>9</v>
      </c>
      <c r="E193" s="43">
        <v>9</v>
      </c>
      <c r="F193" s="44">
        <f t="shared" si="21"/>
        <v>31</v>
      </c>
      <c r="G193" s="44">
        <f t="shared" si="22"/>
        <v>31</v>
      </c>
      <c r="H193" s="30">
        <f t="shared" si="23"/>
        <v>0</v>
      </c>
    </row>
    <row r="194" spans="4:8" x14ac:dyDescent="0.2">
      <c r="D194" s="43">
        <v>9</v>
      </c>
      <c r="E194" s="43">
        <v>10</v>
      </c>
      <c r="F194" s="44">
        <f t="shared" si="21"/>
        <v>31</v>
      </c>
      <c r="G194" s="44">
        <f t="shared" si="22"/>
        <v>31</v>
      </c>
      <c r="H194" s="30">
        <f t="shared" si="23"/>
        <v>0</v>
      </c>
    </row>
    <row r="195" spans="4:8" x14ac:dyDescent="0.2">
      <c r="D195" s="43">
        <v>9</v>
      </c>
      <c r="E195" s="43">
        <v>11</v>
      </c>
      <c r="F195" s="44">
        <f t="shared" si="21"/>
        <v>31</v>
      </c>
      <c r="G195" s="44">
        <f t="shared" si="22"/>
        <v>31</v>
      </c>
      <c r="H195" s="30">
        <f t="shared" si="23"/>
        <v>0</v>
      </c>
    </row>
    <row r="196" spans="4:8" x14ac:dyDescent="0.2">
      <c r="D196" s="43">
        <v>9</v>
      </c>
      <c r="E196" s="43">
        <v>12</v>
      </c>
      <c r="F196" s="44">
        <f t="shared" si="21"/>
        <v>31</v>
      </c>
      <c r="G196" s="44">
        <f t="shared" si="22"/>
        <v>31</v>
      </c>
      <c r="H196" s="30">
        <f t="shared" si="23"/>
        <v>0</v>
      </c>
    </row>
    <row r="197" spans="4:8" x14ac:dyDescent="0.2">
      <c r="D197" s="43">
        <v>9</v>
      </c>
      <c r="E197" s="43">
        <v>13</v>
      </c>
      <c r="F197" s="44">
        <f t="shared" si="21"/>
        <v>31</v>
      </c>
      <c r="G197" s="44">
        <f t="shared" si="22"/>
        <v>31</v>
      </c>
      <c r="H197" s="30">
        <f t="shared" si="23"/>
        <v>0</v>
      </c>
    </row>
    <row r="198" spans="4:8" x14ac:dyDescent="0.2">
      <c r="D198" s="43">
        <v>9</v>
      </c>
      <c r="E198" s="43">
        <v>14</v>
      </c>
      <c r="F198" s="44">
        <f t="shared" si="21"/>
        <v>31</v>
      </c>
      <c r="G198" s="44">
        <f t="shared" si="22"/>
        <v>31</v>
      </c>
      <c r="H198" s="30">
        <f t="shared" si="23"/>
        <v>0</v>
      </c>
    </row>
    <row r="199" spans="4:8" x14ac:dyDescent="0.2">
      <c r="D199" s="43">
        <v>9</v>
      </c>
      <c r="E199" s="43">
        <v>15</v>
      </c>
      <c r="F199" s="44">
        <f t="shared" si="21"/>
        <v>31</v>
      </c>
      <c r="G199" s="44">
        <f t="shared" si="22"/>
        <v>31</v>
      </c>
      <c r="H199" s="30">
        <f t="shared" si="23"/>
        <v>0</v>
      </c>
    </row>
    <row r="200" spans="4:8" x14ac:dyDescent="0.2">
      <c r="D200" s="43">
        <v>9</v>
      </c>
      <c r="E200" s="43">
        <v>16</v>
      </c>
      <c r="F200" s="44">
        <f t="shared" si="21"/>
        <v>31</v>
      </c>
      <c r="G200" s="44">
        <f t="shared" si="22"/>
        <v>31</v>
      </c>
      <c r="H200" s="30">
        <f t="shared" si="23"/>
        <v>0</v>
      </c>
    </row>
    <row r="201" spans="4:8" x14ac:dyDescent="0.2">
      <c r="D201" s="43">
        <v>9</v>
      </c>
      <c r="E201" s="43">
        <v>17</v>
      </c>
      <c r="F201" s="44">
        <f t="shared" si="21"/>
        <v>31</v>
      </c>
      <c r="G201" s="44">
        <f t="shared" si="22"/>
        <v>31</v>
      </c>
      <c r="H201" s="30">
        <f t="shared" si="23"/>
        <v>0</v>
      </c>
    </row>
    <row r="202" spans="4:8" x14ac:dyDescent="0.2">
      <c r="D202" s="43">
        <v>9</v>
      </c>
      <c r="E202" s="43">
        <v>18</v>
      </c>
      <c r="F202" s="44">
        <f t="shared" si="21"/>
        <v>31</v>
      </c>
      <c r="G202" s="44">
        <f t="shared" si="22"/>
        <v>31</v>
      </c>
      <c r="H202" s="30">
        <f t="shared" si="23"/>
        <v>0</v>
      </c>
    </row>
    <row r="203" spans="4:8" x14ac:dyDescent="0.2">
      <c r="D203" s="43">
        <v>9</v>
      </c>
      <c r="E203" s="43">
        <v>19</v>
      </c>
      <c r="F203" s="44">
        <f t="shared" si="21"/>
        <v>31</v>
      </c>
      <c r="G203" s="44">
        <f t="shared" si="22"/>
        <v>31</v>
      </c>
      <c r="H203" s="30">
        <f t="shared" si="23"/>
        <v>0</v>
      </c>
    </row>
    <row r="204" spans="4:8" x14ac:dyDescent="0.2">
      <c r="D204" s="43">
        <v>10</v>
      </c>
      <c r="E204" s="43">
        <v>1</v>
      </c>
      <c r="F204" s="44">
        <f t="shared" si="21"/>
        <v>29</v>
      </c>
      <c r="G204" s="44">
        <f t="shared" si="22"/>
        <v>29</v>
      </c>
      <c r="H204" s="30">
        <f t="shared" si="23"/>
        <v>0</v>
      </c>
    </row>
    <row r="205" spans="4:8" x14ac:dyDescent="0.2">
      <c r="D205" s="43">
        <v>10</v>
      </c>
      <c r="E205" s="43">
        <v>2</v>
      </c>
      <c r="F205" s="44">
        <f t="shared" si="21"/>
        <v>29</v>
      </c>
      <c r="G205" s="44">
        <f t="shared" si="22"/>
        <v>29</v>
      </c>
      <c r="H205" s="30">
        <f t="shared" si="23"/>
        <v>0</v>
      </c>
    </row>
    <row r="206" spans="4:8" x14ac:dyDescent="0.2">
      <c r="D206" s="43">
        <v>10</v>
      </c>
      <c r="E206" s="43">
        <v>3</v>
      </c>
      <c r="F206" s="44">
        <f t="shared" si="21"/>
        <v>29</v>
      </c>
      <c r="G206" s="44">
        <f t="shared" si="22"/>
        <v>29</v>
      </c>
      <c r="H206" s="30">
        <f t="shared" si="23"/>
        <v>0</v>
      </c>
    </row>
    <row r="207" spans="4:8" x14ac:dyDescent="0.2">
      <c r="D207" s="43">
        <v>10</v>
      </c>
      <c r="E207" s="43">
        <v>4</v>
      </c>
      <c r="F207" s="44">
        <f t="shared" si="21"/>
        <v>29</v>
      </c>
      <c r="G207" s="44">
        <f t="shared" si="22"/>
        <v>29</v>
      </c>
      <c r="H207" s="30">
        <f t="shared" si="23"/>
        <v>0</v>
      </c>
    </row>
    <row r="208" spans="4:8" x14ac:dyDescent="0.2">
      <c r="D208" s="43">
        <v>10</v>
      </c>
      <c r="E208" s="43">
        <v>5</v>
      </c>
      <c r="F208" s="44">
        <f t="shared" si="21"/>
        <v>29</v>
      </c>
      <c r="G208" s="44">
        <f t="shared" si="22"/>
        <v>29</v>
      </c>
      <c r="H208" s="30">
        <f t="shared" si="23"/>
        <v>0</v>
      </c>
    </row>
    <row r="209" spans="4:8" x14ac:dyDescent="0.2">
      <c r="D209" s="43">
        <v>10</v>
      </c>
      <c r="E209" s="43">
        <v>6</v>
      </c>
      <c r="F209" s="44">
        <f t="shared" si="21"/>
        <v>29</v>
      </c>
      <c r="G209" s="44">
        <f t="shared" si="22"/>
        <v>29</v>
      </c>
      <c r="H209" s="30">
        <f t="shared" si="23"/>
        <v>0</v>
      </c>
    </row>
    <row r="210" spans="4:8" x14ac:dyDescent="0.2">
      <c r="D210" s="43">
        <v>10</v>
      </c>
      <c r="E210" s="43">
        <v>7</v>
      </c>
      <c r="F210" s="44">
        <f t="shared" si="21"/>
        <v>29</v>
      </c>
      <c r="G210" s="44">
        <f t="shared" si="22"/>
        <v>29</v>
      </c>
      <c r="H210" s="30">
        <f t="shared" si="23"/>
        <v>0</v>
      </c>
    </row>
    <row r="211" spans="4:8" x14ac:dyDescent="0.2">
      <c r="D211" s="43">
        <v>10</v>
      </c>
      <c r="E211" s="43">
        <v>8</v>
      </c>
      <c r="F211" s="44">
        <f t="shared" si="21"/>
        <v>29</v>
      </c>
      <c r="G211" s="44">
        <f t="shared" si="22"/>
        <v>29</v>
      </c>
      <c r="H211" s="30">
        <f t="shared" si="23"/>
        <v>0</v>
      </c>
    </row>
    <row r="212" spans="4:8" x14ac:dyDescent="0.2">
      <c r="D212" s="43">
        <v>10</v>
      </c>
      <c r="E212" s="43">
        <v>9</v>
      </c>
      <c r="F212" s="44">
        <f t="shared" si="21"/>
        <v>29</v>
      </c>
      <c r="G212" s="44">
        <f t="shared" si="22"/>
        <v>29</v>
      </c>
      <c r="H212" s="30">
        <f t="shared" si="23"/>
        <v>0</v>
      </c>
    </row>
    <row r="213" spans="4:8" x14ac:dyDescent="0.2">
      <c r="D213" s="43">
        <v>10</v>
      </c>
      <c r="E213" s="43">
        <v>10</v>
      </c>
      <c r="F213" s="44">
        <f t="shared" si="21"/>
        <v>29</v>
      </c>
      <c r="G213" s="44">
        <f t="shared" si="22"/>
        <v>29</v>
      </c>
      <c r="H213" s="30">
        <f t="shared" si="23"/>
        <v>0</v>
      </c>
    </row>
    <row r="214" spans="4:8" x14ac:dyDescent="0.2">
      <c r="D214" s="43">
        <v>10</v>
      </c>
      <c r="E214" s="43">
        <v>11</v>
      </c>
      <c r="F214" s="44">
        <f t="shared" si="21"/>
        <v>29</v>
      </c>
      <c r="G214" s="44">
        <f t="shared" si="22"/>
        <v>29</v>
      </c>
      <c r="H214" s="30">
        <f t="shared" si="23"/>
        <v>0</v>
      </c>
    </row>
    <row r="215" spans="4:8" x14ac:dyDescent="0.2">
      <c r="D215" s="43">
        <v>10</v>
      </c>
      <c r="E215" s="43">
        <v>12</v>
      </c>
      <c r="F215" s="44">
        <f t="shared" si="21"/>
        <v>29</v>
      </c>
      <c r="G215" s="44">
        <f t="shared" si="22"/>
        <v>29</v>
      </c>
      <c r="H215" s="30">
        <f t="shared" si="23"/>
        <v>0</v>
      </c>
    </row>
    <row r="216" spans="4:8" x14ac:dyDescent="0.2">
      <c r="D216" s="43">
        <v>10</v>
      </c>
      <c r="E216" s="43">
        <v>13</v>
      </c>
      <c r="F216" s="44">
        <f t="shared" si="21"/>
        <v>29</v>
      </c>
      <c r="G216" s="44">
        <f t="shared" si="22"/>
        <v>29</v>
      </c>
      <c r="H216" s="30">
        <f t="shared" si="23"/>
        <v>0</v>
      </c>
    </row>
    <row r="217" spans="4:8" x14ac:dyDescent="0.2">
      <c r="D217" s="43">
        <v>10</v>
      </c>
      <c r="E217" s="43">
        <v>14</v>
      </c>
      <c r="F217" s="44">
        <f t="shared" si="21"/>
        <v>29</v>
      </c>
      <c r="G217" s="44">
        <f t="shared" si="22"/>
        <v>29</v>
      </c>
      <c r="H217" s="30">
        <f t="shared" si="23"/>
        <v>0</v>
      </c>
    </row>
    <row r="218" spans="4:8" x14ac:dyDescent="0.2">
      <c r="D218" s="43">
        <v>10</v>
      </c>
      <c r="E218" s="43">
        <v>15</v>
      </c>
      <c r="F218" s="44">
        <f t="shared" si="21"/>
        <v>29</v>
      </c>
      <c r="G218" s="44">
        <f t="shared" si="22"/>
        <v>29</v>
      </c>
      <c r="H218" s="30">
        <f t="shared" si="23"/>
        <v>0</v>
      </c>
    </row>
    <row r="219" spans="4:8" x14ac:dyDescent="0.2">
      <c r="D219" s="43">
        <v>10</v>
      </c>
      <c r="E219" s="43">
        <v>16</v>
      </c>
      <c r="F219" s="44">
        <f t="shared" si="21"/>
        <v>29</v>
      </c>
      <c r="G219" s="44">
        <f t="shared" si="22"/>
        <v>29</v>
      </c>
      <c r="H219" s="30">
        <f t="shared" si="23"/>
        <v>0</v>
      </c>
    </row>
    <row r="220" spans="4:8" x14ac:dyDescent="0.2">
      <c r="D220" s="43">
        <v>10</v>
      </c>
      <c r="E220" s="43">
        <v>17</v>
      </c>
      <c r="F220" s="44">
        <f t="shared" si="21"/>
        <v>29</v>
      </c>
      <c r="G220" s="44">
        <f t="shared" si="22"/>
        <v>29</v>
      </c>
      <c r="H220" s="30">
        <f t="shared" si="23"/>
        <v>0</v>
      </c>
    </row>
    <row r="221" spans="4:8" x14ac:dyDescent="0.2">
      <c r="D221" s="43">
        <v>10</v>
      </c>
      <c r="E221" s="43">
        <v>18</v>
      </c>
      <c r="F221" s="44">
        <f t="shared" si="21"/>
        <v>29</v>
      </c>
      <c r="G221" s="44">
        <f t="shared" si="22"/>
        <v>29</v>
      </c>
      <c r="H221" s="30">
        <f t="shared" si="23"/>
        <v>0</v>
      </c>
    </row>
    <row r="222" spans="4:8" x14ac:dyDescent="0.2">
      <c r="D222" s="43">
        <v>10</v>
      </c>
      <c r="E222" s="43">
        <v>19</v>
      </c>
      <c r="F222" s="44">
        <f t="shared" si="21"/>
        <v>29</v>
      </c>
      <c r="G222" s="44">
        <f t="shared" si="22"/>
        <v>29</v>
      </c>
      <c r="H222" s="30">
        <f t="shared" si="23"/>
        <v>0</v>
      </c>
    </row>
    <row r="223" spans="4:8" x14ac:dyDescent="0.2">
      <c r="D223" s="43">
        <v>11</v>
      </c>
      <c r="E223" s="43">
        <v>1</v>
      </c>
      <c r="F223" s="44">
        <f t="shared" si="21"/>
        <v>32</v>
      </c>
      <c r="G223" s="44">
        <f t="shared" si="22"/>
        <v>32</v>
      </c>
      <c r="H223" s="30">
        <f>G223-F223</f>
        <v>0</v>
      </c>
    </row>
    <row r="224" spans="4:8" x14ac:dyDescent="0.2">
      <c r="D224" s="43">
        <v>11</v>
      </c>
      <c r="E224" s="43">
        <v>2</v>
      </c>
      <c r="F224" s="44">
        <f t="shared" si="21"/>
        <v>32</v>
      </c>
      <c r="G224" s="44">
        <f t="shared" si="22"/>
        <v>32</v>
      </c>
      <c r="H224" s="30">
        <f t="shared" si="23"/>
        <v>0</v>
      </c>
    </row>
    <row r="225" spans="4:8" x14ac:dyDescent="0.2">
      <c r="D225" s="43">
        <v>11</v>
      </c>
      <c r="E225" s="43">
        <v>3</v>
      </c>
      <c r="F225" s="44">
        <f t="shared" ref="F225:F260" si="24">INDEX($B$10:$X$28,MATCH(E225,$A$10:$A$28,0),D225*2)</f>
        <v>32</v>
      </c>
      <c r="G225" s="44">
        <f t="shared" ref="G225:G260" si="25">INDEX($B$10:$X$28,MATCH(E225,$A$10:$A$28,0),D225*2)</f>
        <v>32</v>
      </c>
      <c r="H225" s="30">
        <f t="shared" si="23"/>
        <v>0</v>
      </c>
    </row>
    <row r="226" spans="4:8" x14ac:dyDescent="0.2">
      <c r="D226" s="43">
        <v>11</v>
      </c>
      <c r="E226" s="43">
        <v>4</v>
      </c>
      <c r="F226" s="44">
        <f t="shared" si="24"/>
        <v>32</v>
      </c>
      <c r="G226" s="44">
        <f t="shared" si="25"/>
        <v>32</v>
      </c>
      <c r="H226" s="30">
        <f t="shared" ref="H226:H260" si="26">G226-F226</f>
        <v>0</v>
      </c>
    </row>
    <row r="227" spans="4:8" x14ac:dyDescent="0.2">
      <c r="D227" s="43">
        <v>11</v>
      </c>
      <c r="E227" s="43">
        <v>5</v>
      </c>
      <c r="F227" s="44">
        <f t="shared" si="24"/>
        <v>32</v>
      </c>
      <c r="G227" s="44">
        <f t="shared" si="25"/>
        <v>32</v>
      </c>
      <c r="H227" s="30">
        <f t="shared" si="26"/>
        <v>0</v>
      </c>
    </row>
    <row r="228" spans="4:8" x14ac:dyDescent="0.2">
      <c r="D228" s="43">
        <v>11</v>
      </c>
      <c r="E228" s="43">
        <v>6</v>
      </c>
      <c r="F228" s="44">
        <f t="shared" si="24"/>
        <v>32</v>
      </c>
      <c r="G228" s="44">
        <f t="shared" si="25"/>
        <v>32</v>
      </c>
      <c r="H228" s="30">
        <f t="shared" si="26"/>
        <v>0</v>
      </c>
    </row>
    <row r="229" spans="4:8" x14ac:dyDescent="0.2">
      <c r="D229" s="43">
        <v>11</v>
      </c>
      <c r="E229" s="43">
        <v>7</v>
      </c>
      <c r="F229" s="44">
        <f t="shared" si="24"/>
        <v>32</v>
      </c>
      <c r="G229" s="44">
        <f t="shared" si="25"/>
        <v>32</v>
      </c>
      <c r="H229" s="30">
        <f t="shared" si="26"/>
        <v>0</v>
      </c>
    </row>
    <row r="230" spans="4:8" x14ac:dyDescent="0.2">
      <c r="D230" s="43">
        <v>11</v>
      </c>
      <c r="E230" s="43">
        <v>8</v>
      </c>
      <c r="F230" s="44">
        <f t="shared" si="24"/>
        <v>32</v>
      </c>
      <c r="G230" s="44">
        <f t="shared" si="25"/>
        <v>32</v>
      </c>
      <c r="H230" s="30">
        <f t="shared" si="26"/>
        <v>0</v>
      </c>
    </row>
    <row r="231" spans="4:8" x14ac:dyDescent="0.2">
      <c r="D231" s="43">
        <v>11</v>
      </c>
      <c r="E231" s="43">
        <v>9</v>
      </c>
      <c r="F231" s="44">
        <f t="shared" si="24"/>
        <v>32</v>
      </c>
      <c r="G231" s="44">
        <f t="shared" si="25"/>
        <v>32</v>
      </c>
      <c r="H231" s="30">
        <f t="shared" si="26"/>
        <v>0</v>
      </c>
    </row>
    <row r="232" spans="4:8" x14ac:dyDescent="0.2">
      <c r="D232" s="43">
        <v>11</v>
      </c>
      <c r="E232" s="43">
        <v>10</v>
      </c>
      <c r="F232" s="44">
        <f t="shared" si="24"/>
        <v>32</v>
      </c>
      <c r="G232" s="44">
        <f t="shared" si="25"/>
        <v>32</v>
      </c>
      <c r="H232" s="30">
        <f t="shared" si="26"/>
        <v>0</v>
      </c>
    </row>
    <row r="233" spans="4:8" x14ac:dyDescent="0.2">
      <c r="D233" s="43">
        <v>11</v>
      </c>
      <c r="E233" s="43">
        <v>11</v>
      </c>
      <c r="F233" s="44">
        <f t="shared" si="24"/>
        <v>32</v>
      </c>
      <c r="G233" s="44">
        <f t="shared" si="25"/>
        <v>32</v>
      </c>
      <c r="H233" s="30">
        <f t="shared" si="26"/>
        <v>0</v>
      </c>
    </row>
    <row r="234" spans="4:8" x14ac:dyDescent="0.2">
      <c r="D234" s="43">
        <v>11</v>
      </c>
      <c r="E234" s="43">
        <v>12</v>
      </c>
      <c r="F234" s="44">
        <f t="shared" si="24"/>
        <v>32</v>
      </c>
      <c r="G234" s="44">
        <f t="shared" si="25"/>
        <v>32</v>
      </c>
      <c r="H234" s="30">
        <f t="shared" si="26"/>
        <v>0</v>
      </c>
    </row>
    <row r="235" spans="4:8" x14ac:dyDescent="0.2">
      <c r="D235" s="43">
        <v>11</v>
      </c>
      <c r="E235" s="43">
        <v>13</v>
      </c>
      <c r="F235" s="44">
        <f t="shared" si="24"/>
        <v>32</v>
      </c>
      <c r="G235" s="44">
        <f t="shared" si="25"/>
        <v>32</v>
      </c>
      <c r="H235" s="30">
        <f t="shared" si="26"/>
        <v>0</v>
      </c>
    </row>
    <row r="236" spans="4:8" x14ac:dyDescent="0.2">
      <c r="D236" s="43">
        <v>11</v>
      </c>
      <c r="E236" s="43">
        <v>14</v>
      </c>
      <c r="F236" s="44">
        <f t="shared" si="24"/>
        <v>32</v>
      </c>
      <c r="G236" s="44">
        <f t="shared" si="25"/>
        <v>32</v>
      </c>
      <c r="H236" s="30">
        <f t="shared" si="26"/>
        <v>0</v>
      </c>
    </row>
    <row r="237" spans="4:8" x14ac:dyDescent="0.2">
      <c r="D237" s="43">
        <v>11</v>
      </c>
      <c r="E237" s="43">
        <v>15</v>
      </c>
      <c r="F237" s="44">
        <f t="shared" si="24"/>
        <v>32</v>
      </c>
      <c r="G237" s="44">
        <f t="shared" si="25"/>
        <v>32</v>
      </c>
      <c r="H237" s="30">
        <f t="shared" si="26"/>
        <v>0</v>
      </c>
    </row>
    <row r="238" spans="4:8" x14ac:dyDescent="0.2">
      <c r="D238" s="43">
        <v>11</v>
      </c>
      <c r="E238" s="43">
        <v>16</v>
      </c>
      <c r="F238" s="44">
        <f t="shared" si="24"/>
        <v>32</v>
      </c>
      <c r="G238" s="44">
        <f t="shared" si="25"/>
        <v>32</v>
      </c>
      <c r="H238" s="30">
        <f t="shared" si="26"/>
        <v>0</v>
      </c>
    </row>
    <row r="239" spans="4:8" x14ac:dyDescent="0.2">
      <c r="D239" s="43">
        <v>11</v>
      </c>
      <c r="E239" s="43">
        <v>17</v>
      </c>
      <c r="F239" s="44">
        <f t="shared" si="24"/>
        <v>32</v>
      </c>
      <c r="G239" s="44">
        <f t="shared" si="25"/>
        <v>32</v>
      </c>
      <c r="H239" s="30">
        <f t="shared" si="26"/>
        <v>0</v>
      </c>
    </row>
    <row r="240" spans="4:8" x14ac:dyDescent="0.2">
      <c r="D240" s="43">
        <v>11</v>
      </c>
      <c r="E240" s="43">
        <v>18</v>
      </c>
      <c r="F240" s="44">
        <f t="shared" si="24"/>
        <v>32</v>
      </c>
      <c r="G240" s="44">
        <f t="shared" si="25"/>
        <v>32</v>
      </c>
      <c r="H240" s="30">
        <f t="shared" si="26"/>
        <v>0</v>
      </c>
    </row>
    <row r="241" spans="4:8" x14ac:dyDescent="0.2">
      <c r="D241" s="43">
        <v>11</v>
      </c>
      <c r="E241" s="43">
        <v>19</v>
      </c>
      <c r="F241" s="44">
        <f t="shared" si="24"/>
        <v>32</v>
      </c>
      <c r="G241" s="44">
        <f t="shared" si="25"/>
        <v>32</v>
      </c>
      <c r="H241" s="30">
        <f t="shared" si="26"/>
        <v>0</v>
      </c>
    </row>
    <row r="242" spans="4:8" x14ac:dyDescent="0.2">
      <c r="D242" s="43">
        <v>12</v>
      </c>
      <c r="E242" s="43">
        <v>1</v>
      </c>
      <c r="F242" s="44" t="e">
        <f t="shared" si="24"/>
        <v>#REF!</v>
      </c>
      <c r="G242" s="44" t="e">
        <f t="shared" si="25"/>
        <v>#REF!</v>
      </c>
      <c r="H242" s="30" t="e">
        <f t="shared" si="26"/>
        <v>#REF!</v>
      </c>
    </row>
    <row r="243" spans="4:8" x14ac:dyDescent="0.2">
      <c r="D243" s="43">
        <v>12</v>
      </c>
      <c r="E243" s="43">
        <v>2</v>
      </c>
      <c r="F243" s="44" t="e">
        <f t="shared" si="24"/>
        <v>#REF!</v>
      </c>
      <c r="G243" s="44" t="e">
        <f t="shared" si="25"/>
        <v>#REF!</v>
      </c>
      <c r="H243" s="30" t="e">
        <f t="shared" si="26"/>
        <v>#REF!</v>
      </c>
    </row>
    <row r="244" spans="4:8" x14ac:dyDescent="0.2">
      <c r="D244" s="43">
        <v>12</v>
      </c>
      <c r="E244" s="43">
        <v>3</v>
      </c>
      <c r="F244" s="44" t="e">
        <f t="shared" si="24"/>
        <v>#REF!</v>
      </c>
      <c r="G244" s="44" t="e">
        <f t="shared" si="25"/>
        <v>#REF!</v>
      </c>
      <c r="H244" s="30" t="e">
        <f t="shared" si="26"/>
        <v>#REF!</v>
      </c>
    </row>
    <row r="245" spans="4:8" x14ac:dyDescent="0.2">
      <c r="D245" s="43">
        <v>12</v>
      </c>
      <c r="E245" s="43">
        <v>4</v>
      </c>
      <c r="F245" s="44" t="e">
        <f t="shared" si="24"/>
        <v>#REF!</v>
      </c>
      <c r="G245" s="44" t="e">
        <f t="shared" si="25"/>
        <v>#REF!</v>
      </c>
      <c r="H245" s="30" t="e">
        <f t="shared" si="26"/>
        <v>#REF!</v>
      </c>
    </row>
    <row r="246" spans="4:8" x14ac:dyDescent="0.2">
      <c r="D246" s="43">
        <v>12</v>
      </c>
      <c r="E246" s="43">
        <v>5</v>
      </c>
      <c r="F246" s="44" t="e">
        <f t="shared" si="24"/>
        <v>#REF!</v>
      </c>
      <c r="G246" s="44" t="e">
        <f t="shared" si="25"/>
        <v>#REF!</v>
      </c>
      <c r="H246" s="30" t="e">
        <f t="shared" si="26"/>
        <v>#REF!</v>
      </c>
    </row>
    <row r="247" spans="4:8" x14ac:dyDescent="0.2">
      <c r="D247" s="43">
        <v>12</v>
      </c>
      <c r="E247" s="43">
        <v>6</v>
      </c>
      <c r="F247" s="44" t="e">
        <f t="shared" si="24"/>
        <v>#REF!</v>
      </c>
      <c r="G247" s="44" t="e">
        <f t="shared" si="25"/>
        <v>#REF!</v>
      </c>
      <c r="H247" s="30" t="e">
        <f t="shared" si="26"/>
        <v>#REF!</v>
      </c>
    </row>
    <row r="248" spans="4:8" x14ac:dyDescent="0.2">
      <c r="D248" s="43">
        <v>12</v>
      </c>
      <c r="E248" s="43">
        <v>7</v>
      </c>
      <c r="F248" s="44" t="e">
        <f t="shared" si="24"/>
        <v>#REF!</v>
      </c>
      <c r="G248" s="44" t="e">
        <f t="shared" si="25"/>
        <v>#REF!</v>
      </c>
      <c r="H248" s="30" t="e">
        <f t="shared" si="26"/>
        <v>#REF!</v>
      </c>
    </row>
    <row r="249" spans="4:8" x14ac:dyDescent="0.2">
      <c r="D249" s="43">
        <v>12</v>
      </c>
      <c r="E249" s="43">
        <v>8</v>
      </c>
      <c r="F249" s="44" t="e">
        <f t="shared" si="24"/>
        <v>#REF!</v>
      </c>
      <c r="G249" s="44" t="e">
        <f t="shared" si="25"/>
        <v>#REF!</v>
      </c>
      <c r="H249" s="30" t="e">
        <f t="shared" si="26"/>
        <v>#REF!</v>
      </c>
    </row>
    <row r="250" spans="4:8" x14ac:dyDescent="0.2">
      <c r="D250" s="43">
        <v>12</v>
      </c>
      <c r="E250" s="43">
        <v>9</v>
      </c>
      <c r="F250" s="44" t="e">
        <f t="shared" si="24"/>
        <v>#REF!</v>
      </c>
      <c r="G250" s="44" t="e">
        <f t="shared" si="25"/>
        <v>#REF!</v>
      </c>
      <c r="H250" s="30" t="e">
        <f t="shared" si="26"/>
        <v>#REF!</v>
      </c>
    </row>
    <row r="251" spans="4:8" x14ac:dyDescent="0.2">
      <c r="D251" s="43">
        <v>12</v>
      </c>
      <c r="E251" s="43">
        <v>10</v>
      </c>
      <c r="F251" s="44" t="e">
        <f t="shared" si="24"/>
        <v>#REF!</v>
      </c>
      <c r="G251" s="44" t="e">
        <f t="shared" si="25"/>
        <v>#REF!</v>
      </c>
      <c r="H251" s="30" t="e">
        <f t="shared" si="26"/>
        <v>#REF!</v>
      </c>
    </row>
    <row r="252" spans="4:8" x14ac:dyDescent="0.2">
      <c r="D252" s="43">
        <v>12</v>
      </c>
      <c r="E252" s="43">
        <v>11</v>
      </c>
      <c r="F252" s="44" t="e">
        <f t="shared" si="24"/>
        <v>#REF!</v>
      </c>
      <c r="G252" s="44" t="e">
        <f t="shared" si="25"/>
        <v>#REF!</v>
      </c>
      <c r="H252" s="30" t="e">
        <f t="shared" si="26"/>
        <v>#REF!</v>
      </c>
    </row>
    <row r="253" spans="4:8" x14ac:dyDescent="0.2">
      <c r="D253" s="43">
        <v>12</v>
      </c>
      <c r="E253" s="43">
        <v>12</v>
      </c>
      <c r="F253" s="44" t="e">
        <f t="shared" si="24"/>
        <v>#REF!</v>
      </c>
      <c r="G253" s="44" t="e">
        <f t="shared" si="25"/>
        <v>#REF!</v>
      </c>
      <c r="H253" s="30" t="e">
        <f t="shared" si="26"/>
        <v>#REF!</v>
      </c>
    </row>
    <row r="254" spans="4:8" x14ac:dyDescent="0.2">
      <c r="D254" s="43">
        <v>12</v>
      </c>
      <c r="E254" s="43">
        <v>13</v>
      </c>
      <c r="F254" s="44" t="e">
        <f t="shared" si="24"/>
        <v>#REF!</v>
      </c>
      <c r="G254" s="44" t="e">
        <f t="shared" si="25"/>
        <v>#REF!</v>
      </c>
      <c r="H254" s="30" t="e">
        <f t="shared" si="26"/>
        <v>#REF!</v>
      </c>
    </row>
    <row r="255" spans="4:8" x14ac:dyDescent="0.2">
      <c r="D255" s="43">
        <v>12</v>
      </c>
      <c r="E255" s="43">
        <v>14</v>
      </c>
      <c r="F255" s="44" t="e">
        <f t="shared" si="24"/>
        <v>#REF!</v>
      </c>
      <c r="G255" s="44" t="e">
        <f t="shared" si="25"/>
        <v>#REF!</v>
      </c>
      <c r="H255" s="30" t="e">
        <f t="shared" si="26"/>
        <v>#REF!</v>
      </c>
    </row>
    <row r="256" spans="4:8" x14ac:dyDescent="0.2">
      <c r="D256" s="43">
        <v>12</v>
      </c>
      <c r="E256" s="43">
        <v>15</v>
      </c>
      <c r="F256" s="44" t="e">
        <f t="shared" si="24"/>
        <v>#REF!</v>
      </c>
      <c r="G256" s="44" t="e">
        <f t="shared" si="25"/>
        <v>#REF!</v>
      </c>
      <c r="H256" s="30" t="e">
        <f t="shared" si="26"/>
        <v>#REF!</v>
      </c>
    </row>
    <row r="257" spans="4:8" x14ac:dyDescent="0.2">
      <c r="D257" s="43">
        <v>12</v>
      </c>
      <c r="E257" s="43">
        <v>16</v>
      </c>
      <c r="F257" s="44" t="e">
        <f t="shared" si="24"/>
        <v>#REF!</v>
      </c>
      <c r="G257" s="44" t="e">
        <f t="shared" si="25"/>
        <v>#REF!</v>
      </c>
      <c r="H257" s="30" t="e">
        <f t="shared" si="26"/>
        <v>#REF!</v>
      </c>
    </row>
    <row r="258" spans="4:8" x14ac:dyDescent="0.2">
      <c r="D258" s="43">
        <v>12</v>
      </c>
      <c r="E258" s="43">
        <v>17</v>
      </c>
      <c r="F258" s="44" t="e">
        <f t="shared" si="24"/>
        <v>#REF!</v>
      </c>
      <c r="G258" s="44" t="e">
        <f t="shared" si="25"/>
        <v>#REF!</v>
      </c>
      <c r="H258" s="30" t="e">
        <f t="shared" si="26"/>
        <v>#REF!</v>
      </c>
    </row>
    <row r="259" spans="4:8" x14ac:dyDescent="0.2">
      <c r="D259" s="43">
        <v>12</v>
      </c>
      <c r="E259" s="43">
        <v>18</v>
      </c>
      <c r="F259" s="44" t="e">
        <f t="shared" si="24"/>
        <v>#REF!</v>
      </c>
      <c r="G259" s="44" t="e">
        <f t="shared" si="25"/>
        <v>#REF!</v>
      </c>
      <c r="H259" s="30" t="e">
        <f t="shared" si="26"/>
        <v>#REF!</v>
      </c>
    </row>
    <row r="260" spans="4:8" x14ac:dyDescent="0.2">
      <c r="D260" s="43">
        <v>12</v>
      </c>
      <c r="E260" s="43">
        <v>19</v>
      </c>
      <c r="F260" s="44" t="e">
        <f t="shared" si="24"/>
        <v>#REF!</v>
      </c>
      <c r="G260" s="44" t="e">
        <f t="shared" si="25"/>
        <v>#REF!</v>
      </c>
      <c r="H260" s="30" t="e">
        <f t="shared" si="26"/>
        <v>#REF!</v>
      </c>
    </row>
    <row r="261" spans="4:8" x14ac:dyDescent="0.2">
      <c r="D261" s="43">
        <v>1</v>
      </c>
      <c r="E261" s="43">
        <v>1</v>
      </c>
      <c r="F261" s="44">
        <f t="shared" ref="F261:F324" si="27">INDEX($W$10:$X$28,MATCH(E261,$A$10:$A$28,0),D261*2)</f>
        <v>44011</v>
      </c>
      <c r="G261" s="44" t="e">
        <f>INDEX(#REF!,MATCH(E261,$A$10:$A$28,0),D261*2)</f>
        <v>#REF!</v>
      </c>
      <c r="H261" s="30" t="e">
        <f>G261-F261</f>
        <v>#REF!</v>
      </c>
    </row>
    <row r="262" spans="4:8" x14ac:dyDescent="0.2">
      <c r="D262" s="43">
        <v>1</v>
      </c>
      <c r="E262" s="43">
        <v>2</v>
      </c>
      <c r="F262" s="44">
        <f t="shared" si="27"/>
        <v>44011</v>
      </c>
      <c r="G262" s="44" t="e">
        <f>INDEX(#REF!,MATCH(E262,$A$10:$A$28,0),D262*2)</f>
        <v>#REF!</v>
      </c>
      <c r="H262" s="30" t="e">
        <f t="shared" ref="H262:H325" si="28">G262-F262</f>
        <v>#REF!</v>
      </c>
    </row>
    <row r="263" spans="4:8" x14ac:dyDescent="0.2">
      <c r="D263" s="43">
        <v>1</v>
      </c>
      <c r="E263" s="43">
        <v>3</v>
      </c>
      <c r="F263" s="44">
        <f t="shared" si="27"/>
        <v>44011</v>
      </c>
      <c r="G263" s="44" t="e">
        <f>INDEX(#REF!,MATCH(E263,$A$10:$A$28,0),D263*2)</f>
        <v>#REF!</v>
      </c>
      <c r="H263" s="30" t="e">
        <f t="shared" si="28"/>
        <v>#REF!</v>
      </c>
    </row>
    <row r="264" spans="4:8" x14ac:dyDescent="0.2">
      <c r="D264" s="43">
        <v>1</v>
      </c>
      <c r="E264" s="43">
        <v>4</v>
      </c>
      <c r="F264" s="44">
        <f t="shared" si="27"/>
        <v>44011</v>
      </c>
      <c r="G264" s="44" t="e">
        <f>INDEX(#REF!,MATCH(E264,$A$10:$A$28,0),D264*2)</f>
        <v>#REF!</v>
      </c>
      <c r="H264" s="30" t="e">
        <f t="shared" si="28"/>
        <v>#REF!</v>
      </c>
    </row>
    <row r="265" spans="4:8" x14ac:dyDescent="0.2">
      <c r="D265" s="43">
        <v>1</v>
      </c>
      <c r="E265" s="43">
        <v>5</v>
      </c>
      <c r="F265" s="44">
        <f t="shared" si="27"/>
        <v>44011</v>
      </c>
      <c r="G265" s="44" t="e">
        <f>INDEX(#REF!,MATCH(E265,$A$10:$A$28,0),D265*2)</f>
        <v>#REF!</v>
      </c>
      <c r="H265" s="30" t="e">
        <f t="shared" si="28"/>
        <v>#REF!</v>
      </c>
    </row>
    <row r="266" spans="4:8" x14ac:dyDescent="0.2">
      <c r="D266" s="43">
        <v>1</v>
      </c>
      <c r="E266" s="43">
        <v>6</v>
      </c>
      <c r="F266" s="44">
        <f t="shared" si="27"/>
        <v>44011</v>
      </c>
      <c r="G266" s="44" t="e">
        <f>INDEX(#REF!,MATCH(E266,$A$10:$A$28,0),D266*2)</f>
        <v>#REF!</v>
      </c>
      <c r="H266" s="30" t="e">
        <f t="shared" si="28"/>
        <v>#REF!</v>
      </c>
    </row>
    <row r="267" spans="4:8" x14ac:dyDescent="0.2">
      <c r="D267" s="43">
        <v>1</v>
      </c>
      <c r="E267" s="43">
        <v>7</v>
      </c>
      <c r="F267" s="44">
        <f t="shared" si="27"/>
        <v>44011</v>
      </c>
      <c r="G267" s="44" t="e">
        <f>INDEX(#REF!,MATCH(E267,$A$10:$A$28,0),D267*2)</f>
        <v>#REF!</v>
      </c>
      <c r="H267" s="30" t="e">
        <f t="shared" si="28"/>
        <v>#REF!</v>
      </c>
    </row>
    <row r="268" spans="4:8" x14ac:dyDescent="0.2">
      <c r="D268" s="43">
        <v>1</v>
      </c>
      <c r="E268" s="43">
        <v>8</v>
      </c>
      <c r="F268" s="44">
        <f t="shared" si="27"/>
        <v>44011</v>
      </c>
      <c r="G268" s="44" t="e">
        <f>INDEX(#REF!,MATCH(E268,$A$10:$A$28,0),D268*2)</f>
        <v>#REF!</v>
      </c>
      <c r="H268" s="30" t="e">
        <f t="shared" si="28"/>
        <v>#REF!</v>
      </c>
    </row>
    <row r="269" spans="4:8" x14ac:dyDescent="0.2">
      <c r="D269" s="43">
        <v>1</v>
      </c>
      <c r="E269" s="43">
        <v>9</v>
      </c>
      <c r="F269" s="44">
        <f t="shared" si="27"/>
        <v>44011</v>
      </c>
      <c r="G269" s="44" t="e">
        <f>INDEX(#REF!,MATCH(E269,$A$10:$A$28,0),D269*2)</f>
        <v>#REF!</v>
      </c>
      <c r="H269" s="30" t="e">
        <f t="shared" si="28"/>
        <v>#REF!</v>
      </c>
    </row>
    <row r="270" spans="4:8" x14ac:dyDescent="0.2">
      <c r="D270" s="43">
        <v>1</v>
      </c>
      <c r="E270" s="43">
        <v>10</v>
      </c>
      <c r="F270" s="44">
        <f t="shared" si="27"/>
        <v>44011</v>
      </c>
      <c r="G270" s="44" t="e">
        <f>INDEX(#REF!,MATCH(E270,$A$10:$A$28,0),D270*2)</f>
        <v>#REF!</v>
      </c>
      <c r="H270" s="30" t="e">
        <f t="shared" si="28"/>
        <v>#REF!</v>
      </c>
    </row>
    <row r="271" spans="4:8" x14ac:dyDescent="0.2">
      <c r="D271" s="43">
        <v>1</v>
      </c>
      <c r="E271" s="43">
        <v>11</v>
      </c>
      <c r="F271" s="44">
        <f t="shared" si="27"/>
        <v>44011</v>
      </c>
      <c r="G271" s="44" t="e">
        <f>INDEX(#REF!,MATCH(E271,$A$10:$A$28,0),D271*2)</f>
        <v>#REF!</v>
      </c>
      <c r="H271" s="30" t="e">
        <f t="shared" si="28"/>
        <v>#REF!</v>
      </c>
    </row>
    <row r="272" spans="4:8" x14ac:dyDescent="0.2">
      <c r="D272" s="43">
        <v>1</v>
      </c>
      <c r="E272" s="43">
        <v>12</v>
      </c>
      <c r="F272" s="44">
        <f t="shared" si="27"/>
        <v>44011</v>
      </c>
      <c r="G272" s="44" t="e">
        <f>INDEX(#REF!,MATCH(E272,$A$10:$A$28,0),D272*2)</f>
        <v>#REF!</v>
      </c>
      <c r="H272" s="30" t="e">
        <f t="shared" si="28"/>
        <v>#REF!</v>
      </c>
    </row>
    <row r="273" spans="4:8" x14ac:dyDescent="0.2">
      <c r="D273" s="43">
        <v>1</v>
      </c>
      <c r="E273" s="43">
        <v>13</v>
      </c>
      <c r="F273" s="44">
        <f t="shared" si="27"/>
        <v>44011</v>
      </c>
      <c r="G273" s="44" t="e">
        <f>INDEX(#REF!,MATCH(E273,$A$10:$A$28,0),D273*2)</f>
        <v>#REF!</v>
      </c>
      <c r="H273" s="30" t="e">
        <f t="shared" si="28"/>
        <v>#REF!</v>
      </c>
    </row>
    <row r="274" spans="4:8" x14ac:dyDescent="0.2">
      <c r="D274" s="43">
        <v>1</v>
      </c>
      <c r="E274" s="43">
        <v>14</v>
      </c>
      <c r="F274" s="44">
        <f t="shared" si="27"/>
        <v>44011</v>
      </c>
      <c r="G274" s="44" t="e">
        <f>INDEX(#REF!,MATCH(E274,$A$10:$A$28,0),D274*2)</f>
        <v>#REF!</v>
      </c>
      <c r="H274" s="30" t="e">
        <f t="shared" si="28"/>
        <v>#REF!</v>
      </c>
    </row>
    <row r="275" spans="4:8" x14ac:dyDescent="0.2">
      <c r="D275" s="43">
        <v>1</v>
      </c>
      <c r="E275" s="43">
        <v>15</v>
      </c>
      <c r="F275" s="44">
        <f t="shared" si="27"/>
        <v>44011</v>
      </c>
      <c r="G275" s="44" t="e">
        <f>INDEX(#REF!,MATCH(E275,$A$10:$A$28,0),D275*2)</f>
        <v>#REF!</v>
      </c>
      <c r="H275" s="30" t="e">
        <f t="shared" si="28"/>
        <v>#REF!</v>
      </c>
    </row>
    <row r="276" spans="4:8" x14ac:dyDescent="0.2">
      <c r="D276" s="43">
        <v>1</v>
      </c>
      <c r="E276" s="43">
        <v>16</v>
      </c>
      <c r="F276" s="44">
        <f t="shared" si="27"/>
        <v>44011</v>
      </c>
      <c r="G276" s="44" t="e">
        <f>INDEX(#REF!,MATCH(E276,$A$10:$A$28,0),D276*2)</f>
        <v>#REF!</v>
      </c>
      <c r="H276" s="30" t="e">
        <f t="shared" si="28"/>
        <v>#REF!</v>
      </c>
    </row>
    <row r="277" spans="4:8" x14ac:dyDescent="0.2">
      <c r="D277" s="43">
        <v>1</v>
      </c>
      <c r="E277" s="43">
        <v>17</v>
      </c>
      <c r="F277" s="44">
        <f t="shared" si="27"/>
        <v>44011</v>
      </c>
      <c r="G277" s="44" t="e">
        <f>INDEX(#REF!,MATCH(E277,$A$10:$A$28,0),D277*2)</f>
        <v>#REF!</v>
      </c>
      <c r="H277" s="30" t="e">
        <f t="shared" si="28"/>
        <v>#REF!</v>
      </c>
    </row>
    <row r="278" spans="4:8" x14ac:dyDescent="0.2">
      <c r="D278" s="43">
        <v>1</v>
      </c>
      <c r="E278" s="43">
        <v>18</v>
      </c>
      <c r="F278" s="44">
        <f t="shared" si="27"/>
        <v>44011</v>
      </c>
      <c r="G278" s="44" t="e">
        <f>INDEX(#REF!,MATCH(E278,$A$10:$A$28,0),D278*2)</f>
        <v>#REF!</v>
      </c>
      <c r="H278" s="30" t="e">
        <f t="shared" si="28"/>
        <v>#REF!</v>
      </c>
    </row>
    <row r="279" spans="4:8" x14ac:dyDescent="0.2">
      <c r="D279" s="43">
        <v>1</v>
      </c>
      <c r="E279" s="43">
        <v>19</v>
      </c>
      <c r="F279" s="44">
        <f t="shared" si="27"/>
        <v>44011</v>
      </c>
      <c r="G279" s="44" t="e">
        <f>INDEX(#REF!,MATCH(E279,$A$10:$A$28,0),D279*2)</f>
        <v>#REF!</v>
      </c>
      <c r="H279" s="30" t="e">
        <f t="shared" si="28"/>
        <v>#REF!</v>
      </c>
    </row>
    <row r="280" spans="4:8" x14ac:dyDescent="0.2">
      <c r="D280" s="135">
        <v>2</v>
      </c>
      <c r="E280" s="135">
        <v>1</v>
      </c>
      <c r="F280" s="136" t="e">
        <f t="shared" si="27"/>
        <v>#REF!</v>
      </c>
      <c r="G280" s="136" t="e">
        <f>INDEX(#REF!,MATCH(E280,$A$10:$A$28,0),D280*2)</f>
        <v>#REF!</v>
      </c>
      <c r="H280" s="137" t="e">
        <f t="shared" si="28"/>
        <v>#REF!</v>
      </c>
    </row>
    <row r="281" spans="4:8" x14ac:dyDescent="0.2">
      <c r="D281" s="135">
        <v>2</v>
      </c>
      <c r="E281" s="135">
        <v>2</v>
      </c>
      <c r="F281" s="136" t="e">
        <f t="shared" si="27"/>
        <v>#REF!</v>
      </c>
      <c r="G281" s="136" t="e">
        <f>INDEX(#REF!,MATCH(E281,$A$10:$A$28,0),D281*2)</f>
        <v>#REF!</v>
      </c>
      <c r="H281" s="137" t="e">
        <f t="shared" si="28"/>
        <v>#REF!</v>
      </c>
    </row>
    <row r="282" spans="4:8" x14ac:dyDescent="0.2">
      <c r="D282" s="135">
        <v>2</v>
      </c>
      <c r="E282" s="135">
        <v>3</v>
      </c>
      <c r="F282" s="136" t="e">
        <f t="shared" si="27"/>
        <v>#REF!</v>
      </c>
      <c r="G282" s="136" t="e">
        <f>INDEX(#REF!,MATCH(E282,$A$10:$A$28,0),D282*2)</f>
        <v>#REF!</v>
      </c>
      <c r="H282" s="137" t="e">
        <f t="shared" si="28"/>
        <v>#REF!</v>
      </c>
    </row>
    <row r="283" spans="4:8" x14ac:dyDescent="0.2">
      <c r="D283" s="135">
        <v>2</v>
      </c>
      <c r="E283" s="135">
        <v>4</v>
      </c>
      <c r="F283" s="136" t="e">
        <f t="shared" si="27"/>
        <v>#REF!</v>
      </c>
      <c r="G283" s="136" t="e">
        <f>INDEX(#REF!,MATCH(E283,$A$10:$A$28,0),D283*2)</f>
        <v>#REF!</v>
      </c>
      <c r="H283" s="137" t="e">
        <f t="shared" si="28"/>
        <v>#REF!</v>
      </c>
    </row>
    <row r="284" spans="4:8" x14ac:dyDescent="0.2">
      <c r="D284" s="135">
        <v>2</v>
      </c>
      <c r="E284" s="135">
        <v>5</v>
      </c>
      <c r="F284" s="136" t="e">
        <f t="shared" si="27"/>
        <v>#REF!</v>
      </c>
      <c r="G284" s="136" t="e">
        <f>INDEX(#REF!,MATCH(E284,$A$10:$A$28,0),D284*2)</f>
        <v>#REF!</v>
      </c>
      <c r="H284" s="137" t="e">
        <f t="shared" si="28"/>
        <v>#REF!</v>
      </c>
    </row>
    <row r="285" spans="4:8" x14ac:dyDescent="0.2">
      <c r="D285" s="135">
        <v>2</v>
      </c>
      <c r="E285" s="135">
        <v>6</v>
      </c>
      <c r="F285" s="136" t="e">
        <f t="shared" si="27"/>
        <v>#REF!</v>
      </c>
      <c r="G285" s="136" t="e">
        <f>INDEX(#REF!,MATCH(E285,$A$10:$A$28,0),D285*2)</f>
        <v>#REF!</v>
      </c>
      <c r="H285" s="137" t="e">
        <f t="shared" si="28"/>
        <v>#REF!</v>
      </c>
    </row>
    <row r="286" spans="4:8" x14ac:dyDescent="0.2">
      <c r="D286" s="135">
        <v>2</v>
      </c>
      <c r="E286" s="135">
        <v>7</v>
      </c>
      <c r="F286" s="136" t="e">
        <f t="shared" si="27"/>
        <v>#REF!</v>
      </c>
      <c r="G286" s="136" t="e">
        <f>INDEX(#REF!,MATCH(E286,$A$10:$A$28,0),D286*2)</f>
        <v>#REF!</v>
      </c>
      <c r="H286" s="137" t="e">
        <f t="shared" si="28"/>
        <v>#REF!</v>
      </c>
    </row>
    <row r="287" spans="4:8" x14ac:dyDescent="0.2">
      <c r="D287" s="135">
        <v>2</v>
      </c>
      <c r="E287" s="135">
        <v>8</v>
      </c>
      <c r="F287" s="136" t="e">
        <f t="shared" si="27"/>
        <v>#REF!</v>
      </c>
      <c r="G287" s="136" t="e">
        <f>INDEX(#REF!,MATCH(E287,$A$10:$A$28,0),D287*2)</f>
        <v>#REF!</v>
      </c>
      <c r="H287" s="137" t="e">
        <f t="shared" si="28"/>
        <v>#REF!</v>
      </c>
    </row>
    <row r="288" spans="4:8" x14ac:dyDescent="0.2">
      <c r="D288" s="135">
        <v>2</v>
      </c>
      <c r="E288" s="135">
        <v>9</v>
      </c>
      <c r="F288" s="136" t="e">
        <f t="shared" si="27"/>
        <v>#REF!</v>
      </c>
      <c r="G288" s="136" t="e">
        <f>INDEX(#REF!,MATCH(E288,$A$10:$A$28,0),D288*2)</f>
        <v>#REF!</v>
      </c>
      <c r="H288" s="137" t="e">
        <f t="shared" si="28"/>
        <v>#REF!</v>
      </c>
    </row>
    <row r="289" spans="4:8" x14ac:dyDescent="0.2">
      <c r="D289" s="135">
        <v>2</v>
      </c>
      <c r="E289" s="135">
        <v>10</v>
      </c>
      <c r="F289" s="136" t="e">
        <f t="shared" si="27"/>
        <v>#REF!</v>
      </c>
      <c r="G289" s="136" t="e">
        <f>INDEX(#REF!,MATCH(E289,$A$10:$A$28,0),D289*2)</f>
        <v>#REF!</v>
      </c>
      <c r="H289" s="137" t="e">
        <f t="shared" si="28"/>
        <v>#REF!</v>
      </c>
    </row>
    <row r="290" spans="4:8" x14ac:dyDescent="0.2">
      <c r="D290" s="135">
        <v>2</v>
      </c>
      <c r="E290" s="135">
        <v>11</v>
      </c>
      <c r="F290" s="136" t="e">
        <f t="shared" si="27"/>
        <v>#REF!</v>
      </c>
      <c r="G290" s="136" t="e">
        <f>INDEX(#REF!,MATCH(E290,$A$10:$A$28,0),D290*2)</f>
        <v>#REF!</v>
      </c>
      <c r="H290" s="137" t="e">
        <f t="shared" si="28"/>
        <v>#REF!</v>
      </c>
    </row>
    <row r="291" spans="4:8" x14ac:dyDescent="0.2">
      <c r="D291" s="135">
        <v>2</v>
      </c>
      <c r="E291" s="135">
        <v>12</v>
      </c>
      <c r="F291" s="136" t="e">
        <f t="shared" si="27"/>
        <v>#REF!</v>
      </c>
      <c r="G291" s="136" t="e">
        <f>INDEX(#REF!,MATCH(E291,$A$10:$A$28,0),D291*2)</f>
        <v>#REF!</v>
      </c>
      <c r="H291" s="137" t="e">
        <f t="shared" si="28"/>
        <v>#REF!</v>
      </c>
    </row>
    <row r="292" spans="4:8" x14ac:dyDescent="0.2">
      <c r="D292" s="135">
        <v>2</v>
      </c>
      <c r="E292" s="135">
        <v>13</v>
      </c>
      <c r="F292" s="136" t="e">
        <f t="shared" si="27"/>
        <v>#REF!</v>
      </c>
      <c r="G292" s="136" t="e">
        <f>INDEX(#REF!,MATCH(E292,$A$10:$A$28,0),D292*2)</f>
        <v>#REF!</v>
      </c>
      <c r="H292" s="137" t="e">
        <f t="shared" si="28"/>
        <v>#REF!</v>
      </c>
    </row>
    <row r="293" spans="4:8" x14ac:dyDescent="0.2">
      <c r="D293" s="135">
        <v>2</v>
      </c>
      <c r="E293" s="135">
        <v>14</v>
      </c>
      <c r="F293" s="136" t="e">
        <f t="shared" si="27"/>
        <v>#REF!</v>
      </c>
      <c r="G293" s="136" t="e">
        <f>INDEX(#REF!,MATCH(E293,$A$10:$A$28,0),D293*2)</f>
        <v>#REF!</v>
      </c>
      <c r="H293" s="137" t="e">
        <f t="shared" si="28"/>
        <v>#REF!</v>
      </c>
    </row>
    <row r="294" spans="4:8" x14ac:dyDescent="0.2">
      <c r="D294" s="135">
        <v>2</v>
      </c>
      <c r="E294" s="135">
        <v>15</v>
      </c>
      <c r="F294" s="136" t="e">
        <f t="shared" si="27"/>
        <v>#REF!</v>
      </c>
      <c r="G294" s="136" t="e">
        <f>INDEX(#REF!,MATCH(E294,$A$10:$A$28,0),D294*2)</f>
        <v>#REF!</v>
      </c>
      <c r="H294" s="137" t="e">
        <f t="shared" si="28"/>
        <v>#REF!</v>
      </c>
    </row>
    <row r="295" spans="4:8" x14ac:dyDescent="0.2">
      <c r="D295" s="135">
        <v>2</v>
      </c>
      <c r="E295" s="135">
        <v>16</v>
      </c>
      <c r="F295" s="136" t="e">
        <f t="shared" si="27"/>
        <v>#REF!</v>
      </c>
      <c r="G295" s="136" t="e">
        <f>INDEX(#REF!,MATCH(E295,$A$10:$A$28,0),D295*2)</f>
        <v>#REF!</v>
      </c>
      <c r="H295" s="137" t="e">
        <f t="shared" si="28"/>
        <v>#REF!</v>
      </c>
    </row>
    <row r="296" spans="4:8" x14ac:dyDescent="0.2">
      <c r="D296" s="135">
        <v>2</v>
      </c>
      <c r="E296" s="135">
        <v>17</v>
      </c>
      <c r="F296" s="136" t="e">
        <f t="shared" si="27"/>
        <v>#REF!</v>
      </c>
      <c r="G296" s="136" t="e">
        <f>INDEX(#REF!,MATCH(E296,$A$10:$A$28,0),D296*2)</f>
        <v>#REF!</v>
      </c>
      <c r="H296" s="137" t="e">
        <f t="shared" si="28"/>
        <v>#REF!</v>
      </c>
    </row>
    <row r="297" spans="4:8" x14ac:dyDescent="0.2">
      <c r="D297" s="135">
        <v>2</v>
      </c>
      <c r="E297" s="135">
        <v>18</v>
      </c>
      <c r="F297" s="136" t="e">
        <f t="shared" si="27"/>
        <v>#REF!</v>
      </c>
      <c r="G297" s="136" t="e">
        <f>INDEX(#REF!,MATCH(E297,$A$10:$A$28,0),D297*2)</f>
        <v>#REF!</v>
      </c>
      <c r="H297" s="137" t="e">
        <f t="shared" si="28"/>
        <v>#REF!</v>
      </c>
    </row>
    <row r="298" spans="4:8" x14ac:dyDescent="0.2">
      <c r="D298" s="135">
        <v>2</v>
      </c>
      <c r="E298" s="135">
        <v>19</v>
      </c>
      <c r="F298" s="136" t="e">
        <f t="shared" si="27"/>
        <v>#REF!</v>
      </c>
      <c r="G298" s="136" t="e">
        <f>INDEX(#REF!,MATCH(E298,$A$10:$A$28,0),D298*2)</f>
        <v>#REF!</v>
      </c>
      <c r="H298" s="137" t="e">
        <f t="shared" si="28"/>
        <v>#REF!</v>
      </c>
    </row>
    <row r="299" spans="4:8" x14ac:dyDescent="0.2">
      <c r="D299" s="43">
        <v>3</v>
      </c>
      <c r="E299" s="43">
        <v>1</v>
      </c>
      <c r="F299" s="44" t="e">
        <f t="shared" si="27"/>
        <v>#REF!</v>
      </c>
      <c r="G299" s="44" t="e">
        <f>INDEX(#REF!,MATCH(E299,$A$10:$A$28,0),D299*2)</f>
        <v>#REF!</v>
      </c>
      <c r="H299" s="30" t="e">
        <f t="shared" si="28"/>
        <v>#REF!</v>
      </c>
    </row>
    <row r="300" spans="4:8" x14ac:dyDescent="0.2">
      <c r="D300" s="43">
        <v>3</v>
      </c>
      <c r="E300" s="43">
        <v>2</v>
      </c>
      <c r="F300" s="44" t="e">
        <f t="shared" si="27"/>
        <v>#REF!</v>
      </c>
      <c r="G300" s="44" t="e">
        <f>INDEX(#REF!,MATCH(E300,$A$10:$A$28,0),D300*2)</f>
        <v>#REF!</v>
      </c>
      <c r="H300" s="30" t="e">
        <f t="shared" si="28"/>
        <v>#REF!</v>
      </c>
    </row>
    <row r="301" spans="4:8" x14ac:dyDescent="0.2">
      <c r="D301" s="43">
        <v>3</v>
      </c>
      <c r="E301" s="43">
        <v>3</v>
      </c>
      <c r="F301" s="44" t="e">
        <f t="shared" si="27"/>
        <v>#REF!</v>
      </c>
      <c r="G301" s="44" t="e">
        <f>INDEX(#REF!,MATCH(E301,$A$10:$A$28,0),D301*2)</f>
        <v>#REF!</v>
      </c>
      <c r="H301" s="30" t="e">
        <f t="shared" si="28"/>
        <v>#REF!</v>
      </c>
    </row>
    <row r="302" spans="4:8" x14ac:dyDescent="0.2">
      <c r="D302" s="43">
        <v>3</v>
      </c>
      <c r="E302" s="43">
        <v>4</v>
      </c>
      <c r="F302" s="44" t="e">
        <f t="shared" si="27"/>
        <v>#REF!</v>
      </c>
      <c r="G302" s="44" t="e">
        <f>INDEX(#REF!,MATCH(E302,$A$10:$A$28,0),D302*2)</f>
        <v>#REF!</v>
      </c>
      <c r="H302" s="30" t="e">
        <f t="shared" si="28"/>
        <v>#REF!</v>
      </c>
    </row>
    <row r="303" spans="4:8" x14ac:dyDescent="0.2">
      <c r="D303" s="43">
        <v>3</v>
      </c>
      <c r="E303" s="43">
        <v>5</v>
      </c>
      <c r="F303" s="44" t="e">
        <f t="shared" si="27"/>
        <v>#REF!</v>
      </c>
      <c r="G303" s="44" t="e">
        <f>INDEX(#REF!,MATCH(E303,$A$10:$A$28,0),D303*2)</f>
        <v>#REF!</v>
      </c>
      <c r="H303" s="30" t="e">
        <f t="shared" si="28"/>
        <v>#REF!</v>
      </c>
    </row>
    <row r="304" spans="4:8" x14ac:dyDescent="0.2">
      <c r="D304" s="43">
        <v>3</v>
      </c>
      <c r="E304" s="43">
        <v>6</v>
      </c>
      <c r="F304" s="44" t="e">
        <f t="shared" si="27"/>
        <v>#REF!</v>
      </c>
      <c r="G304" s="44" t="e">
        <f>INDEX(#REF!,MATCH(E304,$A$10:$A$28,0),D304*2)</f>
        <v>#REF!</v>
      </c>
      <c r="H304" s="30" t="e">
        <f t="shared" si="28"/>
        <v>#REF!</v>
      </c>
    </row>
    <row r="305" spans="4:8" x14ac:dyDescent="0.2">
      <c r="D305" s="43">
        <v>3</v>
      </c>
      <c r="E305" s="43">
        <v>7</v>
      </c>
      <c r="F305" s="44" t="e">
        <f t="shared" si="27"/>
        <v>#REF!</v>
      </c>
      <c r="G305" s="44" t="e">
        <f>INDEX(#REF!,MATCH(E305,$A$10:$A$28,0),D305*2)</f>
        <v>#REF!</v>
      </c>
      <c r="H305" s="30" t="e">
        <f t="shared" si="28"/>
        <v>#REF!</v>
      </c>
    </row>
    <row r="306" spans="4:8" x14ac:dyDescent="0.2">
      <c r="D306" s="43">
        <v>3</v>
      </c>
      <c r="E306" s="43">
        <v>8</v>
      </c>
      <c r="F306" s="44" t="e">
        <f t="shared" si="27"/>
        <v>#REF!</v>
      </c>
      <c r="G306" s="44" t="e">
        <f>INDEX(#REF!,MATCH(E306,$A$10:$A$28,0),D306*2)</f>
        <v>#REF!</v>
      </c>
      <c r="H306" s="30" t="e">
        <f t="shared" si="28"/>
        <v>#REF!</v>
      </c>
    </row>
    <row r="307" spans="4:8" x14ac:dyDescent="0.2">
      <c r="D307" s="43">
        <v>3</v>
      </c>
      <c r="E307" s="43">
        <v>9</v>
      </c>
      <c r="F307" s="44" t="e">
        <f t="shared" si="27"/>
        <v>#REF!</v>
      </c>
      <c r="G307" s="44" t="e">
        <f>INDEX(#REF!,MATCH(E307,$A$10:$A$28,0),D307*2)</f>
        <v>#REF!</v>
      </c>
      <c r="H307" s="30" t="e">
        <f t="shared" si="28"/>
        <v>#REF!</v>
      </c>
    </row>
    <row r="308" spans="4:8" x14ac:dyDescent="0.2">
      <c r="D308" s="43">
        <v>3</v>
      </c>
      <c r="E308" s="43">
        <v>10</v>
      </c>
      <c r="F308" s="44" t="e">
        <f t="shared" si="27"/>
        <v>#REF!</v>
      </c>
      <c r="G308" s="44" t="e">
        <f>INDEX(#REF!,MATCH(E308,$A$10:$A$28,0),D308*2)</f>
        <v>#REF!</v>
      </c>
      <c r="H308" s="30" t="e">
        <f t="shared" si="28"/>
        <v>#REF!</v>
      </c>
    </row>
    <row r="309" spans="4:8" x14ac:dyDescent="0.2">
      <c r="D309" s="43">
        <v>3</v>
      </c>
      <c r="E309" s="43">
        <v>11</v>
      </c>
      <c r="F309" s="44" t="e">
        <f t="shared" si="27"/>
        <v>#REF!</v>
      </c>
      <c r="G309" s="44" t="e">
        <f>INDEX(#REF!,MATCH(E309,$A$10:$A$28,0),D309*2)</f>
        <v>#REF!</v>
      </c>
      <c r="H309" s="30" t="e">
        <f t="shared" si="28"/>
        <v>#REF!</v>
      </c>
    </row>
    <row r="310" spans="4:8" x14ac:dyDescent="0.2">
      <c r="D310" s="43">
        <v>3</v>
      </c>
      <c r="E310" s="43">
        <v>12</v>
      </c>
      <c r="F310" s="44" t="e">
        <f t="shared" si="27"/>
        <v>#REF!</v>
      </c>
      <c r="G310" s="44" t="e">
        <f>INDEX(#REF!,MATCH(E310,$A$10:$A$28,0),D310*2)</f>
        <v>#REF!</v>
      </c>
      <c r="H310" s="30" t="e">
        <f t="shared" si="28"/>
        <v>#REF!</v>
      </c>
    </row>
    <row r="311" spans="4:8" x14ac:dyDescent="0.2">
      <c r="D311" s="43">
        <v>3</v>
      </c>
      <c r="E311" s="43">
        <v>13</v>
      </c>
      <c r="F311" s="44" t="e">
        <f t="shared" si="27"/>
        <v>#REF!</v>
      </c>
      <c r="G311" s="44" t="e">
        <f>INDEX(#REF!,MATCH(E311,$A$10:$A$28,0),D311*2)</f>
        <v>#REF!</v>
      </c>
      <c r="H311" s="30" t="e">
        <f t="shared" si="28"/>
        <v>#REF!</v>
      </c>
    </row>
    <row r="312" spans="4:8" x14ac:dyDescent="0.2">
      <c r="D312" s="43">
        <v>3</v>
      </c>
      <c r="E312" s="43">
        <v>14</v>
      </c>
      <c r="F312" s="44" t="e">
        <f t="shared" si="27"/>
        <v>#REF!</v>
      </c>
      <c r="G312" s="44" t="e">
        <f>INDEX(#REF!,MATCH(E312,$A$10:$A$28,0),D312*2)</f>
        <v>#REF!</v>
      </c>
      <c r="H312" s="30" t="e">
        <f t="shared" si="28"/>
        <v>#REF!</v>
      </c>
    </row>
    <row r="313" spans="4:8" x14ac:dyDescent="0.2">
      <c r="D313" s="43">
        <v>3</v>
      </c>
      <c r="E313" s="43">
        <v>15</v>
      </c>
      <c r="F313" s="44" t="e">
        <f t="shared" si="27"/>
        <v>#REF!</v>
      </c>
      <c r="G313" s="44" t="e">
        <f>INDEX(#REF!,MATCH(E313,$A$10:$A$28,0),D313*2)</f>
        <v>#REF!</v>
      </c>
      <c r="H313" s="30" t="e">
        <f t="shared" si="28"/>
        <v>#REF!</v>
      </c>
    </row>
    <row r="314" spans="4:8" x14ac:dyDescent="0.2">
      <c r="D314" s="43">
        <v>3</v>
      </c>
      <c r="E314" s="43">
        <v>16</v>
      </c>
      <c r="F314" s="44" t="e">
        <f t="shared" si="27"/>
        <v>#REF!</v>
      </c>
      <c r="G314" s="44" t="e">
        <f>INDEX(#REF!,MATCH(E314,$A$10:$A$28,0),D314*2)</f>
        <v>#REF!</v>
      </c>
      <c r="H314" s="30" t="e">
        <f t="shared" si="28"/>
        <v>#REF!</v>
      </c>
    </row>
    <row r="315" spans="4:8" x14ac:dyDescent="0.2">
      <c r="D315" s="43">
        <v>3</v>
      </c>
      <c r="E315" s="43">
        <v>17</v>
      </c>
      <c r="F315" s="44" t="e">
        <f t="shared" si="27"/>
        <v>#REF!</v>
      </c>
      <c r="G315" s="44" t="e">
        <f>INDEX(#REF!,MATCH(E315,$A$10:$A$28,0),D315*2)</f>
        <v>#REF!</v>
      </c>
      <c r="H315" s="30" t="e">
        <f t="shared" si="28"/>
        <v>#REF!</v>
      </c>
    </row>
    <row r="316" spans="4:8" x14ac:dyDescent="0.2">
      <c r="D316" s="43">
        <v>3</v>
      </c>
      <c r="E316" s="43">
        <v>18</v>
      </c>
      <c r="F316" s="44" t="e">
        <f t="shared" si="27"/>
        <v>#REF!</v>
      </c>
      <c r="G316" s="44" t="e">
        <f>INDEX(#REF!,MATCH(E316,$A$10:$A$28,0),D316*2)</f>
        <v>#REF!</v>
      </c>
      <c r="H316" s="30" t="e">
        <f t="shared" si="28"/>
        <v>#REF!</v>
      </c>
    </row>
    <row r="317" spans="4:8" x14ac:dyDescent="0.2">
      <c r="D317" s="43">
        <v>3</v>
      </c>
      <c r="E317" s="43">
        <v>19</v>
      </c>
      <c r="F317" s="44" t="e">
        <f t="shared" si="27"/>
        <v>#REF!</v>
      </c>
      <c r="G317" s="44" t="e">
        <f>INDEX(#REF!,MATCH(E317,$A$10:$A$28,0),D317*2)</f>
        <v>#REF!</v>
      </c>
      <c r="H317" s="30" t="e">
        <f t="shared" si="28"/>
        <v>#REF!</v>
      </c>
    </row>
    <row r="318" spans="4:8" x14ac:dyDescent="0.2">
      <c r="D318" s="43">
        <v>4</v>
      </c>
      <c r="E318" s="43">
        <v>1</v>
      </c>
      <c r="F318" s="44" t="e">
        <f t="shared" si="27"/>
        <v>#REF!</v>
      </c>
      <c r="G318" s="44" t="e">
        <f>INDEX(#REF!,MATCH(E318,$A$10:$A$28,0),D318*2)</f>
        <v>#REF!</v>
      </c>
      <c r="H318" s="30" t="e">
        <f t="shared" si="28"/>
        <v>#REF!</v>
      </c>
    </row>
    <row r="319" spans="4:8" x14ac:dyDescent="0.2">
      <c r="D319" s="43">
        <v>4</v>
      </c>
      <c r="E319" s="43">
        <v>2</v>
      </c>
      <c r="F319" s="44" t="e">
        <f t="shared" si="27"/>
        <v>#REF!</v>
      </c>
      <c r="G319" s="44" t="e">
        <f>INDEX(#REF!,MATCH(E319,$A$10:$A$28,0),D319*2)</f>
        <v>#REF!</v>
      </c>
      <c r="H319" s="30" t="e">
        <f t="shared" si="28"/>
        <v>#REF!</v>
      </c>
    </row>
    <row r="320" spans="4:8" x14ac:dyDescent="0.2">
      <c r="D320" s="43">
        <v>4</v>
      </c>
      <c r="E320" s="43">
        <v>3</v>
      </c>
      <c r="F320" s="44" t="e">
        <f t="shared" si="27"/>
        <v>#REF!</v>
      </c>
      <c r="G320" s="44" t="e">
        <f>INDEX(#REF!,MATCH(E320,$A$10:$A$28,0),D320*2)</f>
        <v>#REF!</v>
      </c>
      <c r="H320" s="30" t="e">
        <f t="shared" si="28"/>
        <v>#REF!</v>
      </c>
    </row>
    <row r="321" spans="4:8" x14ac:dyDescent="0.2">
      <c r="D321" s="43">
        <v>4</v>
      </c>
      <c r="E321" s="43">
        <v>4</v>
      </c>
      <c r="F321" s="44" t="e">
        <f t="shared" si="27"/>
        <v>#REF!</v>
      </c>
      <c r="G321" s="44" t="e">
        <f>INDEX(#REF!,MATCH(E321,$A$10:$A$28,0),D321*2)</f>
        <v>#REF!</v>
      </c>
      <c r="H321" s="30" t="e">
        <f t="shared" si="28"/>
        <v>#REF!</v>
      </c>
    </row>
    <row r="322" spans="4:8" x14ac:dyDescent="0.2">
      <c r="D322" s="43">
        <v>4</v>
      </c>
      <c r="E322" s="43">
        <v>5</v>
      </c>
      <c r="F322" s="44" t="e">
        <f t="shared" si="27"/>
        <v>#REF!</v>
      </c>
      <c r="G322" s="44" t="e">
        <f>INDEX(#REF!,MATCH(E322,$A$10:$A$28,0),D322*2)</f>
        <v>#REF!</v>
      </c>
      <c r="H322" s="30" t="e">
        <f t="shared" si="28"/>
        <v>#REF!</v>
      </c>
    </row>
    <row r="323" spans="4:8" x14ac:dyDescent="0.2">
      <c r="D323" s="43">
        <v>4</v>
      </c>
      <c r="E323" s="43">
        <v>6</v>
      </c>
      <c r="F323" s="44" t="e">
        <f t="shared" si="27"/>
        <v>#REF!</v>
      </c>
      <c r="G323" s="44" t="e">
        <f>INDEX(#REF!,MATCH(E323,$A$10:$A$28,0),D323*2)</f>
        <v>#REF!</v>
      </c>
      <c r="H323" s="30" t="e">
        <f t="shared" si="28"/>
        <v>#REF!</v>
      </c>
    </row>
    <row r="324" spans="4:8" x14ac:dyDescent="0.2">
      <c r="D324" s="43">
        <v>4</v>
      </c>
      <c r="E324" s="43">
        <v>7</v>
      </c>
      <c r="F324" s="44" t="e">
        <f t="shared" si="27"/>
        <v>#REF!</v>
      </c>
      <c r="G324" s="44" t="e">
        <f>INDEX(#REF!,MATCH(E324,$A$10:$A$28,0),D324*2)</f>
        <v>#REF!</v>
      </c>
      <c r="H324" s="30" t="e">
        <f t="shared" si="28"/>
        <v>#REF!</v>
      </c>
    </row>
    <row r="325" spans="4:8" x14ac:dyDescent="0.2">
      <c r="D325" s="43">
        <v>4</v>
      </c>
      <c r="E325" s="43">
        <v>8</v>
      </c>
      <c r="F325" s="44" t="e">
        <f t="shared" ref="F325:F388" si="29">INDEX($W$10:$X$28,MATCH(E325,$A$10:$A$28,0),D325*2)</f>
        <v>#REF!</v>
      </c>
      <c r="G325" s="44" t="e">
        <f>INDEX(#REF!,MATCH(E325,$A$10:$A$28,0),D325*2)</f>
        <v>#REF!</v>
      </c>
      <c r="H325" s="30" t="e">
        <f t="shared" si="28"/>
        <v>#REF!</v>
      </c>
    </row>
    <row r="326" spans="4:8" x14ac:dyDescent="0.2">
      <c r="D326" s="43">
        <v>4</v>
      </c>
      <c r="E326" s="43">
        <v>9</v>
      </c>
      <c r="F326" s="44" t="e">
        <f t="shared" si="29"/>
        <v>#REF!</v>
      </c>
      <c r="G326" s="44" t="e">
        <f>INDEX(#REF!,MATCH(E326,$A$10:$A$28,0),D326*2)</f>
        <v>#REF!</v>
      </c>
      <c r="H326" s="30" t="e">
        <f t="shared" ref="H326:H389" si="30">G326-F326</f>
        <v>#REF!</v>
      </c>
    </row>
    <row r="327" spans="4:8" x14ac:dyDescent="0.2">
      <c r="D327" s="43">
        <v>4</v>
      </c>
      <c r="E327" s="43">
        <v>10</v>
      </c>
      <c r="F327" s="44" t="e">
        <f t="shared" si="29"/>
        <v>#REF!</v>
      </c>
      <c r="G327" s="44" t="e">
        <f>INDEX(#REF!,MATCH(E327,$A$10:$A$28,0),D327*2)</f>
        <v>#REF!</v>
      </c>
      <c r="H327" s="30" t="e">
        <f t="shared" si="30"/>
        <v>#REF!</v>
      </c>
    </row>
    <row r="328" spans="4:8" x14ac:dyDescent="0.2">
      <c r="D328" s="43">
        <v>4</v>
      </c>
      <c r="E328" s="43">
        <v>11</v>
      </c>
      <c r="F328" s="44" t="e">
        <f t="shared" si="29"/>
        <v>#REF!</v>
      </c>
      <c r="G328" s="44" t="e">
        <f>INDEX(#REF!,MATCH(E328,$A$10:$A$28,0),D328*2)</f>
        <v>#REF!</v>
      </c>
      <c r="H328" s="30" t="e">
        <f t="shared" si="30"/>
        <v>#REF!</v>
      </c>
    </row>
    <row r="329" spans="4:8" x14ac:dyDescent="0.2">
      <c r="D329" s="43">
        <v>4</v>
      </c>
      <c r="E329" s="43">
        <v>12</v>
      </c>
      <c r="F329" s="44" t="e">
        <f t="shared" si="29"/>
        <v>#REF!</v>
      </c>
      <c r="G329" s="44" t="e">
        <f>INDEX(#REF!,MATCH(E329,$A$10:$A$28,0),D329*2)</f>
        <v>#REF!</v>
      </c>
      <c r="H329" s="30" t="e">
        <f t="shared" si="30"/>
        <v>#REF!</v>
      </c>
    </row>
    <row r="330" spans="4:8" x14ac:dyDescent="0.2">
      <c r="D330" s="43">
        <v>4</v>
      </c>
      <c r="E330" s="43">
        <v>13</v>
      </c>
      <c r="F330" s="44" t="e">
        <f t="shared" si="29"/>
        <v>#REF!</v>
      </c>
      <c r="G330" s="44" t="e">
        <f>INDEX(#REF!,MATCH(E330,$A$10:$A$28,0),D330*2)</f>
        <v>#REF!</v>
      </c>
      <c r="H330" s="30" t="e">
        <f t="shared" si="30"/>
        <v>#REF!</v>
      </c>
    </row>
    <row r="331" spans="4:8" x14ac:dyDescent="0.2">
      <c r="D331" s="43">
        <v>4</v>
      </c>
      <c r="E331" s="43">
        <v>14</v>
      </c>
      <c r="F331" s="44" t="e">
        <f t="shared" si="29"/>
        <v>#REF!</v>
      </c>
      <c r="G331" s="44" t="e">
        <f>INDEX(#REF!,MATCH(E331,$A$10:$A$28,0),D331*2)</f>
        <v>#REF!</v>
      </c>
      <c r="H331" s="30" t="e">
        <f t="shared" si="30"/>
        <v>#REF!</v>
      </c>
    </row>
    <row r="332" spans="4:8" x14ac:dyDescent="0.2">
      <c r="D332" s="43">
        <v>4</v>
      </c>
      <c r="E332" s="43">
        <v>15</v>
      </c>
      <c r="F332" s="44" t="e">
        <f t="shared" si="29"/>
        <v>#REF!</v>
      </c>
      <c r="G332" s="44" t="e">
        <f>INDEX(#REF!,MATCH(E332,$A$10:$A$28,0),D332*2)</f>
        <v>#REF!</v>
      </c>
      <c r="H332" s="30" t="e">
        <f t="shared" si="30"/>
        <v>#REF!</v>
      </c>
    </row>
    <row r="333" spans="4:8" x14ac:dyDescent="0.2">
      <c r="D333" s="43">
        <v>4</v>
      </c>
      <c r="E333" s="43">
        <v>16</v>
      </c>
      <c r="F333" s="44" t="e">
        <f t="shared" si="29"/>
        <v>#REF!</v>
      </c>
      <c r="G333" s="44" t="e">
        <f>INDEX(#REF!,MATCH(E333,$A$10:$A$28,0),D333*2)</f>
        <v>#REF!</v>
      </c>
      <c r="H333" s="30" t="e">
        <f t="shared" si="30"/>
        <v>#REF!</v>
      </c>
    </row>
    <row r="334" spans="4:8" x14ac:dyDescent="0.2">
      <c r="D334" s="43">
        <v>4</v>
      </c>
      <c r="E334" s="43">
        <v>17</v>
      </c>
      <c r="F334" s="44" t="e">
        <f t="shared" si="29"/>
        <v>#REF!</v>
      </c>
      <c r="G334" s="44" t="e">
        <f>INDEX(#REF!,MATCH(E334,$A$10:$A$28,0),D334*2)</f>
        <v>#REF!</v>
      </c>
      <c r="H334" s="30" t="e">
        <f t="shared" si="30"/>
        <v>#REF!</v>
      </c>
    </row>
    <row r="335" spans="4:8" x14ac:dyDescent="0.2">
      <c r="D335" s="43">
        <v>4</v>
      </c>
      <c r="E335" s="43">
        <v>18</v>
      </c>
      <c r="F335" s="44" t="e">
        <f t="shared" si="29"/>
        <v>#REF!</v>
      </c>
      <c r="G335" s="44" t="e">
        <f>INDEX(#REF!,MATCH(E335,$A$10:$A$28,0),D335*2)</f>
        <v>#REF!</v>
      </c>
      <c r="H335" s="30" t="e">
        <f t="shared" si="30"/>
        <v>#REF!</v>
      </c>
    </row>
    <row r="336" spans="4:8" x14ac:dyDescent="0.2">
      <c r="D336" s="43">
        <v>4</v>
      </c>
      <c r="E336" s="43">
        <v>19</v>
      </c>
      <c r="F336" s="44" t="e">
        <f t="shared" si="29"/>
        <v>#REF!</v>
      </c>
      <c r="G336" s="44" t="e">
        <f>INDEX(#REF!,MATCH(E336,$A$10:$A$28,0),D336*2)</f>
        <v>#REF!</v>
      </c>
      <c r="H336" s="30" t="e">
        <f t="shared" si="30"/>
        <v>#REF!</v>
      </c>
    </row>
    <row r="337" spans="4:8" x14ac:dyDescent="0.2">
      <c r="D337" s="43">
        <v>5</v>
      </c>
      <c r="E337" s="43">
        <v>1</v>
      </c>
      <c r="F337" s="44" t="e">
        <f t="shared" si="29"/>
        <v>#REF!</v>
      </c>
      <c r="G337" s="44" t="e">
        <f>INDEX(#REF!,MATCH(E337,$A$10:$A$28,0),D337*2)</f>
        <v>#REF!</v>
      </c>
      <c r="H337" s="30" t="e">
        <f t="shared" si="30"/>
        <v>#REF!</v>
      </c>
    </row>
    <row r="338" spans="4:8" x14ac:dyDescent="0.2">
      <c r="D338" s="43">
        <v>5</v>
      </c>
      <c r="E338" s="43">
        <v>2</v>
      </c>
      <c r="F338" s="44" t="e">
        <f t="shared" si="29"/>
        <v>#REF!</v>
      </c>
      <c r="G338" s="44" t="e">
        <f>INDEX(#REF!,MATCH(E338,$A$10:$A$28,0),D338*2)</f>
        <v>#REF!</v>
      </c>
      <c r="H338" s="30" t="e">
        <f t="shared" si="30"/>
        <v>#REF!</v>
      </c>
    </row>
    <row r="339" spans="4:8" x14ac:dyDescent="0.2">
      <c r="D339" s="43">
        <v>5</v>
      </c>
      <c r="E339" s="43">
        <v>3</v>
      </c>
      <c r="F339" s="44" t="e">
        <f t="shared" si="29"/>
        <v>#REF!</v>
      </c>
      <c r="G339" s="44" t="e">
        <f>INDEX(#REF!,MATCH(E339,$A$10:$A$28,0),D339*2)</f>
        <v>#REF!</v>
      </c>
      <c r="H339" s="30" t="e">
        <f t="shared" si="30"/>
        <v>#REF!</v>
      </c>
    </row>
    <row r="340" spans="4:8" x14ac:dyDescent="0.2">
      <c r="D340" s="43">
        <v>5</v>
      </c>
      <c r="E340" s="43">
        <v>4</v>
      </c>
      <c r="F340" s="44" t="e">
        <f t="shared" si="29"/>
        <v>#REF!</v>
      </c>
      <c r="G340" s="44" t="e">
        <f>INDEX(#REF!,MATCH(E340,$A$10:$A$28,0),D340*2)</f>
        <v>#REF!</v>
      </c>
      <c r="H340" s="30" t="e">
        <f t="shared" si="30"/>
        <v>#REF!</v>
      </c>
    </row>
    <row r="341" spans="4:8" x14ac:dyDescent="0.2">
      <c r="D341" s="43">
        <v>5</v>
      </c>
      <c r="E341" s="43">
        <v>5</v>
      </c>
      <c r="F341" s="44" t="e">
        <f t="shared" si="29"/>
        <v>#REF!</v>
      </c>
      <c r="G341" s="44" t="e">
        <f>INDEX(#REF!,MATCH(E341,$A$10:$A$28,0),D341*2)</f>
        <v>#REF!</v>
      </c>
      <c r="H341" s="30" t="e">
        <f t="shared" si="30"/>
        <v>#REF!</v>
      </c>
    </row>
    <row r="342" spans="4:8" x14ac:dyDescent="0.2">
      <c r="D342" s="43">
        <v>5</v>
      </c>
      <c r="E342" s="43">
        <v>6</v>
      </c>
      <c r="F342" s="44" t="e">
        <f t="shared" si="29"/>
        <v>#REF!</v>
      </c>
      <c r="G342" s="44" t="e">
        <f>INDEX(#REF!,MATCH(E342,$A$10:$A$28,0),D342*2)</f>
        <v>#REF!</v>
      </c>
      <c r="H342" s="30" t="e">
        <f t="shared" si="30"/>
        <v>#REF!</v>
      </c>
    </row>
    <row r="343" spans="4:8" x14ac:dyDescent="0.2">
      <c r="D343" s="43">
        <v>5</v>
      </c>
      <c r="E343" s="43">
        <v>7</v>
      </c>
      <c r="F343" s="44" t="e">
        <f t="shared" si="29"/>
        <v>#REF!</v>
      </c>
      <c r="G343" s="44" t="e">
        <f>INDEX(#REF!,MATCH(E343,$A$10:$A$28,0),D343*2)</f>
        <v>#REF!</v>
      </c>
      <c r="H343" s="30" t="e">
        <f t="shared" si="30"/>
        <v>#REF!</v>
      </c>
    </row>
    <row r="344" spans="4:8" x14ac:dyDescent="0.2">
      <c r="D344" s="43">
        <v>5</v>
      </c>
      <c r="E344" s="43">
        <v>8</v>
      </c>
      <c r="F344" s="44" t="e">
        <f t="shared" si="29"/>
        <v>#REF!</v>
      </c>
      <c r="G344" s="44" t="e">
        <f>INDEX(#REF!,MATCH(E344,$A$10:$A$28,0),D344*2)</f>
        <v>#REF!</v>
      </c>
      <c r="H344" s="30" t="e">
        <f t="shared" si="30"/>
        <v>#REF!</v>
      </c>
    </row>
    <row r="345" spans="4:8" x14ac:dyDescent="0.2">
      <c r="D345" s="43">
        <v>5</v>
      </c>
      <c r="E345" s="43">
        <v>9</v>
      </c>
      <c r="F345" s="44" t="e">
        <f t="shared" si="29"/>
        <v>#REF!</v>
      </c>
      <c r="G345" s="44" t="e">
        <f>INDEX(#REF!,MATCH(E345,$A$10:$A$28,0),D345*2)</f>
        <v>#REF!</v>
      </c>
      <c r="H345" s="30" t="e">
        <f t="shared" si="30"/>
        <v>#REF!</v>
      </c>
    </row>
    <row r="346" spans="4:8" x14ac:dyDescent="0.2">
      <c r="D346" s="43">
        <v>5</v>
      </c>
      <c r="E346" s="43">
        <v>10</v>
      </c>
      <c r="F346" s="44" t="e">
        <f t="shared" si="29"/>
        <v>#REF!</v>
      </c>
      <c r="G346" s="44" t="e">
        <f>INDEX(#REF!,MATCH(E346,$A$10:$A$28,0),D346*2)</f>
        <v>#REF!</v>
      </c>
      <c r="H346" s="30" t="e">
        <f t="shared" si="30"/>
        <v>#REF!</v>
      </c>
    </row>
    <row r="347" spans="4:8" x14ac:dyDescent="0.2">
      <c r="D347" s="43">
        <v>5</v>
      </c>
      <c r="E347" s="43">
        <v>11</v>
      </c>
      <c r="F347" s="44" t="e">
        <f t="shared" si="29"/>
        <v>#REF!</v>
      </c>
      <c r="G347" s="44" t="e">
        <f>INDEX(#REF!,MATCH(E347,$A$10:$A$28,0),D347*2)</f>
        <v>#REF!</v>
      </c>
      <c r="H347" s="30" t="e">
        <f t="shared" si="30"/>
        <v>#REF!</v>
      </c>
    </row>
    <row r="348" spans="4:8" x14ac:dyDescent="0.2">
      <c r="D348" s="43">
        <v>5</v>
      </c>
      <c r="E348" s="43">
        <v>12</v>
      </c>
      <c r="F348" s="44" t="e">
        <f t="shared" si="29"/>
        <v>#REF!</v>
      </c>
      <c r="G348" s="44" t="e">
        <f>INDEX(#REF!,MATCH(E348,$A$10:$A$28,0),D348*2)</f>
        <v>#REF!</v>
      </c>
      <c r="H348" s="30" t="e">
        <f t="shared" si="30"/>
        <v>#REF!</v>
      </c>
    </row>
    <row r="349" spans="4:8" x14ac:dyDescent="0.2">
      <c r="D349" s="43">
        <v>5</v>
      </c>
      <c r="E349" s="43">
        <v>13</v>
      </c>
      <c r="F349" s="44" t="e">
        <f t="shared" si="29"/>
        <v>#REF!</v>
      </c>
      <c r="G349" s="44" t="e">
        <f>INDEX(#REF!,MATCH(E349,$A$10:$A$28,0),D349*2)</f>
        <v>#REF!</v>
      </c>
      <c r="H349" s="30" t="e">
        <f t="shared" si="30"/>
        <v>#REF!</v>
      </c>
    </row>
    <row r="350" spans="4:8" x14ac:dyDescent="0.2">
      <c r="D350" s="43">
        <v>5</v>
      </c>
      <c r="E350" s="43">
        <v>14</v>
      </c>
      <c r="F350" s="44" t="e">
        <f t="shared" si="29"/>
        <v>#REF!</v>
      </c>
      <c r="G350" s="44" t="e">
        <f>INDEX(#REF!,MATCH(E350,$A$10:$A$28,0),D350*2)</f>
        <v>#REF!</v>
      </c>
      <c r="H350" s="30" t="e">
        <f t="shared" si="30"/>
        <v>#REF!</v>
      </c>
    </row>
    <row r="351" spans="4:8" x14ac:dyDescent="0.2">
      <c r="D351" s="43">
        <v>5</v>
      </c>
      <c r="E351" s="43">
        <v>15</v>
      </c>
      <c r="F351" s="44" t="e">
        <f t="shared" si="29"/>
        <v>#REF!</v>
      </c>
      <c r="G351" s="44" t="e">
        <f>INDEX(#REF!,MATCH(E351,$A$10:$A$28,0),D351*2)</f>
        <v>#REF!</v>
      </c>
      <c r="H351" s="30" t="e">
        <f t="shared" si="30"/>
        <v>#REF!</v>
      </c>
    </row>
    <row r="352" spans="4:8" x14ac:dyDescent="0.2">
      <c r="D352" s="43">
        <v>5</v>
      </c>
      <c r="E352" s="43">
        <v>16</v>
      </c>
      <c r="F352" s="44" t="e">
        <f t="shared" si="29"/>
        <v>#REF!</v>
      </c>
      <c r="G352" s="44" t="e">
        <f>INDEX(#REF!,MATCH(E352,$A$10:$A$28,0),D352*2)</f>
        <v>#REF!</v>
      </c>
      <c r="H352" s="30" t="e">
        <f t="shared" si="30"/>
        <v>#REF!</v>
      </c>
    </row>
    <row r="353" spans="4:8" x14ac:dyDescent="0.2">
      <c r="D353" s="43">
        <v>5</v>
      </c>
      <c r="E353" s="43">
        <v>17</v>
      </c>
      <c r="F353" s="44" t="e">
        <f t="shared" si="29"/>
        <v>#REF!</v>
      </c>
      <c r="G353" s="44" t="e">
        <f>INDEX(#REF!,MATCH(E353,$A$10:$A$28,0),D353*2)</f>
        <v>#REF!</v>
      </c>
      <c r="H353" s="30" t="e">
        <f t="shared" si="30"/>
        <v>#REF!</v>
      </c>
    </row>
    <row r="354" spans="4:8" x14ac:dyDescent="0.2">
      <c r="D354" s="43">
        <v>5</v>
      </c>
      <c r="E354" s="43">
        <v>18</v>
      </c>
      <c r="F354" s="44" t="e">
        <f t="shared" si="29"/>
        <v>#REF!</v>
      </c>
      <c r="G354" s="44" t="e">
        <f>INDEX(#REF!,MATCH(E354,$A$10:$A$28,0),D354*2)</f>
        <v>#REF!</v>
      </c>
      <c r="H354" s="30" t="e">
        <f t="shared" si="30"/>
        <v>#REF!</v>
      </c>
    </row>
    <row r="355" spans="4:8" x14ac:dyDescent="0.2">
      <c r="D355" s="43">
        <v>5</v>
      </c>
      <c r="E355" s="43">
        <v>19</v>
      </c>
      <c r="F355" s="44" t="e">
        <f t="shared" si="29"/>
        <v>#REF!</v>
      </c>
      <c r="G355" s="44" t="e">
        <f>INDEX(#REF!,MATCH(E355,$A$10:$A$28,0),D355*2)</f>
        <v>#REF!</v>
      </c>
      <c r="H355" s="30" t="e">
        <f t="shared" si="30"/>
        <v>#REF!</v>
      </c>
    </row>
    <row r="356" spans="4:8" x14ac:dyDescent="0.2">
      <c r="D356" s="43">
        <v>6</v>
      </c>
      <c r="E356" s="43">
        <v>1</v>
      </c>
      <c r="F356" s="44" t="e">
        <f t="shared" si="29"/>
        <v>#REF!</v>
      </c>
      <c r="G356" s="44" t="e">
        <f>INDEX(#REF!,MATCH(E356,$A$10:$A$28,0),D356*2)</f>
        <v>#REF!</v>
      </c>
      <c r="H356" s="30" t="e">
        <f t="shared" si="30"/>
        <v>#REF!</v>
      </c>
    </row>
    <row r="357" spans="4:8" x14ac:dyDescent="0.2">
      <c r="D357" s="43">
        <v>6</v>
      </c>
      <c r="E357" s="43">
        <v>2</v>
      </c>
      <c r="F357" s="44" t="e">
        <f t="shared" si="29"/>
        <v>#REF!</v>
      </c>
      <c r="G357" s="44" t="e">
        <f>INDEX(#REF!,MATCH(E357,$A$10:$A$28,0),D357*2)</f>
        <v>#REF!</v>
      </c>
      <c r="H357" s="30" t="e">
        <f t="shared" si="30"/>
        <v>#REF!</v>
      </c>
    </row>
    <row r="358" spans="4:8" x14ac:dyDescent="0.2">
      <c r="D358" s="43">
        <v>6</v>
      </c>
      <c r="E358" s="43">
        <v>3</v>
      </c>
      <c r="F358" s="44" t="e">
        <f t="shared" si="29"/>
        <v>#REF!</v>
      </c>
      <c r="G358" s="44" t="e">
        <f>INDEX(#REF!,MATCH(E358,$A$10:$A$28,0),D358*2)</f>
        <v>#REF!</v>
      </c>
      <c r="H358" s="30" t="e">
        <f t="shared" si="30"/>
        <v>#REF!</v>
      </c>
    </row>
    <row r="359" spans="4:8" x14ac:dyDescent="0.2">
      <c r="D359" s="43">
        <v>6</v>
      </c>
      <c r="E359" s="43">
        <v>4</v>
      </c>
      <c r="F359" s="44" t="e">
        <f t="shared" si="29"/>
        <v>#REF!</v>
      </c>
      <c r="G359" s="44" t="e">
        <f>INDEX(#REF!,MATCH(E359,$A$10:$A$28,0),D359*2)</f>
        <v>#REF!</v>
      </c>
      <c r="H359" s="30" t="e">
        <f t="shared" si="30"/>
        <v>#REF!</v>
      </c>
    </row>
    <row r="360" spans="4:8" x14ac:dyDescent="0.2">
      <c r="D360" s="43">
        <v>6</v>
      </c>
      <c r="E360" s="43">
        <v>5</v>
      </c>
      <c r="F360" s="44" t="e">
        <f t="shared" si="29"/>
        <v>#REF!</v>
      </c>
      <c r="G360" s="44" t="e">
        <f>INDEX(#REF!,MATCH(E360,$A$10:$A$28,0),D360*2)</f>
        <v>#REF!</v>
      </c>
      <c r="H360" s="30" t="e">
        <f t="shared" si="30"/>
        <v>#REF!</v>
      </c>
    </row>
    <row r="361" spans="4:8" x14ac:dyDescent="0.2">
      <c r="D361" s="43">
        <v>6</v>
      </c>
      <c r="E361" s="43">
        <v>6</v>
      </c>
      <c r="F361" s="44" t="e">
        <f t="shared" si="29"/>
        <v>#REF!</v>
      </c>
      <c r="G361" s="44" t="e">
        <f>INDEX(#REF!,MATCH(E361,$A$10:$A$28,0),D361*2)</f>
        <v>#REF!</v>
      </c>
      <c r="H361" s="30" t="e">
        <f t="shared" si="30"/>
        <v>#REF!</v>
      </c>
    </row>
    <row r="362" spans="4:8" x14ac:dyDescent="0.2">
      <c r="D362" s="43">
        <v>6</v>
      </c>
      <c r="E362" s="43">
        <v>7</v>
      </c>
      <c r="F362" s="44" t="e">
        <f t="shared" si="29"/>
        <v>#REF!</v>
      </c>
      <c r="G362" s="44" t="e">
        <f>INDEX(#REF!,MATCH(E362,$A$10:$A$28,0),D362*2)</f>
        <v>#REF!</v>
      </c>
      <c r="H362" s="30" t="e">
        <f t="shared" si="30"/>
        <v>#REF!</v>
      </c>
    </row>
    <row r="363" spans="4:8" x14ac:dyDescent="0.2">
      <c r="D363" s="43">
        <v>6</v>
      </c>
      <c r="E363" s="43">
        <v>8</v>
      </c>
      <c r="F363" s="44" t="e">
        <f t="shared" si="29"/>
        <v>#REF!</v>
      </c>
      <c r="G363" s="44" t="e">
        <f>INDEX(#REF!,MATCH(E363,$A$10:$A$28,0),D363*2)</f>
        <v>#REF!</v>
      </c>
      <c r="H363" s="30" t="e">
        <f t="shared" si="30"/>
        <v>#REF!</v>
      </c>
    </row>
    <row r="364" spans="4:8" x14ac:dyDescent="0.2">
      <c r="D364" s="43">
        <v>6</v>
      </c>
      <c r="E364" s="43">
        <v>9</v>
      </c>
      <c r="F364" s="44" t="e">
        <f t="shared" si="29"/>
        <v>#REF!</v>
      </c>
      <c r="G364" s="44" t="e">
        <f>INDEX(#REF!,MATCH(E364,$A$10:$A$28,0),D364*2)</f>
        <v>#REF!</v>
      </c>
      <c r="H364" s="30" t="e">
        <f t="shared" si="30"/>
        <v>#REF!</v>
      </c>
    </row>
    <row r="365" spans="4:8" x14ac:dyDescent="0.2">
      <c r="D365" s="43">
        <v>6</v>
      </c>
      <c r="E365" s="43">
        <v>10</v>
      </c>
      <c r="F365" s="44" t="e">
        <f t="shared" si="29"/>
        <v>#REF!</v>
      </c>
      <c r="G365" s="44" t="e">
        <f>INDEX(#REF!,MATCH(E365,$A$10:$A$28,0),D365*2)</f>
        <v>#REF!</v>
      </c>
      <c r="H365" s="30" t="e">
        <f t="shared" si="30"/>
        <v>#REF!</v>
      </c>
    </row>
    <row r="366" spans="4:8" x14ac:dyDescent="0.2">
      <c r="D366" s="43">
        <v>6</v>
      </c>
      <c r="E366" s="43">
        <v>11</v>
      </c>
      <c r="F366" s="44" t="e">
        <f t="shared" si="29"/>
        <v>#REF!</v>
      </c>
      <c r="G366" s="44" t="e">
        <f>INDEX(#REF!,MATCH(E366,$A$10:$A$28,0),D366*2)</f>
        <v>#REF!</v>
      </c>
      <c r="H366" s="30" t="e">
        <f t="shared" si="30"/>
        <v>#REF!</v>
      </c>
    </row>
    <row r="367" spans="4:8" x14ac:dyDescent="0.2">
      <c r="D367" s="43">
        <v>6</v>
      </c>
      <c r="E367" s="43">
        <v>12</v>
      </c>
      <c r="F367" s="44" t="e">
        <f t="shared" si="29"/>
        <v>#REF!</v>
      </c>
      <c r="G367" s="44" t="e">
        <f>INDEX(#REF!,MATCH(E367,$A$10:$A$28,0),D367*2)</f>
        <v>#REF!</v>
      </c>
      <c r="H367" s="30" t="e">
        <f t="shared" si="30"/>
        <v>#REF!</v>
      </c>
    </row>
    <row r="368" spans="4:8" x14ac:dyDescent="0.2">
      <c r="D368" s="43">
        <v>6</v>
      </c>
      <c r="E368" s="43">
        <v>13</v>
      </c>
      <c r="F368" s="44" t="e">
        <f t="shared" si="29"/>
        <v>#REF!</v>
      </c>
      <c r="G368" s="44" t="e">
        <f>INDEX(#REF!,MATCH(E368,$A$10:$A$28,0),D368*2)</f>
        <v>#REF!</v>
      </c>
      <c r="H368" s="30" t="e">
        <f t="shared" si="30"/>
        <v>#REF!</v>
      </c>
    </row>
    <row r="369" spans="4:8" x14ac:dyDescent="0.2">
      <c r="D369" s="43">
        <v>6</v>
      </c>
      <c r="E369" s="43">
        <v>14</v>
      </c>
      <c r="F369" s="44" t="e">
        <f t="shared" si="29"/>
        <v>#REF!</v>
      </c>
      <c r="G369" s="44" t="e">
        <f>INDEX(#REF!,MATCH(E369,$A$10:$A$28,0),D369*2)</f>
        <v>#REF!</v>
      </c>
      <c r="H369" s="30" t="e">
        <f t="shared" si="30"/>
        <v>#REF!</v>
      </c>
    </row>
    <row r="370" spans="4:8" x14ac:dyDescent="0.2">
      <c r="D370" s="43">
        <v>6</v>
      </c>
      <c r="E370" s="43">
        <v>15</v>
      </c>
      <c r="F370" s="44" t="e">
        <f t="shared" si="29"/>
        <v>#REF!</v>
      </c>
      <c r="G370" s="44" t="e">
        <f>INDEX(#REF!,MATCH(E370,$A$10:$A$28,0),D370*2)</f>
        <v>#REF!</v>
      </c>
      <c r="H370" s="30" t="e">
        <f t="shared" si="30"/>
        <v>#REF!</v>
      </c>
    </row>
    <row r="371" spans="4:8" x14ac:dyDescent="0.2">
      <c r="D371" s="43">
        <v>6</v>
      </c>
      <c r="E371" s="43">
        <v>16</v>
      </c>
      <c r="F371" s="44" t="e">
        <f t="shared" si="29"/>
        <v>#REF!</v>
      </c>
      <c r="G371" s="44" t="e">
        <f>INDEX(#REF!,MATCH(E371,$A$10:$A$28,0),D371*2)</f>
        <v>#REF!</v>
      </c>
      <c r="H371" s="30" t="e">
        <f t="shared" si="30"/>
        <v>#REF!</v>
      </c>
    </row>
    <row r="372" spans="4:8" x14ac:dyDescent="0.2">
      <c r="D372" s="43">
        <v>6</v>
      </c>
      <c r="E372" s="43">
        <v>17</v>
      </c>
      <c r="F372" s="44" t="e">
        <f t="shared" si="29"/>
        <v>#REF!</v>
      </c>
      <c r="G372" s="44" t="e">
        <f>INDEX(#REF!,MATCH(E372,$A$10:$A$28,0),D372*2)</f>
        <v>#REF!</v>
      </c>
      <c r="H372" s="30" t="e">
        <f t="shared" si="30"/>
        <v>#REF!</v>
      </c>
    </row>
    <row r="373" spans="4:8" x14ac:dyDescent="0.2">
      <c r="D373" s="43">
        <v>6</v>
      </c>
      <c r="E373" s="43">
        <v>18</v>
      </c>
      <c r="F373" s="44" t="e">
        <f t="shared" si="29"/>
        <v>#REF!</v>
      </c>
      <c r="G373" s="44" t="e">
        <f>INDEX(#REF!,MATCH(E373,$A$10:$A$28,0),D373*2)</f>
        <v>#REF!</v>
      </c>
      <c r="H373" s="30" t="e">
        <f t="shared" si="30"/>
        <v>#REF!</v>
      </c>
    </row>
    <row r="374" spans="4:8" x14ac:dyDescent="0.2">
      <c r="D374" s="43">
        <v>6</v>
      </c>
      <c r="E374" s="43">
        <v>19</v>
      </c>
      <c r="F374" s="44" t="e">
        <f t="shared" si="29"/>
        <v>#REF!</v>
      </c>
      <c r="G374" s="44" t="e">
        <f>INDEX(#REF!,MATCH(E374,$A$10:$A$28,0),D374*2)</f>
        <v>#REF!</v>
      </c>
      <c r="H374" s="30" t="e">
        <f t="shared" si="30"/>
        <v>#REF!</v>
      </c>
    </row>
    <row r="375" spans="4:8" x14ac:dyDescent="0.2">
      <c r="D375" s="43">
        <v>7</v>
      </c>
      <c r="E375" s="43">
        <v>1</v>
      </c>
      <c r="F375" s="44" t="e">
        <f t="shared" si="29"/>
        <v>#REF!</v>
      </c>
      <c r="G375" s="44" t="e">
        <f>INDEX(#REF!,MATCH(E375,$A$10:$A$28,0),D375*2)</f>
        <v>#REF!</v>
      </c>
      <c r="H375" s="30" t="e">
        <f t="shared" si="30"/>
        <v>#REF!</v>
      </c>
    </row>
    <row r="376" spans="4:8" x14ac:dyDescent="0.2">
      <c r="D376" s="43">
        <v>7</v>
      </c>
      <c r="E376" s="43">
        <v>2</v>
      </c>
      <c r="F376" s="44" t="e">
        <f t="shared" si="29"/>
        <v>#REF!</v>
      </c>
      <c r="G376" s="44" t="e">
        <f>INDEX(#REF!,MATCH(E376,$A$10:$A$28,0),D376*2)</f>
        <v>#REF!</v>
      </c>
      <c r="H376" s="30" t="e">
        <f t="shared" si="30"/>
        <v>#REF!</v>
      </c>
    </row>
    <row r="377" spans="4:8" x14ac:dyDescent="0.2">
      <c r="D377" s="43">
        <v>7</v>
      </c>
      <c r="E377" s="43">
        <v>3</v>
      </c>
      <c r="F377" s="44" t="e">
        <f t="shared" si="29"/>
        <v>#REF!</v>
      </c>
      <c r="G377" s="44" t="e">
        <f>INDEX(#REF!,MATCH(E377,$A$10:$A$28,0),D377*2)</f>
        <v>#REF!</v>
      </c>
      <c r="H377" s="30" t="e">
        <f t="shared" si="30"/>
        <v>#REF!</v>
      </c>
    </row>
    <row r="378" spans="4:8" x14ac:dyDescent="0.2">
      <c r="D378" s="43">
        <v>7</v>
      </c>
      <c r="E378" s="43">
        <v>4</v>
      </c>
      <c r="F378" s="44" t="e">
        <f t="shared" si="29"/>
        <v>#REF!</v>
      </c>
      <c r="G378" s="44" t="e">
        <f>INDEX(#REF!,MATCH(E378,$A$10:$A$28,0),D378*2)</f>
        <v>#REF!</v>
      </c>
      <c r="H378" s="30" t="e">
        <f t="shared" si="30"/>
        <v>#REF!</v>
      </c>
    </row>
    <row r="379" spans="4:8" x14ac:dyDescent="0.2">
      <c r="D379" s="43">
        <v>7</v>
      </c>
      <c r="E379" s="43">
        <v>5</v>
      </c>
      <c r="F379" s="44" t="e">
        <f t="shared" si="29"/>
        <v>#REF!</v>
      </c>
      <c r="G379" s="44" t="e">
        <f>INDEX(#REF!,MATCH(E379,$A$10:$A$28,0),D379*2)</f>
        <v>#REF!</v>
      </c>
      <c r="H379" s="30" t="e">
        <f t="shared" si="30"/>
        <v>#REF!</v>
      </c>
    </row>
    <row r="380" spans="4:8" x14ac:dyDescent="0.2">
      <c r="D380" s="43">
        <v>7</v>
      </c>
      <c r="E380" s="43">
        <v>6</v>
      </c>
      <c r="F380" s="44" t="e">
        <f t="shared" si="29"/>
        <v>#REF!</v>
      </c>
      <c r="G380" s="44" t="e">
        <f>INDEX(#REF!,MATCH(E380,$A$10:$A$28,0),D380*2)</f>
        <v>#REF!</v>
      </c>
      <c r="H380" s="30" t="e">
        <f t="shared" si="30"/>
        <v>#REF!</v>
      </c>
    </row>
    <row r="381" spans="4:8" x14ac:dyDescent="0.2">
      <c r="D381" s="43">
        <v>7</v>
      </c>
      <c r="E381" s="43">
        <v>7</v>
      </c>
      <c r="F381" s="44" t="e">
        <f t="shared" si="29"/>
        <v>#REF!</v>
      </c>
      <c r="G381" s="44" t="e">
        <f>INDEX(#REF!,MATCH(E381,$A$10:$A$28,0),D381*2)</f>
        <v>#REF!</v>
      </c>
      <c r="H381" s="30" t="e">
        <f t="shared" si="30"/>
        <v>#REF!</v>
      </c>
    </row>
    <row r="382" spans="4:8" x14ac:dyDescent="0.2">
      <c r="D382" s="43">
        <v>7</v>
      </c>
      <c r="E382" s="43">
        <v>8</v>
      </c>
      <c r="F382" s="44" t="e">
        <f t="shared" si="29"/>
        <v>#REF!</v>
      </c>
      <c r="G382" s="44" t="e">
        <f>INDEX(#REF!,MATCH(E382,$A$10:$A$28,0),D382*2)</f>
        <v>#REF!</v>
      </c>
      <c r="H382" s="30" t="e">
        <f t="shared" si="30"/>
        <v>#REF!</v>
      </c>
    </row>
    <row r="383" spans="4:8" x14ac:dyDescent="0.2">
      <c r="D383" s="43">
        <v>7</v>
      </c>
      <c r="E383" s="43">
        <v>9</v>
      </c>
      <c r="F383" s="44" t="e">
        <f t="shared" si="29"/>
        <v>#REF!</v>
      </c>
      <c r="G383" s="44" t="e">
        <f>INDEX(#REF!,MATCH(E383,$A$10:$A$28,0),D383*2)</f>
        <v>#REF!</v>
      </c>
      <c r="H383" s="30" t="e">
        <f t="shared" si="30"/>
        <v>#REF!</v>
      </c>
    </row>
    <row r="384" spans="4:8" x14ac:dyDescent="0.2">
      <c r="D384" s="43">
        <v>7</v>
      </c>
      <c r="E384" s="43">
        <v>10</v>
      </c>
      <c r="F384" s="44" t="e">
        <f t="shared" si="29"/>
        <v>#REF!</v>
      </c>
      <c r="G384" s="44" t="e">
        <f>INDEX(#REF!,MATCH(E384,$A$10:$A$28,0),D384*2)</f>
        <v>#REF!</v>
      </c>
      <c r="H384" s="30" t="e">
        <f t="shared" si="30"/>
        <v>#REF!</v>
      </c>
    </row>
    <row r="385" spans="4:8" x14ac:dyDescent="0.2">
      <c r="D385" s="43">
        <v>7</v>
      </c>
      <c r="E385" s="43">
        <v>11</v>
      </c>
      <c r="F385" s="44" t="e">
        <f t="shared" si="29"/>
        <v>#REF!</v>
      </c>
      <c r="G385" s="44" t="e">
        <f>INDEX(#REF!,MATCH(E385,$A$10:$A$28,0),D385*2)</f>
        <v>#REF!</v>
      </c>
      <c r="H385" s="30" t="e">
        <f t="shared" si="30"/>
        <v>#REF!</v>
      </c>
    </row>
    <row r="386" spans="4:8" x14ac:dyDescent="0.2">
      <c r="D386" s="43">
        <v>7</v>
      </c>
      <c r="E386" s="43">
        <v>12</v>
      </c>
      <c r="F386" s="44" t="e">
        <f t="shared" si="29"/>
        <v>#REF!</v>
      </c>
      <c r="G386" s="44" t="e">
        <f>INDEX(#REF!,MATCH(E386,$A$10:$A$28,0),D386*2)</f>
        <v>#REF!</v>
      </c>
      <c r="H386" s="30" t="e">
        <f t="shared" si="30"/>
        <v>#REF!</v>
      </c>
    </row>
    <row r="387" spans="4:8" x14ac:dyDescent="0.2">
      <c r="D387" s="43">
        <v>7</v>
      </c>
      <c r="E387" s="43">
        <v>13</v>
      </c>
      <c r="F387" s="44" t="e">
        <f t="shared" si="29"/>
        <v>#REF!</v>
      </c>
      <c r="G387" s="44" t="e">
        <f>INDEX(#REF!,MATCH(E387,$A$10:$A$28,0),D387*2)</f>
        <v>#REF!</v>
      </c>
      <c r="H387" s="30" t="e">
        <f t="shared" si="30"/>
        <v>#REF!</v>
      </c>
    </row>
    <row r="388" spans="4:8" x14ac:dyDescent="0.2">
      <c r="D388" s="43">
        <v>7</v>
      </c>
      <c r="E388" s="43">
        <v>14</v>
      </c>
      <c r="F388" s="44" t="e">
        <f t="shared" si="29"/>
        <v>#REF!</v>
      </c>
      <c r="G388" s="44" t="e">
        <f>INDEX(#REF!,MATCH(E388,$A$10:$A$28,0),D388*2)</f>
        <v>#REF!</v>
      </c>
      <c r="H388" s="30" t="e">
        <f t="shared" si="30"/>
        <v>#REF!</v>
      </c>
    </row>
    <row r="389" spans="4:8" x14ac:dyDescent="0.2">
      <c r="D389" s="43">
        <v>7</v>
      </c>
      <c r="E389" s="43">
        <v>15</v>
      </c>
      <c r="F389" s="44" t="e">
        <f t="shared" ref="F389:F452" si="31">INDEX($W$10:$X$28,MATCH(E389,$A$10:$A$28,0),D389*2)</f>
        <v>#REF!</v>
      </c>
      <c r="G389" s="44" t="e">
        <f>INDEX(#REF!,MATCH(E389,$A$10:$A$28,0),D389*2)</f>
        <v>#REF!</v>
      </c>
      <c r="H389" s="30" t="e">
        <f t="shared" si="30"/>
        <v>#REF!</v>
      </c>
    </row>
    <row r="390" spans="4:8" x14ac:dyDescent="0.2">
      <c r="D390" s="43">
        <v>7</v>
      </c>
      <c r="E390" s="43">
        <v>16</v>
      </c>
      <c r="F390" s="44" t="e">
        <f t="shared" si="31"/>
        <v>#REF!</v>
      </c>
      <c r="G390" s="44" t="e">
        <f>INDEX(#REF!,MATCH(E390,$A$10:$A$28,0),D390*2)</f>
        <v>#REF!</v>
      </c>
      <c r="H390" s="30" t="e">
        <f t="shared" ref="H390:H453" si="32">G390-F390</f>
        <v>#REF!</v>
      </c>
    </row>
    <row r="391" spans="4:8" x14ac:dyDescent="0.2">
      <c r="D391" s="43">
        <v>7</v>
      </c>
      <c r="E391" s="43">
        <v>17</v>
      </c>
      <c r="F391" s="44" t="e">
        <f t="shared" si="31"/>
        <v>#REF!</v>
      </c>
      <c r="G391" s="44" t="e">
        <f>INDEX(#REF!,MATCH(E391,$A$10:$A$28,0),D391*2)</f>
        <v>#REF!</v>
      </c>
      <c r="H391" s="30" t="e">
        <f t="shared" si="32"/>
        <v>#REF!</v>
      </c>
    </row>
    <row r="392" spans="4:8" x14ac:dyDescent="0.2">
      <c r="D392" s="43">
        <v>7</v>
      </c>
      <c r="E392" s="43">
        <v>18</v>
      </c>
      <c r="F392" s="44" t="e">
        <f t="shared" si="31"/>
        <v>#REF!</v>
      </c>
      <c r="G392" s="44" t="e">
        <f>INDEX(#REF!,MATCH(E392,$A$10:$A$28,0),D392*2)</f>
        <v>#REF!</v>
      </c>
      <c r="H392" s="30" t="e">
        <f t="shared" si="32"/>
        <v>#REF!</v>
      </c>
    </row>
    <row r="393" spans="4:8" x14ac:dyDescent="0.2">
      <c r="D393" s="43">
        <v>7</v>
      </c>
      <c r="E393" s="43">
        <v>19</v>
      </c>
      <c r="F393" s="44" t="e">
        <f t="shared" si="31"/>
        <v>#REF!</v>
      </c>
      <c r="G393" s="44" t="e">
        <f>INDEX(#REF!,MATCH(E393,$A$10:$A$28,0),D393*2)</f>
        <v>#REF!</v>
      </c>
      <c r="H393" s="30" t="e">
        <f t="shared" si="32"/>
        <v>#REF!</v>
      </c>
    </row>
    <row r="394" spans="4:8" x14ac:dyDescent="0.2">
      <c r="D394" s="43">
        <v>8</v>
      </c>
      <c r="E394" s="43">
        <v>1</v>
      </c>
      <c r="F394" s="44" t="e">
        <f t="shared" si="31"/>
        <v>#REF!</v>
      </c>
      <c r="G394" s="44" t="e">
        <f>INDEX(#REF!,MATCH(E394,$A$10:$A$28,0),D394*2)</f>
        <v>#REF!</v>
      </c>
      <c r="H394" s="30" t="e">
        <f t="shared" si="32"/>
        <v>#REF!</v>
      </c>
    </row>
    <row r="395" spans="4:8" x14ac:dyDescent="0.2">
      <c r="D395" s="43">
        <v>8</v>
      </c>
      <c r="E395" s="43">
        <v>2</v>
      </c>
      <c r="F395" s="44" t="e">
        <f t="shared" si="31"/>
        <v>#REF!</v>
      </c>
      <c r="G395" s="44" t="e">
        <f>INDEX(#REF!,MATCH(E395,$A$10:$A$28,0),D395*2)</f>
        <v>#REF!</v>
      </c>
      <c r="H395" s="30" t="e">
        <f t="shared" si="32"/>
        <v>#REF!</v>
      </c>
    </row>
    <row r="396" spans="4:8" x14ac:dyDescent="0.2">
      <c r="D396" s="43">
        <v>8</v>
      </c>
      <c r="E396" s="43">
        <v>3</v>
      </c>
      <c r="F396" s="44" t="e">
        <f t="shared" si="31"/>
        <v>#REF!</v>
      </c>
      <c r="G396" s="44" t="e">
        <f>INDEX(#REF!,MATCH(E396,$A$10:$A$28,0),D396*2)</f>
        <v>#REF!</v>
      </c>
      <c r="H396" s="30" t="e">
        <f t="shared" si="32"/>
        <v>#REF!</v>
      </c>
    </row>
    <row r="397" spans="4:8" x14ac:dyDescent="0.2">
      <c r="D397" s="43">
        <v>8</v>
      </c>
      <c r="E397" s="43">
        <v>4</v>
      </c>
      <c r="F397" s="44" t="e">
        <f t="shared" si="31"/>
        <v>#REF!</v>
      </c>
      <c r="G397" s="44" t="e">
        <f>INDEX(#REF!,MATCH(E397,$A$10:$A$28,0),D397*2)</f>
        <v>#REF!</v>
      </c>
      <c r="H397" s="30" t="e">
        <f t="shared" si="32"/>
        <v>#REF!</v>
      </c>
    </row>
    <row r="398" spans="4:8" x14ac:dyDescent="0.2">
      <c r="D398" s="43">
        <v>8</v>
      </c>
      <c r="E398" s="43">
        <v>5</v>
      </c>
      <c r="F398" s="44" t="e">
        <f t="shared" si="31"/>
        <v>#REF!</v>
      </c>
      <c r="G398" s="44" t="e">
        <f>INDEX(#REF!,MATCH(E398,$A$10:$A$28,0),D398*2)</f>
        <v>#REF!</v>
      </c>
      <c r="H398" s="30" t="e">
        <f t="shared" si="32"/>
        <v>#REF!</v>
      </c>
    </row>
    <row r="399" spans="4:8" x14ac:dyDescent="0.2">
      <c r="D399" s="43">
        <v>8</v>
      </c>
      <c r="E399" s="43">
        <v>6</v>
      </c>
      <c r="F399" s="44" t="e">
        <f t="shared" si="31"/>
        <v>#REF!</v>
      </c>
      <c r="G399" s="44" t="e">
        <f>INDEX(#REF!,MATCH(E399,$A$10:$A$28,0),D399*2)</f>
        <v>#REF!</v>
      </c>
      <c r="H399" s="30" t="e">
        <f t="shared" si="32"/>
        <v>#REF!</v>
      </c>
    </row>
    <row r="400" spans="4:8" x14ac:dyDescent="0.2">
      <c r="D400" s="43">
        <v>8</v>
      </c>
      <c r="E400" s="43">
        <v>7</v>
      </c>
      <c r="F400" s="44" t="e">
        <f t="shared" si="31"/>
        <v>#REF!</v>
      </c>
      <c r="G400" s="44" t="e">
        <f>INDEX(#REF!,MATCH(E400,$A$10:$A$28,0),D400*2)</f>
        <v>#REF!</v>
      </c>
      <c r="H400" s="30" t="e">
        <f t="shared" si="32"/>
        <v>#REF!</v>
      </c>
    </row>
    <row r="401" spans="4:8" x14ac:dyDescent="0.2">
      <c r="D401" s="43">
        <v>8</v>
      </c>
      <c r="E401" s="43">
        <v>8</v>
      </c>
      <c r="F401" s="44" t="e">
        <f t="shared" si="31"/>
        <v>#REF!</v>
      </c>
      <c r="G401" s="44" t="e">
        <f>INDEX(#REF!,MATCH(E401,$A$10:$A$28,0),D401*2)</f>
        <v>#REF!</v>
      </c>
      <c r="H401" s="30" t="e">
        <f t="shared" si="32"/>
        <v>#REF!</v>
      </c>
    </row>
    <row r="402" spans="4:8" x14ac:dyDescent="0.2">
      <c r="D402" s="43">
        <v>8</v>
      </c>
      <c r="E402" s="43">
        <v>9</v>
      </c>
      <c r="F402" s="44" t="e">
        <f t="shared" si="31"/>
        <v>#REF!</v>
      </c>
      <c r="G402" s="44" t="e">
        <f>INDEX(#REF!,MATCH(E402,$A$10:$A$28,0),D402*2)</f>
        <v>#REF!</v>
      </c>
      <c r="H402" s="30" t="e">
        <f t="shared" si="32"/>
        <v>#REF!</v>
      </c>
    </row>
    <row r="403" spans="4:8" x14ac:dyDescent="0.2">
      <c r="D403" s="43">
        <v>8</v>
      </c>
      <c r="E403" s="43">
        <v>10</v>
      </c>
      <c r="F403" s="44" t="e">
        <f t="shared" si="31"/>
        <v>#REF!</v>
      </c>
      <c r="G403" s="44" t="e">
        <f>INDEX(#REF!,MATCH(E403,$A$10:$A$28,0),D403*2)</f>
        <v>#REF!</v>
      </c>
      <c r="H403" s="30" t="e">
        <f t="shared" si="32"/>
        <v>#REF!</v>
      </c>
    </row>
    <row r="404" spans="4:8" x14ac:dyDescent="0.2">
      <c r="D404" s="43">
        <v>8</v>
      </c>
      <c r="E404" s="43">
        <v>11</v>
      </c>
      <c r="F404" s="44" t="e">
        <f t="shared" si="31"/>
        <v>#REF!</v>
      </c>
      <c r="G404" s="44" t="e">
        <f>INDEX(#REF!,MATCH(E404,$A$10:$A$28,0),D404*2)</f>
        <v>#REF!</v>
      </c>
      <c r="H404" s="30" t="e">
        <f t="shared" si="32"/>
        <v>#REF!</v>
      </c>
    </row>
    <row r="405" spans="4:8" x14ac:dyDescent="0.2">
      <c r="D405" s="43">
        <v>8</v>
      </c>
      <c r="E405" s="43">
        <v>12</v>
      </c>
      <c r="F405" s="44" t="e">
        <f t="shared" si="31"/>
        <v>#REF!</v>
      </c>
      <c r="G405" s="44" t="e">
        <f>INDEX(#REF!,MATCH(E405,$A$10:$A$28,0),D405*2)</f>
        <v>#REF!</v>
      </c>
      <c r="H405" s="30" t="e">
        <f t="shared" si="32"/>
        <v>#REF!</v>
      </c>
    </row>
    <row r="406" spans="4:8" x14ac:dyDescent="0.2">
      <c r="D406" s="43">
        <v>8</v>
      </c>
      <c r="E406" s="43">
        <v>13</v>
      </c>
      <c r="F406" s="44" t="e">
        <f t="shared" si="31"/>
        <v>#REF!</v>
      </c>
      <c r="G406" s="44" t="e">
        <f>INDEX(#REF!,MATCH(E406,$A$10:$A$28,0),D406*2)</f>
        <v>#REF!</v>
      </c>
      <c r="H406" s="30" t="e">
        <f t="shared" si="32"/>
        <v>#REF!</v>
      </c>
    </row>
    <row r="407" spans="4:8" x14ac:dyDescent="0.2">
      <c r="D407" s="43">
        <v>8</v>
      </c>
      <c r="E407" s="43">
        <v>14</v>
      </c>
      <c r="F407" s="44" t="e">
        <f t="shared" si="31"/>
        <v>#REF!</v>
      </c>
      <c r="G407" s="44" t="e">
        <f>INDEX(#REF!,MATCH(E407,$A$10:$A$28,0),D407*2)</f>
        <v>#REF!</v>
      </c>
      <c r="H407" s="30" t="e">
        <f t="shared" si="32"/>
        <v>#REF!</v>
      </c>
    </row>
    <row r="408" spans="4:8" x14ac:dyDescent="0.2">
      <c r="D408" s="43">
        <v>8</v>
      </c>
      <c r="E408" s="43">
        <v>15</v>
      </c>
      <c r="F408" s="44" t="e">
        <f t="shared" si="31"/>
        <v>#REF!</v>
      </c>
      <c r="G408" s="44" t="e">
        <f>INDEX(#REF!,MATCH(E408,$A$10:$A$28,0),D408*2)</f>
        <v>#REF!</v>
      </c>
      <c r="H408" s="30" t="e">
        <f t="shared" si="32"/>
        <v>#REF!</v>
      </c>
    </row>
    <row r="409" spans="4:8" x14ac:dyDescent="0.2">
      <c r="D409" s="43">
        <v>8</v>
      </c>
      <c r="E409" s="43">
        <v>16</v>
      </c>
      <c r="F409" s="44" t="e">
        <f t="shared" si="31"/>
        <v>#REF!</v>
      </c>
      <c r="G409" s="44" t="e">
        <f>INDEX(#REF!,MATCH(E409,$A$10:$A$28,0),D409*2)</f>
        <v>#REF!</v>
      </c>
      <c r="H409" s="30" t="e">
        <f t="shared" si="32"/>
        <v>#REF!</v>
      </c>
    </row>
    <row r="410" spans="4:8" x14ac:dyDescent="0.2">
      <c r="D410" s="43">
        <v>8</v>
      </c>
      <c r="E410" s="43">
        <v>17</v>
      </c>
      <c r="F410" s="44" t="e">
        <f t="shared" si="31"/>
        <v>#REF!</v>
      </c>
      <c r="G410" s="44" t="e">
        <f>INDEX(#REF!,MATCH(E410,$A$10:$A$28,0),D410*2)</f>
        <v>#REF!</v>
      </c>
      <c r="H410" s="30" t="e">
        <f t="shared" si="32"/>
        <v>#REF!</v>
      </c>
    </row>
    <row r="411" spans="4:8" x14ac:dyDescent="0.2">
      <c r="D411" s="43">
        <v>8</v>
      </c>
      <c r="E411" s="43">
        <v>18</v>
      </c>
      <c r="F411" s="44" t="e">
        <f t="shared" si="31"/>
        <v>#REF!</v>
      </c>
      <c r="G411" s="44" t="e">
        <f>INDEX(#REF!,MATCH(E411,$A$10:$A$28,0),D411*2)</f>
        <v>#REF!</v>
      </c>
      <c r="H411" s="30" t="e">
        <f t="shared" si="32"/>
        <v>#REF!</v>
      </c>
    </row>
    <row r="412" spans="4:8" x14ac:dyDescent="0.2">
      <c r="D412" s="43">
        <v>8</v>
      </c>
      <c r="E412" s="43">
        <v>19</v>
      </c>
      <c r="F412" s="44" t="e">
        <f t="shared" si="31"/>
        <v>#REF!</v>
      </c>
      <c r="G412" s="44" t="e">
        <f>INDEX(#REF!,MATCH(E412,$A$10:$A$28,0),D412*2)</f>
        <v>#REF!</v>
      </c>
      <c r="H412" s="30" t="e">
        <f t="shared" si="32"/>
        <v>#REF!</v>
      </c>
    </row>
    <row r="413" spans="4:8" x14ac:dyDescent="0.2">
      <c r="D413" s="43">
        <v>9</v>
      </c>
      <c r="E413" s="43">
        <v>1</v>
      </c>
      <c r="F413" s="44" t="e">
        <f t="shared" si="31"/>
        <v>#REF!</v>
      </c>
      <c r="G413" s="44" t="e">
        <f>INDEX(#REF!,MATCH(E413,$A$10:$A$28,0),D413*2)</f>
        <v>#REF!</v>
      </c>
      <c r="H413" s="30" t="e">
        <f t="shared" si="32"/>
        <v>#REF!</v>
      </c>
    </row>
    <row r="414" spans="4:8" x14ac:dyDescent="0.2">
      <c r="D414" s="43">
        <v>9</v>
      </c>
      <c r="E414" s="43">
        <v>2</v>
      </c>
      <c r="F414" s="44" t="e">
        <f t="shared" si="31"/>
        <v>#REF!</v>
      </c>
      <c r="G414" s="44" t="e">
        <f>INDEX(#REF!,MATCH(E414,$A$10:$A$28,0),D414*2)</f>
        <v>#REF!</v>
      </c>
      <c r="H414" s="30" t="e">
        <f t="shared" si="32"/>
        <v>#REF!</v>
      </c>
    </row>
    <row r="415" spans="4:8" x14ac:dyDescent="0.2">
      <c r="D415" s="43">
        <v>9</v>
      </c>
      <c r="E415" s="43">
        <v>3</v>
      </c>
      <c r="F415" s="44" t="e">
        <f t="shared" si="31"/>
        <v>#REF!</v>
      </c>
      <c r="G415" s="44" t="e">
        <f>INDEX(#REF!,MATCH(E415,$A$10:$A$28,0),D415*2)</f>
        <v>#REF!</v>
      </c>
      <c r="H415" s="30" t="e">
        <f t="shared" si="32"/>
        <v>#REF!</v>
      </c>
    </row>
    <row r="416" spans="4:8" x14ac:dyDescent="0.2">
      <c r="D416" s="43">
        <v>9</v>
      </c>
      <c r="E416" s="43">
        <v>4</v>
      </c>
      <c r="F416" s="44" t="e">
        <f t="shared" si="31"/>
        <v>#REF!</v>
      </c>
      <c r="G416" s="44" t="e">
        <f>INDEX(#REF!,MATCH(E416,$A$10:$A$28,0),D416*2)</f>
        <v>#REF!</v>
      </c>
      <c r="H416" s="30" t="e">
        <f t="shared" si="32"/>
        <v>#REF!</v>
      </c>
    </row>
    <row r="417" spans="4:8" x14ac:dyDescent="0.2">
      <c r="D417" s="43">
        <v>9</v>
      </c>
      <c r="E417" s="43">
        <v>5</v>
      </c>
      <c r="F417" s="44" t="e">
        <f t="shared" si="31"/>
        <v>#REF!</v>
      </c>
      <c r="G417" s="44" t="e">
        <f>INDEX(#REF!,MATCH(E417,$A$10:$A$28,0),D417*2)</f>
        <v>#REF!</v>
      </c>
      <c r="H417" s="30" t="e">
        <f t="shared" si="32"/>
        <v>#REF!</v>
      </c>
    </row>
    <row r="418" spans="4:8" x14ac:dyDescent="0.2">
      <c r="D418" s="43">
        <v>9</v>
      </c>
      <c r="E418" s="43">
        <v>6</v>
      </c>
      <c r="F418" s="44" t="e">
        <f t="shared" si="31"/>
        <v>#REF!</v>
      </c>
      <c r="G418" s="44" t="e">
        <f>INDEX(#REF!,MATCH(E418,$A$10:$A$28,0),D418*2)</f>
        <v>#REF!</v>
      </c>
      <c r="H418" s="30" t="e">
        <f t="shared" si="32"/>
        <v>#REF!</v>
      </c>
    </row>
    <row r="419" spans="4:8" x14ac:dyDescent="0.2">
      <c r="D419" s="43">
        <v>9</v>
      </c>
      <c r="E419" s="43">
        <v>7</v>
      </c>
      <c r="F419" s="44" t="e">
        <f t="shared" si="31"/>
        <v>#REF!</v>
      </c>
      <c r="G419" s="44" t="e">
        <f>INDEX(#REF!,MATCH(E419,$A$10:$A$28,0),D419*2)</f>
        <v>#REF!</v>
      </c>
      <c r="H419" s="30" t="e">
        <f t="shared" si="32"/>
        <v>#REF!</v>
      </c>
    </row>
    <row r="420" spans="4:8" x14ac:dyDescent="0.2">
      <c r="D420" s="43">
        <v>9</v>
      </c>
      <c r="E420" s="43">
        <v>8</v>
      </c>
      <c r="F420" s="44" t="e">
        <f t="shared" si="31"/>
        <v>#REF!</v>
      </c>
      <c r="G420" s="44" t="e">
        <f>INDEX(#REF!,MATCH(E420,$A$10:$A$28,0),D420*2)</f>
        <v>#REF!</v>
      </c>
      <c r="H420" s="30" t="e">
        <f t="shared" si="32"/>
        <v>#REF!</v>
      </c>
    </row>
    <row r="421" spans="4:8" x14ac:dyDescent="0.2">
      <c r="D421" s="43">
        <v>9</v>
      </c>
      <c r="E421" s="43">
        <v>9</v>
      </c>
      <c r="F421" s="44" t="e">
        <f t="shared" si="31"/>
        <v>#REF!</v>
      </c>
      <c r="G421" s="44" t="e">
        <f>INDEX(#REF!,MATCH(E421,$A$10:$A$28,0),D421*2)</f>
        <v>#REF!</v>
      </c>
      <c r="H421" s="30" t="e">
        <f t="shared" si="32"/>
        <v>#REF!</v>
      </c>
    </row>
    <row r="422" spans="4:8" x14ac:dyDescent="0.2">
      <c r="D422" s="43">
        <v>9</v>
      </c>
      <c r="E422" s="43">
        <v>10</v>
      </c>
      <c r="F422" s="44" t="e">
        <f t="shared" si="31"/>
        <v>#REF!</v>
      </c>
      <c r="G422" s="44" t="e">
        <f>INDEX(#REF!,MATCH(E422,$A$10:$A$28,0),D422*2)</f>
        <v>#REF!</v>
      </c>
      <c r="H422" s="30" t="e">
        <f t="shared" si="32"/>
        <v>#REF!</v>
      </c>
    </row>
    <row r="423" spans="4:8" x14ac:dyDescent="0.2">
      <c r="D423" s="43">
        <v>9</v>
      </c>
      <c r="E423" s="43">
        <v>11</v>
      </c>
      <c r="F423" s="44" t="e">
        <f t="shared" si="31"/>
        <v>#REF!</v>
      </c>
      <c r="G423" s="44" t="e">
        <f>INDEX(#REF!,MATCH(E423,$A$10:$A$28,0),D423*2)</f>
        <v>#REF!</v>
      </c>
      <c r="H423" s="30" t="e">
        <f t="shared" si="32"/>
        <v>#REF!</v>
      </c>
    </row>
    <row r="424" spans="4:8" x14ac:dyDescent="0.2">
      <c r="D424" s="43">
        <v>9</v>
      </c>
      <c r="E424" s="43">
        <v>12</v>
      </c>
      <c r="F424" s="44" t="e">
        <f t="shared" si="31"/>
        <v>#REF!</v>
      </c>
      <c r="G424" s="44" t="e">
        <f>INDEX(#REF!,MATCH(E424,$A$10:$A$28,0),D424*2)</f>
        <v>#REF!</v>
      </c>
      <c r="H424" s="30" t="e">
        <f t="shared" si="32"/>
        <v>#REF!</v>
      </c>
    </row>
    <row r="425" spans="4:8" x14ac:dyDescent="0.2">
      <c r="D425" s="43">
        <v>9</v>
      </c>
      <c r="E425" s="43">
        <v>13</v>
      </c>
      <c r="F425" s="44" t="e">
        <f t="shared" si="31"/>
        <v>#REF!</v>
      </c>
      <c r="G425" s="44" t="e">
        <f>INDEX(#REF!,MATCH(E425,$A$10:$A$28,0),D425*2)</f>
        <v>#REF!</v>
      </c>
      <c r="H425" s="30" t="e">
        <f t="shared" si="32"/>
        <v>#REF!</v>
      </c>
    </row>
    <row r="426" spans="4:8" x14ac:dyDescent="0.2">
      <c r="D426" s="43">
        <v>9</v>
      </c>
      <c r="E426" s="43">
        <v>14</v>
      </c>
      <c r="F426" s="44" t="e">
        <f t="shared" si="31"/>
        <v>#REF!</v>
      </c>
      <c r="G426" s="44" t="e">
        <f>INDEX(#REF!,MATCH(E426,$A$10:$A$28,0),D426*2)</f>
        <v>#REF!</v>
      </c>
      <c r="H426" s="30" t="e">
        <f t="shared" si="32"/>
        <v>#REF!</v>
      </c>
    </row>
    <row r="427" spans="4:8" x14ac:dyDescent="0.2">
      <c r="D427" s="43">
        <v>9</v>
      </c>
      <c r="E427" s="43">
        <v>15</v>
      </c>
      <c r="F427" s="44" t="e">
        <f t="shared" si="31"/>
        <v>#REF!</v>
      </c>
      <c r="G427" s="44" t="e">
        <f>INDEX(#REF!,MATCH(E427,$A$10:$A$28,0),D427*2)</f>
        <v>#REF!</v>
      </c>
      <c r="H427" s="30" t="e">
        <f t="shared" si="32"/>
        <v>#REF!</v>
      </c>
    </row>
    <row r="428" spans="4:8" x14ac:dyDescent="0.2">
      <c r="D428" s="43">
        <v>9</v>
      </c>
      <c r="E428" s="43">
        <v>16</v>
      </c>
      <c r="F428" s="44" t="e">
        <f t="shared" si="31"/>
        <v>#REF!</v>
      </c>
      <c r="G428" s="44" t="e">
        <f>INDEX(#REF!,MATCH(E428,$A$10:$A$28,0),D428*2)</f>
        <v>#REF!</v>
      </c>
      <c r="H428" s="30" t="e">
        <f t="shared" si="32"/>
        <v>#REF!</v>
      </c>
    </row>
    <row r="429" spans="4:8" x14ac:dyDescent="0.2">
      <c r="D429" s="43">
        <v>9</v>
      </c>
      <c r="E429" s="43">
        <v>17</v>
      </c>
      <c r="F429" s="44" t="e">
        <f t="shared" si="31"/>
        <v>#REF!</v>
      </c>
      <c r="G429" s="44" t="e">
        <f>INDEX(#REF!,MATCH(E429,$A$10:$A$28,0),D429*2)</f>
        <v>#REF!</v>
      </c>
      <c r="H429" s="30" t="e">
        <f t="shared" si="32"/>
        <v>#REF!</v>
      </c>
    </row>
    <row r="430" spans="4:8" x14ac:dyDescent="0.2">
      <c r="D430" s="43">
        <v>9</v>
      </c>
      <c r="E430" s="43">
        <v>18</v>
      </c>
      <c r="F430" s="44" t="e">
        <f t="shared" si="31"/>
        <v>#REF!</v>
      </c>
      <c r="G430" s="44" t="e">
        <f>INDEX(#REF!,MATCH(E430,$A$10:$A$28,0),D430*2)</f>
        <v>#REF!</v>
      </c>
      <c r="H430" s="30" t="e">
        <f t="shared" si="32"/>
        <v>#REF!</v>
      </c>
    </row>
    <row r="431" spans="4:8" x14ac:dyDescent="0.2">
      <c r="D431" s="43">
        <v>9</v>
      </c>
      <c r="E431" s="43">
        <v>19</v>
      </c>
      <c r="F431" s="44" t="e">
        <f t="shared" si="31"/>
        <v>#REF!</v>
      </c>
      <c r="G431" s="44" t="e">
        <f>INDEX(#REF!,MATCH(E431,$A$10:$A$28,0),D431*2)</f>
        <v>#REF!</v>
      </c>
      <c r="H431" s="30" t="e">
        <f t="shared" si="32"/>
        <v>#REF!</v>
      </c>
    </row>
    <row r="432" spans="4:8" x14ac:dyDescent="0.2">
      <c r="D432" s="43">
        <v>10</v>
      </c>
      <c r="E432" s="43">
        <v>1</v>
      </c>
      <c r="F432" s="44" t="e">
        <f t="shared" si="31"/>
        <v>#REF!</v>
      </c>
      <c r="G432" s="44" t="e">
        <f>INDEX(#REF!,MATCH(E432,$A$10:$A$28,0),D432*2)</f>
        <v>#REF!</v>
      </c>
      <c r="H432" s="30" t="e">
        <f t="shared" si="32"/>
        <v>#REF!</v>
      </c>
    </row>
    <row r="433" spans="4:8" x14ac:dyDescent="0.2">
      <c r="D433" s="43">
        <v>10</v>
      </c>
      <c r="E433" s="43">
        <v>2</v>
      </c>
      <c r="F433" s="44" t="e">
        <f t="shared" si="31"/>
        <v>#REF!</v>
      </c>
      <c r="G433" s="44" t="e">
        <f>INDEX(#REF!,MATCH(E433,$A$10:$A$28,0),D433*2)</f>
        <v>#REF!</v>
      </c>
      <c r="H433" s="30" t="e">
        <f t="shared" si="32"/>
        <v>#REF!</v>
      </c>
    </row>
    <row r="434" spans="4:8" x14ac:dyDescent="0.2">
      <c r="D434" s="43">
        <v>10</v>
      </c>
      <c r="E434" s="43">
        <v>3</v>
      </c>
      <c r="F434" s="44" t="e">
        <f t="shared" si="31"/>
        <v>#REF!</v>
      </c>
      <c r="G434" s="44" t="e">
        <f>INDEX(#REF!,MATCH(E434,$A$10:$A$28,0),D434*2)</f>
        <v>#REF!</v>
      </c>
      <c r="H434" s="30" t="e">
        <f t="shared" si="32"/>
        <v>#REF!</v>
      </c>
    </row>
    <row r="435" spans="4:8" x14ac:dyDescent="0.2">
      <c r="D435" s="43">
        <v>10</v>
      </c>
      <c r="E435" s="43">
        <v>4</v>
      </c>
      <c r="F435" s="44" t="e">
        <f t="shared" si="31"/>
        <v>#REF!</v>
      </c>
      <c r="G435" s="44" t="e">
        <f>INDEX(#REF!,MATCH(E435,$A$10:$A$28,0),D435*2)</f>
        <v>#REF!</v>
      </c>
      <c r="H435" s="30" t="e">
        <f t="shared" si="32"/>
        <v>#REF!</v>
      </c>
    </row>
    <row r="436" spans="4:8" x14ac:dyDescent="0.2">
      <c r="D436" s="43">
        <v>10</v>
      </c>
      <c r="E436" s="43">
        <v>5</v>
      </c>
      <c r="F436" s="44" t="e">
        <f t="shared" si="31"/>
        <v>#REF!</v>
      </c>
      <c r="G436" s="44" t="e">
        <f>INDEX(#REF!,MATCH(E436,$A$10:$A$28,0),D436*2)</f>
        <v>#REF!</v>
      </c>
      <c r="H436" s="30" t="e">
        <f t="shared" si="32"/>
        <v>#REF!</v>
      </c>
    </row>
    <row r="437" spans="4:8" x14ac:dyDescent="0.2">
      <c r="D437" s="43">
        <v>10</v>
      </c>
      <c r="E437" s="43">
        <v>6</v>
      </c>
      <c r="F437" s="44" t="e">
        <f t="shared" si="31"/>
        <v>#REF!</v>
      </c>
      <c r="G437" s="44" t="e">
        <f>INDEX(#REF!,MATCH(E437,$A$10:$A$28,0),D437*2)</f>
        <v>#REF!</v>
      </c>
      <c r="H437" s="30" t="e">
        <f t="shared" si="32"/>
        <v>#REF!</v>
      </c>
    </row>
    <row r="438" spans="4:8" x14ac:dyDescent="0.2">
      <c r="D438" s="43">
        <v>10</v>
      </c>
      <c r="E438" s="43">
        <v>7</v>
      </c>
      <c r="F438" s="44" t="e">
        <f t="shared" si="31"/>
        <v>#REF!</v>
      </c>
      <c r="G438" s="44" t="e">
        <f>INDEX(#REF!,MATCH(E438,$A$10:$A$28,0),D438*2)</f>
        <v>#REF!</v>
      </c>
      <c r="H438" s="30" t="e">
        <f t="shared" si="32"/>
        <v>#REF!</v>
      </c>
    </row>
    <row r="439" spans="4:8" x14ac:dyDescent="0.2">
      <c r="D439" s="43">
        <v>10</v>
      </c>
      <c r="E439" s="43">
        <v>8</v>
      </c>
      <c r="F439" s="44" t="e">
        <f t="shared" si="31"/>
        <v>#REF!</v>
      </c>
      <c r="G439" s="44" t="e">
        <f>INDEX(#REF!,MATCH(E439,$A$10:$A$28,0),D439*2)</f>
        <v>#REF!</v>
      </c>
      <c r="H439" s="30" t="e">
        <f t="shared" si="32"/>
        <v>#REF!</v>
      </c>
    </row>
    <row r="440" spans="4:8" x14ac:dyDescent="0.2">
      <c r="D440" s="43">
        <v>10</v>
      </c>
      <c r="E440" s="43">
        <v>9</v>
      </c>
      <c r="F440" s="44" t="e">
        <f t="shared" si="31"/>
        <v>#REF!</v>
      </c>
      <c r="G440" s="44" t="e">
        <f>INDEX(#REF!,MATCH(E440,$A$10:$A$28,0),D440*2)</f>
        <v>#REF!</v>
      </c>
      <c r="H440" s="30" t="e">
        <f t="shared" si="32"/>
        <v>#REF!</v>
      </c>
    </row>
    <row r="441" spans="4:8" x14ac:dyDescent="0.2">
      <c r="D441" s="43">
        <v>10</v>
      </c>
      <c r="E441" s="43">
        <v>10</v>
      </c>
      <c r="F441" s="44" t="e">
        <f t="shared" si="31"/>
        <v>#REF!</v>
      </c>
      <c r="G441" s="44" t="e">
        <f>INDEX(#REF!,MATCH(E441,$A$10:$A$28,0),D441*2)</f>
        <v>#REF!</v>
      </c>
      <c r="H441" s="30" t="e">
        <f t="shared" si="32"/>
        <v>#REF!</v>
      </c>
    </row>
    <row r="442" spans="4:8" x14ac:dyDescent="0.2">
      <c r="D442" s="43">
        <v>10</v>
      </c>
      <c r="E442" s="43">
        <v>11</v>
      </c>
      <c r="F442" s="44" t="e">
        <f t="shared" si="31"/>
        <v>#REF!</v>
      </c>
      <c r="G442" s="44" t="e">
        <f>INDEX(#REF!,MATCH(E442,$A$10:$A$28,0),D442*2)</f>
        <v>#REF!</v>
      </c>
      <c r="H442" s="30" t="e">
        <f t="shared" si="32"/>
        <v>#REF!</v>
      </c>
    </row>
    <row r="443" spans="4:8" x14ac:dyDescent="0.2">
      <c r="D443" s="43">
        <v>10</v>
      </c>
      <c r="E443" s="43">
        <v>12</v>
      </c>
      <c r="F443" s="44" t="e">
        <f t="shared" si="31"/>
        <v>#REF!</v>
      </c>
      <c r="G443" s="44" t="e">
        <f>INDEX(#REF!,MATCH(E443,$A$10:$A$28,0),D443*2)</f>
        <v>#REF!</v>
      </c>
      <c r="H443" s="30" t="e">
        <f t="shared" si="32"/>
        <v>#REF!</v>
      </c>
    </row>
    <row r="444" spans="4:8" x14ac:dyDescent="0.2">
      <c r="D444" s="43">
        <v>10</v>
      </c>
      <c r="E444" s="43">
        <v>13</v>
      </c>
      <c r="F444" s="44" t="e">
        <f t="shared" si="31"/>
        <v>#REF!</v>
      </c>
      <c r="G444" s="44" t="e">
        <f>INDEX(#REF!,MATCH(E444,$A$10:$A$28,0),D444*2)</f>
        <v>#REF!</v>
      </c>
      <c r="H444" s="30" t="e">
        <f t="shared" si="32"/>
        <v>#REF!</v>
      </c>
    </row>
    <row r="445" spans="4:8" x14ac:dyDescent="0.2">
      <c r="D445" s="43">
        <v>10</v>
      </c>
      <c r="E445" s="43">
        <v>14</v>
      </c>
      <c r="F445" s="44" t="e">
        <f t="shared" si="31"/>
        <v>#REF!</v>
      </c>
      <c r="G445" s="44" t="e">
        <f>INDEX(#REF!,MATCH(E445,$A$10:$A$28,0),D445*2)</f>
        <v>#REF!</v>
      </c>
      <c r="H445" s="30" t="e">
        <f t="shared" si="32"/>
        <v>#REF!</v>
      </c>
    </row>
    <row r="446" spans="4:8" x14ac:dyDescent="0.2">
      <c r="D446" s="43">
        <v>10</v>
      </c>
      <c r="E446" s="43">
        <v>15</v>
      </c>
      <c r="F446" s="44" t="e">
        <f t="shared" si="31"/>
        <v>#REF!</v>
      </c>
      <c r="G446" s="44" t="e">
        <f>INDEX(#REF!,MATCH(E446,$A$10:$A$28,0),D446*2)</f>
        <v>#REF!</v>
      </c>
      <c r="H446" s="30" t="e">
        <f t="shared" si="32"/>
        <v>#REF!</v>
      </c>
    </row>
    <row r="447" spans="4:8" x14ac:dyDescent="0.2">
      <c r="D447" s="43">
        <v>10</v>
      </c>
      <c r="E447" s="43">
        <v>16</v>
      </c>
      <c r="F447" s="44" t="e">
        <f t="shared" si="31"/>
        <v>#REF!</v>
      </c>
      <c r="G447" s="44" t="e">
        <f>INDEX(#REF!,MATCH(E447,$A$10:$A$28,0),D447*2)</f>
        <v>#REF!</v>
      </c>
      <c r="H447" s="30" t="e">
        <f t="shared" si="32"/>
        <v>#REF!</v>
      </c>
    </row>
    <row r="448" spans="4:8" x14ac:dyDescent="0.2">
      <c r="D448" s="43">
        <v>10</v>
      </c>
      <c r="E448" s="43">
        <v>17</v>
      </c>
      <c r="F448" s="44" t="e">
        <f t="shared" si="31"/>
        <v>#REF!</v>
      </c>
      <c r="G448" s="44" t="e">
        <f>INDEX(#REF!,MATCH(E448,$A$10:$A$28,0),D448*2)</f>
        <v>#REF!</v>
      </c>
      <c r="H448" s="30" t="e">
        <f t="shared" si="32"/>
        <v>#REF!</v>
      </c>
    </row>
    <row r="449" spans="4:8" x14ac:dyDescent="0.2">
      <c r="D449" s="43">
        <v>10</v>
      </c>
      <c r="E449" s="43">
        <v>18</v>
      </c>
      <c r="F449" s="44" t="e">
        <f t="shared" si="31"/>
        <v>#REF!</v>
      </c>
      <c r="G449" s="44" t="e">
        <f>INDEX(#REF!,MATCH(E449,$A$10:$A$28,0),D449*2)</f>
        <v>#REF!</v>
      </c>
      <c r="H449" s="30" t="e">
        <f t="shared" si="32"/>
        <v>#REF!</v>
      </c>
    </row>
    <row r="450" spans="4:8" x14ac:dyDescent="0.2">
      <c r="D450" s="43">
        <v>10</v>
      </c>
      <c r="E450" s="43">
        <v>19</v>
      </c>
      <c r="F450" s="44" t="e">
        <f t="shared" si="31"/>
        <v>#REF!</v>
      </c>
      <c r="G450" s="44" t="e">
        <f>INDEX(#REF!,MATCH(E450,$A$10:$A$28,0),D450*2)</f>
        <v>#REF!</v>
      </c>
      <c r="H450" s="30" t="e">
        <f t="shared" si="32"/>
        <v>#REF!</v>
      </c>
    </row>
    <row r="451" spans="4:8" x14ac:dyDescent="0.2">
      <c r="D451" s="43">
        <v>11</v>
      </c>
      <c r="E451" s="43">
        <v>1</v>
      </c>
      <c r="F451" s="44" t="e">
        <f t="shared" si="31"/>
        <v>#REF!</v>
      </c>
      <c r="G451" s="44" t="e">
        <f>INDEX(#REF!,MATCH(E451,$A$10:$A$28,0),D451*2)</f>
        <v>#REF!</v>
      </c>
      <c r="H451" s="30" t="e">
        <f t="shared" si="32"/>
        <v>#REF!</v>
      </c>
    </row>
    <row r="452" spans="4:8" x14ac:dyDescent="0.2">
      <c r="D452" s="43">
        <v>11</v>
      </c>
      <c r="E452" s="43">
        <v>2</v>
      </c>
      <c r="F452" s="44" t="e">
        <f t="shared" si="31"/>
        <v>#REF!</v>
      </c>
      <c r="G452" s="44" t="e">
        <f>INDEX(#REF!,MATCH(E452,$A$10:$A$28,0),D452*2)</f>
        <v>#REF!</v>
      </c>
      <c r="H452" s="30" t="e">
        <f t="shared" si="32"/>
        <v>#REF!</v>
      </c>
    </row>
    <row r="453" spans="4:8" x14ac:dyDescent="0.2">
      <c r="D453" s="43">
        <v>11</v>
      </c>
      <c r="E453" s="43">
        <v>3</v>
      </c>
      <c r="F453" s="44" t="e">
        <f t="shared" ref="F453:F488" si="33">INDEX($W$10:$X$28,MATCH(E453,$A$10:$A$28,0),D453*2)</f>
        <v>#REF!</v>
      </c>
      <c r="G453" s="44" t="e">
        <f>INDEX(#REF!,MATCH(E453,$A$10:$A$28,0),D453*2)</f>
        <v>#REF!</v>
      </c>
      <c r="H453" s="30" t="e">
        <f t="shared" si="32"/>
        <v>#REF!</v>
      </c>
    </row>
    <row r="454" spans="4:8" x14ac:dyDescent="0.2">
      <c r="D454" s="43">
        <v>11</v>
      </c>
      <c r="E454" s="43">
        <v>4</v>
      </c>
      <c r="F454" s="44" t="e">
        <f t="shared" si="33"/>
        <v>#REF!</v>
      </c>
      <c r="G454" s="44" t="e">
        <f>INDEX(#REF!,MATCH(E454,$A$10:$A$28,0),D454*2)</f>
        <v>#REF!</v>
      </c>
      <c r="H454" s="30" t="e">
        <f t="shared" ref="H454:H488" si="34">G454-F454</f>
        <v>#REF!</v>
      </c>
    </row>
    <row r="455" spans="4:8" x14ac:dyDescent="0.2">
      <c r="D455" s="43">
        <v>11</v>
      </c>
      <c r="E455" s="43">
        <v>5</v>
      </c>
      <c r="F455" s="44" t="e">
        <f t="shared" si="33"/>
        <v>#REF!</v>
      </c>
      <c r="G455" s="44" t="e">
        <f>INDEX(#REF!,MATCH(E455,$A$10:$A$28,0),D455*2)</f>
        <v>#REF!</v>
      </c>
      <c r="H455" s="30" t="e">
        <f t="shared" si="34"/>
        <v>#REF!</v>
      </c>
    </row>
    <row r="456" spans="4:8" x14ac:dyDescent="0.2">
      <c r="D456" s="43">
        <v>11</v>
      </c>
      <c r="E456" s="43">
        <v>6</v>
      </c>
      <c r="F456" s="44" t="e">
        <f t="shared" si="33"/>
        <v>#REF!</v>
      </c>
      <c r="G456" s="44" t="e">
        <f>INDEX(#REF!,MATCH(E456,$A$10:$A$28,0),D456*2)</f>
        <v>#REF!</v>
      </c>
      <c r="H456" s="30" t="e">
        <f t="shared" si="34"/>
        <v>#REF!</v>
      </c>
    </row>
    <row r="457" spans="4:8" x14ac:dyDescent="0.2">
      <c r="D457" s="43">
        <v>11</v>
      </c>
      <c r="E457" s="43">
        <v>7</v>
      </c>
      <c r="F457" s="44" t="e">
        <f t="shared" si="33"/>
        <v>#REF!</v>
      </c>
      <c r="G457" s="44" t="e">
        <f>INDEX(#REF!,MATCH(E457,$A$10:$A$28,0),D457*2)</f>
        <v>#REF!</v>
      </c>
      <c r="H457" s="30" t="e">
        <f t="shared" si="34"/>
        <v>#REF!</v>
      </c>
    </row>
    <row r="458" spans="4:8" x14ac:dyDescent="0.2">
      <c r="D458" s="43">
        <v>11</v>
      </c>
      <c r="E458" s="43">
        <v>8</v>
      </c>
      <c r="F458" s="44" t="e">
        <f t="shared" si="33"/>
        <v>#REF!</v>
      </c>
      <c r="G458" s="44" t="e">
        <f>INDEX(#REF!,MATCH(E458,$A$10:$A$28,0),D458*2)</f>
        <v>#REF!</v>
      </c>
      <c r="H458" s="30" t="e">
        <f t="shared" si="34"/>
        <v>#REF!</v>
      </c>
    </row>
    <row r="459" spans="4:8" x14ac:dyDescent="0.2">
      <c r="D459" s="43">
        <v>11</v>
      </c>
      <c r="E459" s="43">
        <v>9</v>
      </c>
      <c r="F459" s="44" t="e">
        <f t="shared" si="33"/>
        <v>#REF!</v>
      </c>
      <c r="G459" s="44" t="e">
        <f>INDEX(#REF!,MATCH(E459,$A$10:$A$28,0),D459*2)</f>
        <v>#REF!</v>
      </c>
      <c r="H459" s="30" t="e">
        <f t="shared" si="34"/>
        <v>#REF!</v>
      </c>
    </row>
    <row r="460" spans="4:8" x14ac:dyDescent="0.2">
      <c r="D460" s="43">
        <v>11</v>
      </c>
      <c r="E460" s="43">
        <v>10</v>
      </c>
      <c r="F460" s="44" t="e">
        <f t="shared" si="33"/>
        <v>#REF!</v>
      </c>
      <c r="G460" s="44" t="e">
        <f>INDEX(#REF!,MATCH(E460,$A$10:$A$28,0),D460*2)</f>
        <v>#REF!</v>
      </c>
      <c r="H460" s="30" t="e">
        <f t="shared" si="34"/>
        <v>#REF!</v>
      </c>
    </row>
    <row r="461" spans="4:8" x14ac:dyDescent="0.2">
      <c r="D461" s="43">
        <v>11</v>
      </c>
      <c r="E461" s="43">
        <v>11</v>
      </c>
      <c r="F461" s="44" t="e">
        <f t="shared" si="33"/>
        <v>#REF!</v>
      </c>
      <c r="G461" s="44" t="e">
        <f>INDEX(#REF!,MATCH(E461,$A$10:$A$28,0),D461*2)</f>
        <v>#REF!</v>
      </c>
      <c r="H461" s="30" t="e">
        <f t="shared" si="34"/>
        <v>#REF!</v>
      </c>
    </row>
    <row r="462" spans="4:8" x14ac:dyDescent="0.2">
      <c r="D462" s="43">
        <v>11</v>
      </c>
      <c r="E462" s="43">
        <v>12</v>
      </c>
      <c r="F462" s="44" t="e">
        <f t="shared" si="33"/>
        <v>#REF!</v>
      </c>
      <c r="G462" s="44" t="e">
        <f>INDEX(#REF!,MATCH(E462,$A$10:$A$28,0),D462*2)</f>
        <v>#REF!</v>
      </c>
      <c r="H462" s="30" t="e">
        <f t="shared" si="34"/>
        <v>#REF!</v>
      </c>
    </row>
    <row r="463" spans="4:8" x14ac:dyDescent="0.2">
      <c r="D463" s="43">
        <v>11</v>
      </c>
      <c r="E463" s="43">
        <v>13</v>
      </c>
      <c r="F463" s="44" t="e">
        <f t="shared" si="33"/>
        <v>#REF!</v>
      </c>
      <c r="G463" s="44" t="e">
        <f>INDEX(#REF!,MATCH(E463,$A$10:$A$28,0),D463*2)</f>
        <v>#REF!</v>
      </c>
      <c r="H463" s="30" t="e">
        <f t="shared" si="34"/>
        <v>#REF!</v>
      </c>
    </row>
    <row r="464" spans="4:8" x14ac:dyDescent="0.2">
      <c r="D464" s="43">
        <v>11</v>
      </c>
      <c r="E464" s="43">
        <v>14</v>
      </c>
      <c r="F464" s="44" t="e">
        <f t="shared" si="33"/>
        <v>#REF!</v>
      </c>
      <c r="G464" s="44" t="e">
        <f>INDEX(#REF!,MATCH(E464,$A$10:$A$28,0),D464*2)</f>
        <v>#REF!</v>
      </c>
      <c r="H464" s="30" t="e">
        <f t="shared" si="34"/>
        <v>#REF!</v>
      </c>
    </row>
    <row r="465" spans="4:8" x14ac:dyDescent="0.2">
      <c r="D465" s="43">
        <v>11</v>
      </c>
      <c r="E465" s="43">
        <v>15</v>
      </c>
      <c r="F465" s="44" t="e">
        <f t="shared" si="33"/>
        <v>#REF!</v>
      </c>
      <c r="G465" s="44" t="e">
        <f>INDEX(#REF!,MATCH(E465,$A$10:$A$28,0),D465*2)</f>
        <v>#REF!</v>
      </c>
      <c r="H465" s="30" t="e">
        <f t="shared" si="34"/>
        <v>#REF!</v>
      </c>
    </row>
    <row r="466" spans="4:8" x14ac:dyDescent="0.2">
      <c r="D466" s="43">
        <v>11</v>
      </c>
      <c r="E466" s="43">
        <v>16</v>
      </c>
      <c r="F466" s="44" t="e">
        <f t="shared" si="33"/>
        <v>#REF!</v>
      </c>
      <c r="G466" s="44" t="e">
        <f>INDEX(#REF!,MATCH(E466,$A$10:$A$28,0),D466*2)</f>
        <v>#REF!</v>
      </c>
      <c r="H466" s="30" t="e">
        <f t="shared" si="34"/>
        <v>#REF!</v>
      </c>
    </row>
    <row r="467" spans="4:8" x14ac:dyDescent="0.2">
      <c r="D467" s="43">
        <v>11</v>
      </c>
      <c r="E467" s="43">
        <v>17</v>
      </c>
      <c r="F467" s="44" t="e">
        <f t="shared" si="33"/>
        <v>#REF!</v>
      </c>
      <c r="G467" s="44" t="e">
        <f>INDEX(#REF!,MATCH(E467,$A$10:$A$28,0),D467*2)</f>
        <v>#REF!</v>
      </c>
      <c r="H467" s="30" t="e">
        <f t="shared" si="34"/>
        <v>#REF!</v>
      </c>
    </row>
    <row r="468" spans="4:8" x14ac:dyDescent="0.2">
      <c r="D468" s="43">
        <v>11</v>
      </c>
      <c r="E468" s="43">
        <v>18</v>
      </c>
      <c r="F468" s="44" t="e">
        <f t="shared" si="33"/>
        <v>#REF!</v>
      </c>
      <c r="G468" s="44" t="e">
        <f>INDEX(#REF!,MATCH(E468,$A$10:$A$28,0),D468*2)</f>
        <v>#REF!</v>
      </c>
      <c r="H468" s="30" t="e">
        <f t="shared" si="34"/>
        <v>#REF!</v>
      </c>
    </row>
    <row r="469" spans="4:8" x14ac:dyDescent="0.2">
      <c r="D469" s="43">
        <v>11</v>
      </c>
      <c r="E469" s="43">
        <v>19</v>
      </c>
      <c r="F469" s="44" t="e">
        <f t="shared" si="33"/>
        <v>#REF!</v>
      </c>
      <c r="G469" s="44" t="e">
        <f>INDEX(#REF!,MATCH(E469,$A$10:$A$28,0),D469*2)</f>
        <v>#REF!</v>
      </c>
      <c r="H469" s="30" t="e">
        <f t="shared" si="34"/>
        <v>#REF!</v>
      </c>
    </row>
    <row r="470" spans="4:8" x14ac:dyDescent="0.2">
      <c r="D470" s="43">
        <v>12</v>
      </c>
      <c r="E470" s="43">
        <v>1</v>
      </c>
      <c r="F470" s="44" t="e">
        <f t="shared" si="33"/>
        <v>#REF!</v>
      </c>
      <c r="G470" s="44" t="e">
        <f>INDEX(#REF!,MATCH(E470,$A$10:$A$28,0),D470*2)</f>
        <v>#REF!</v>
      </c>
      <c r="H470" s="30" t="e">
        <f t="shared" si="34"/>
        <v>#REF!</v>
      </c>
    </row>
    <row r="471" spans="4:8" x14ac:dyDescent="0.2">
      <c r="D471" s="43">
        <v>12</v>
      </c>
      <c r="E471" s="43">
        <v>2</v>
      </c>
      <c r="F471" s="44" t="e">
        <f t="shared" si="33"/>
        <v>#REF!</v>
      </c>
      <c r="G471" s="44" t="e">
        <f>INDEX(#REF!,MATCH(E471,$A$10:$A$28,0),D471*2)</f>
        <v>#REF!</v>
      </c>
      <c r="H471" s="30" t="e">
        <f t="shared" si="34"/>
        <v>#REF!</v>
      </c>
    </row>
    <row r="472" spans="4:8" x14ac:dyDescent="0.2">
      <c r="D472" s="43">
        <v>12</v>
      </c>
      <c r="E472" s="43">
        <v>3</v>
      </c>
      <c r="F472" s="44" t="e">
        <f t="shared" si="33"/>
        <v>#REF!</v>
      </c>
      <c r="G472" s="44" t="e">
        <f>INDEX(#REF!,MATCH(E472,$A$10:$A$28,0),D472*2)</f>
        <v>#REF!</v>
      </c>
      <c r="H472" s="30" t="e">
        <f t="shared" si="34"/>
        <v>#REF!</v>
      </c>
    </row>
    <row r="473" spans="4:8" x14ac:dyDescent="0.2">
      <c r="D473" s="43">
        <v>12</v>
      </c>
      <c r="E473" s="43">
        <v>4</v>
      </c>
      <c r="F473" s="44" t="e">
        <f t="shared" si="33"/>
        <v>#REF!</v>
      </c>
      <c r="G473" s="44" t="e">
        <f>INDEX(#REF!,MATCH(E473,$A$10:$A$28,0),D473*2)</f>
        <v>#REF!</v>
      </c>
      <c r="H473" s="30" t="e">
        <f t="shared" si="34"/>
        <v>#REF!</v>
      </c>
    </row>
    <row r="474" spans="4:8" x14ac:dyDescent="0.2">
      <c r="D474" s="43">
        <v>12</v>
      </c>
      <c r="E474" s="43">
        <v>5</v>
      </c>
      <c r="F474" s="44" t="e">
        <f t="shared" si="33"/>
        <v>#REF!</v>
      </c>
      <c r="G474" s="44" t="e">
        <f>INDEX(#REF!,MATCH(E474,$A$10:$A$28,0),D474*2)</f>
        <v>#REF!</v>
      </c>
      <c r="H474" s="30" t="e">
        <f t="shared" si="34"/>
        <v>#REF!</v>
      </c>
    </row>
    <row r="475" spans="4:8" x14ac:dyDescent="0.2">
      <c r="D475" s="43">
        <v>12</v>
      </c>
      <c r="E475" s="43">
        <v>6</v>
      </c>
      <c r="F475" s="44" t="e">
        <f t="shared" si="33"/>
        <v>#REF!</v>
      </c>
      <c r="G475" s="44" t="e">
        <f>INDEX(#REF!,MATCH(E475,$A$10:$A$28,0),D475*2)</f>
        <v>#REF!</v>
      </c>
      <c r="H475" s="30" t="e">
        <f t="shared" si="34"/>
        <v>#REF!</v>
      </c>
    </row>
    <row r="476" spans="4:8" x14ac:dyDescent="0.2">
      <c r="D476" s="43">
        <v>12</v>
      </c>
      <c r="E476" s="43">
        <v>7</v>
      </c>
      <c r="F476" s="44" t="e">
        <f t="shared" si="33"/>
        <v>#REF!</v>
      </c>
      <c r="G476" s="44" t="e">
        <f>INDEX(#REF!,MATCH(E476,$A$10:$A$28,0),D476*2)</f>
        <v>#REF!</v>
      </c>
      <c r="H476" s="30" t="e">
        <f t="shared" si="34"/>
        <v>#REF!</v>
      </c>
    </row>
    <row r="477" spans="4:8" x14ac:dyDescent="0.2">
      <c r="D477" s="43">
        <v>12</v>
      </c>
      <c r="E477" s="43">
        <v>8</v>
      </c>
      <c r="F477" s="44" t="e">
        <f t="shared" si="33"/>
        <v>#REF!</v>
      </c>
      <c r="G477" s="44" t="e">
        <f>INDEX(#REF!,MATCH(E477,$A$10:$A$28,0),D477*2)</f>
        <v>#REF!</v>
      </c>
      <c r="H477" s="30" t="e">
        <f t="shared" si="34"/>
        <v>#REF!</v>
      </c>
    </row>
    <row r="478" spans="4:8" x14ac:dyDescent="0.2">
      <c r="D478" s="43">
        <v>12</v>
      </c>
      <c r="E478" s="43">
        <v>9</v>
      </c>
      <c r="F478" s="44" t="e">
        <f t="shared" si="33"/>
        <v>#REF!</v>
      </c>
      <c r="G478" s="44" t="e">
        <f>INDEX(#REF!,MATCH(E478,$A$10:$A$28,0),D478*2)</f>
        <v>#REF!</v>
      </c>
      <c r="H478" s="30" t="e">
        <f t="shared" si="34"/>
        <v>#REF!</v>
      </c>
    </row>
    <row r="479" spans="4:8" x14ac:dyDescent="0.2">
      <c r="D479" s="43">
        <v>12</v>
      </c>
      <c r="E479" s="43">
        <v>10</v>
      </c>
      <c r="F479" s="44" t="e">
        <f t="shared" si="33"/>
        <v>#REF!</v>
      </c>
      <c r="G479" s="44" t="e">
        <f>INDEX(#REF!,MATCH(E479,$A$10:$A$28,0),D479*2)</f>
        <v>#REF!</v>
      </c>
      <c r="H479" s="30" t="e">
        <f t="shared" si="34"/>
        <v>#REF!</v>
      </c>
    </row>
    <row r="480" spans="4:8" x14ac:dyDescent="0.2">
      <c r="D480" s="43">
        <v>12</v>
      </c>
      <c r="E480" s="43">
        <v>11</v>
      </c>
      <c r="F480" s="44" t="e">
        <f t="shared" si="33"/>
        <v>#REF!</v>
      </c>
      <c r="G480" s="44" t="e">
        <f>INDEX(#REF!,MATCH(E480,$A$10:$A$28,0),D480*2)</f>
        <v>#REF!</v>
      </c>
      <c r="H480" s="30" t="e">
        <f t="shared" si="34"/>
        <v>#REF!</v>
      </c>
    </row>
    <row r="481" spans="4:8" x14ac:dyDescent="0.2">
      <c r="D481" s="43">
        <v>12</v>
      </c>
      <c r="E481" s="43">
        <v>12</v>
      </c>
      <c r="F481" s="44" t="e">
        <f t="shared" si="33"/>
        <v>#REF!</v>
      </c>
      <c r="G481" s="44" t="e">
        <f>INDEX(#REF!,MATCH(E481,$A$10:$A$28,0),D481*2)</f>
        <v>#REF!</v>
      </c>
      <c r="H481" s="30" t="e">
        <f t="shared" si="34"/>
        <v>#REF!</v>
      </c>
    </row>
    <row r="482" spans="4:8" x14ac:dyDescent="0.2">
      <c r="D482" s="43">
        <v>12</v>
      </c>
      <c r="E482" s="43">
        <v>13</v>
      </c>
      <c r="F482" s="44" t="e">
        <f t="shared" si="33"/>
        <v>#REF!</v>
      </c>
      <c r="G482" s="44" t="e">
        <f>INDEX(#REF!,MATCH(E482,$A$10:$A$28,0),D482*2)</f>
        <v>#REF!</v>
      </c>
      <c r="H482" s="30" t="e">
        <f t="shared" si="34"/>
        <v>#REF!</v>
      </c>
    </row>
    <row r="483" spans="4:8" x14ac:dyDescent="0.2">
      <c r="D483" s="43">
        <v>12</v>
      </c>
      <c r="E483" s="43">
        <v>14</v>
      </c>
      <c r="F483" s="44" t="e">
        <f t="shared" si="33"/>
        <v>#REF!</v>
      </c>
      <c r="G483" s="44" t="e">
        <f>INDEX(#REF!,MATCH(E483,$A$10:$A$28,0),D483*2)</f>
        <v>#REF!</v>
      </c>
      <c r="H483" s="30" t="e">
        <f t="shared" si="34"/>
        <v>#REF!</v>
      </c>
    </row>
    <row r="484" spans="4:8" x14ac:dyDescent="0.2">
      <c r="D484" s="43">
        <v>12</v>
      </c>
      <c r="E484" s="43">
        <v>15</v>
      </c>
      <c r="F484" s="44" t="e">
        <f t="shared" si="33"/>
        <v>#REF!</v>
      </c>
      <c r="G484" s="44" t="e">
        <f>INDEX(#REF!,MATCH(E484,$A$10:$A$28,0),D484*2)</f>
        <v>#REF!</v>
      </c>
      <c r="H484" s="30" t="e">
        <f t="shared" si="34"/>
        <v>#REF!</v>
      </c>
    </row>
    <row r="485" spans="4:8" x14ac:dyDescent="0.2">
      <c r="D485" s="43">
        <v>12</v>
      </c>
      <c r="E485" s="43">
        <v>16</v>
      </c>
      <c r="F485" s="44" t="e">
        <f t="shared" si="33"/>
        <v>#REF!</v>
      </c>
      <c r="G485" s="44" t="e">
        <f>INDEX(#REF!,MATCH(E485,$A$10:$A$28,0),D485*2)</f>
        <v>#REF!</v>
      </c>
      <c r="H485" s="30" t="e">
        <f t="shared" si="34"/>
        <v>#REF!</v>
      </c>
    </row>
    <row r="486" spans="4:8" x14ac:dyDescent="0.2">
      <c r="D486" s="43">
        <v>12</v>
      </c>
      <c r="E486" s="43">
        <v>17</v>
      </c>
      <c r="F486" s="44" t="e">
        <f t="shared" si="33"/>
        <v>#REF!</v>
      </c>
      <c r="G486" s="44" t="e">
        <f>INDEX(#REF!,MATCH(E486,$A$10:$A$28,0),D486*2)</f>
        <v>#REF!</v>
      </c>
      <c r="H486" s="30" t="e">
        <f t="shared" si="34"/>
        <v>#REF!</v>
      </c>
    </row>
    <row r="487" spans="4:8" x14ac:dyDescent="0.2">
      <c r="D487" s="43">
        <v>12</v>
      </c>
      <c r="E487" s="43">
        <v>18</v>
      </c>
      <c r="F487" s="44" t="e">
        <f t="shared" si="33"/>
        <v>#REF!</v>
      </c>
      <c r="G487" s="44" t="e">
        <f>INDEX(#REF!,MATCH(E487,$A$10:$A$28,0),D487*2)</f>
        <v>#REF!</v>
      </c>
      <c r="H487" s="30" t="e">
        <f t="shared" si="34"/>
        <v>#REF!</v>
      </c>
    </row>
    <row r="488" spans="4:8" x14ac:dyDescent="0.2">
      <c r="D488" s="43">
        <v>12</v>
      </c>
      <c r="E488" s="43">
        <v>19</v>
      </c>
      <c r="F488" s="44" t="e">
        <f t="shared" si="33"/>
        <v>#REF!</v>
      </c>
      <c r="G488" s="44" t="e">
        <f>INDEX(#REF!,MATCH(E488,$A$10:$A$28,0),D488*2)</f>
        <v>#REF!</v>
      </c>
      <c r="H488" s="30" t="e">
        <f t="shared" si="34"/>
        <v>#REF!</v>
      </c>
    </row>
  </sheetData>
  <mergeCells count="1">
    <mergeCell ref="AC7:AF9"/>
  </mergeCells>
  <pageMargins left="0.45" right="0.45" top="0.75" bottom="0.5" header="0.3" footer="0.3"/>
  <pageSetup scale="75" orientation="portrait" horizontalDpi="72" verticalDpi="7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05"/>
  <sheetViews>
    <sheetView topLeftCell="I1" zoomScale="90" zoomScaleNormal="90" workbookViewId="0">
      <selection activeCell="V24" sqref="V24"/>
    </sheetView>
  </sheetViews>
  <sheetFormatPr defaultRowHeight="15" x14ac:dyDescent="0.25"/>
  <cols>
    <col min="2" max="2" width="15" customWidth="1"/>
    <col min="3" max="3" width="9.140625" style="222"/>
    <col min="4" max="16" width="13.28515625" customWidth="1"/>
    <col min="17" max="17" width="15.85546875" customWidth="1"/>
  </cols>
  <sheetData>
    <row r="1" spans="1:16" s="220" customFormat="1" ht="18.75" customHeight="1" x14ac:dyDescent="0.3">
      <c r="C1" s="222"/>
      <c r="I1" s="223" t="s">
        <v>126</v>
      </c>
    </row>
    <row r="2" spans="1:16" s="220" customFormat="1" x14ac:dyDescent="0.25">
      <c r="C2" s="222"/>
      <c r="I2" s="224" t="s">
        <v>118</v>
      </c>
    </row>
    <row r="3" spans="1:16" s="220" customFormat="1" ht="15" customHeight="1" x14ac:dyDescent="0.25">
      <c r="C3" s="222"/>
      <c r="I3" s="224" t="s">
        <v>119</v>
      </c>
    </row>
    <row r="4" spans="1:16" s="220" customFormat="1" x14ac:dyDescent="0.25">
      <c r="C4" s="222"/>
      <c r="I4" s="224" t="s">
        <v>177</v>
      </c>
    </row>
    <row r="5" spans="1:16" s="220" customFormat="1" x14ac:dyDescent="0.25">
      <c r="C5" s="222"/>
      <c r="I5" s="224" t="s">
        <v>229</v>
      </c>
    </row>
    <row r="6" spans="1:16" s="220" customFormat="1" x14ac:dyDescent="0.25">
      <c r="C6" s="222"/>
    </row>
    <row r="7" spans="1:16" s="220" customFormat="1" x14ac:dyDescent="0.25">
      <c r="C7" s="222"/>
    </row>
    <row r="8" spans="1:16" ht="18.75" x14ac:dyDescent="0.3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213"/>
    </row>
    <row r="9" spans="1:16" x14ac:dyDescent="0.25">
      <c r="A9" s="213"/>
      <c r="B9" s="213"/>
      <c r="C9" s="215" t="s">
        <v>176</v>
      </c>
      <c r="D9" s="214"/>
      <c r="E9" s="214"/>
      <c r="F9" s="214"/>
      <c r="G9" s="214"/>
      <c r="H9" s="214"/>
      <c r="I9" s="214"/>
      <c r="J9" s="214"/>
      <c r="K9" s="214"/>
      <c r="L9" s="214"/>
      <c r="M9" s="320" t="s">
        <v>174</v>
      </c>
      <c r="N9" s="320"/>
      <c r="O9" s="320"/>
      <c r="P9" s="213"/>
    </row>
    <row r="10" spans="1:16" x14ac:dyDescent="0.25">
      <c r="B10" s="213"/>
      <c r="C10" s="224" t="s">
        <v>158</v>
      </c>
      <c r="D10" s="216">
        <v>43739</v>
      </c>
      <c r="E10" s="216">
        <f>EDATE(D10,1)</f>
        <v>43770</v>
      </c>
      <c r="F10" s="216">
        <f t="shared" ref="F10:O10" si="0">EDATE(E10,1)</f>
        <v>43800</v>
      </c>
      <c r="G10" s="216">
        <f t="shared" si="0"/>
        <v>43831</v>
      </c>
      <c r="H10" s="216">
        <f t="shared" si="0"/>
        <v>43862</v>
      </c>
      <c r="I10" s="216">
        <f t="shared" si="0"/>
        <v>43891</v>
      </c>
      <c r="J10" s="216">
        <f t="shared" si="0"/>
        <v>43922</v>
      </c>
      <c r="K10" s="216">
        <f t="shared" si="0"/>
        <v>43952</v>
      </c>
      <c r="L10" s="216">
        <f t="shared" si="0"/>
        <v>43983</v>
      </c>
      <c r="M10" s="216">
        <f t="shared" si="0"/>
        <v>44013</v>
      </c>
      <c r="N10" s="216">
        <f t="shared" si="0"/>
        <v>44044</v>
      </c>
      <c r="O10" s="216">
        <f t="shared" si="0"/>
        <v>44075</v>
      </c>
      <c r="P10" s="215" t="s">
        <v>18</v>
      </c>
    </row>
    <row r="11" spans="1:16" x14ac:dyDescent="0.25">
      <c r="A11" s="321" t="s">
        <v>109</v>
      </c>
      <c r="B11" s="322"/>
    </row>
    <row r="12" spans="1:16" x14ac:dyDescent="0.25">
      <c r="A12" s="323" t="s">
        <v>20</v>
      </c>
      <c r="B12" s="323"/>
      <c r="I12" s="208"/>
    </row>
    <row r="13" spans="1:16" x14ac:dyDescent="0.25">
      <c r="A13" t="s">
        <v>27</v>
      </c>
      <c r="B13" t="s">
        <v>173</v>
      </c>
      <c r="D13" s="64"/>
    </row>
    <row r="14" spans="1:16" x14ac:dyDescent="0.25">
      <c r="B14" s="212" t="s">
        <v>178</v>
      </c>
      <c r="D14" s="225">
        <v>-8099.983485859716</v>
      </c>
      <c r="E14" s="225">
        <v>-29528.552626814955</v>
      </c>
      <c r="F14" s="225">
        <v>-36675.990788729607</v>
      </c>
      <c r="G14" s="225">
        <v>-45400.44933695408</v>
      </c>
      <c r="H14" s="225">
        <v>-43799.565802461526</v>
      </c>
      <c r="I14" s="225">
        <v>-31117.956815896119</v>
      </c>
      <c r="J14" s="225">
        <v>-18877.993044589657</v>
      </c>
      <c r="K14" s="225">
        <v>-8708.7928454880712</v>
      </c>
      <c r="L14" s="225">
        <v>-3347.7641803493243</v>
      </c>
      <c r="M14" s="218">
        <v>0</v>
      </c>
      <c r="N14" s="218">
        <v>0</v>
      </c>
      <c r="O14" s="218">
        <v>0</v>
      </c>
      <c r="P14" s="64">
        <f>SUM(D14:O14)</f>
        <v>-225557.04892714304</v>
      </c>
    </row>
    <row r="15" spans="1:16" x14ac:dyDescent="0.25">
      <c r="B15" s="212" t="s">
        <v>180</v>
      </c>
      <c r="D15" s="3">
        <f>'SRR Res NEMO'!D21</f>
        <v>-8099.983485859716</v>
      </c>
      <c r="E15" s="221">
        <f>'SRR Res NEMO'!E21</f>
        <v>-29528.552626814955</v>
      </c>
      <c r="F15" s="221">
        <f>'SRR Res NEMO'!F21</f>
        <v>-36675.990788729607</v>
      </c>
      <c r="G15" s="221">
        <f>'SRR Res NEMO'!G21</f>
        <v>-45400.44933695408</v>
      </c>
      <c r="H15" s="221">
        <f>'SRR Res NEMO'!H21</f>
        <v>-43799.565802461526</v>
      </c>
      <c r="I15" s="221">
        <f>'SRR Res NEMO'!I21</f>
        <v>-31117.956815896119</v>
      </c>
      <c r="J15" s="221">
        <f>'SRR Res NEMO'!J21</f>
        <v>-18877.993044589657</v>
      </c>
      <c r="K15" s="221">
        <f>'SRR Res NEMO'!K21</f>
        <v>-8708.7928454880712</v>
      </c>
      <c r="L15" s="221">
        <f>'SRR Res NEMO'!L21</f>
        <v>-3347.7641803493243</v>
      </c>
      <c r="M15" s="217">
        <v>0</v>
      </c>
      <c r="N15" s="217">
        <v>0</v>
      </c>
      <c r="O15" s="217">
        <v>0</v>
      </c>
      <c r="P15" s="221">
        <f>SUM(D15:O15)</f>
        <v>-225557.04892714304</v>
      </c>
    </row>
    <row r="16" spans="1:16" x14ac:dyDescent="0.25">
      <c r="B16" s="210" t="s">
        <v>172</v>
      </c>
      <c r="D16" s="146">
        <f t="shared" ref="D16:L16" si="1">D14-D15</f>
        <v>0</v>
      </c>
      <c r="E16" s="146">
        <f t="shared" si="1"/>
        <v>0</v>
      </c>
      <c r="F16" s="146">
        <f t="shared" si="1"/>
        <v>0</v>
      </c>
      <c r="G16" s="146">
        <f t="shared" si="1"/>
        <v>0</v>
      </c>
      <c r="H16" s="146">
        <f t="shared" si="1"/>
        <v>0</v>
      </c>
      <c r="I16" s="146">
        <f t="shared" si="1"/>
        <v>0</v>
      </c>
      <c r="J16" s="146">
        <f t="shared" si="1"/>
        <v>0</v>
      </c>
      <c r="K16" s="146">
        <f t="shared" si="1"/>
        <v>0</v>
      </c>
      <c r="L16" s="146">
        <f t="shared" si="1"/>
        <v>0</v>
      </c>
      <c r="M16" s="219">
        <f t="shared" ref="M16:O16" si="2">SUM(M14:M15)</f>
        <v>0</v>
      </c>
      <c r="N16" s="219">
        <f t="shared" si="2"/>
        <v>0</v>
      </c>
      <c r="O16" s="219">
        <f t="shared" si="2"/>
        <v>0</v>
      </c>
      <c r="P16" s="146">
        <f>SUM(D16:O16)</f>
        <v>0</v>
      </c>
    </row>
    <row r="17" spans="1:16" s="220" customFormat="1" x14ac:dyDescent="0.25">
      <c r="C17" s="226"/>
      <c r="D17" s="221"/>
    </row>
    <row r="18" spans="1:16" s="273" customFormat="1" x14ac:dyDescent="0.25">
      <c r="A18" s="273" t="s">
        <v>113</v>
      </c>
      <c r="B18" s="273" t="s">
        <v>173</v>
      </c>
      <c r="C18" s="295"/>
      <c r="D18" s="259"/>
    </row>
    <row r="19" spans="1:16" s="273" customFormat="1" x14ac:dyDescent="0.25">
      <c r="B19" s="212" t="s">
        <v>178</v>
      </c>
      <c r="C19" s="295"/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225">
        <v>0</v>
      </c>
      <c r="J19" s="225">
        <v>0</v>
      </c>
      <c r="K19" s="225">
        <v>0</v>
      </c>
      <c r="L19" s="225">
        <v>0</v>
      </c>
      <c r="M19" s="218">
        <v>0</v>
      </c>
      <c r="N19" s="218">
        <v>0</v>
      </c>
      <c r="O19" s="218">
        <v>0</v>
      </c>
      <c r="P19" s="64">
        <f>SUM(D19:O19)</f>
        <v>0</v>
      </c>
    </row>
    <row r="20" spans="1:16" s="273" customFormat="1" x14ac:dyDescent="0.25">
      <c r="B20" s="212" t="s">
        <v>180</v>
      </c>
      <c r="C20" s="295"/>
      <c r="D20" s="259">
        <f>'SRR Res NEMO'!D22</f>
        <v>0</v>
      </c>
      <c r="E20" s="259">
        <f>'SRR Res NEMO'!E22</f>
        <v>0</v>
      </c>
      <c r="F20" s="259">
        <f>'SRR Res NEMO'!F22</f>
        <v>0</v>
      </c>
      <c r="G20" s="259">
        <f>'SRR Res NEMO'!G22</f>
        <v>0</v>
      </c>
      <c r="H20" s="259">
        <f>'SRR Res NEMO'!H22</f>
        <v>0</v>
      </c>
      <c r="I20" s="259">
        <f>'SRR Res NEMO'!I22</f>
        <v>0</v>
      </c>
      <c r="J20" s="259">
        <f>'SRR Res NEMO'!J22</f>
        <v>0</v>
      </c>
      <c r="K20" s="259">
        <f>'SRR Res NEMO'!K22</f>
        <v>0</v>
      </c>
      <c r="L20" s="259">
        <f>'SRR Res NEMO'!L22</f>
        <v>0</v>
      </c>
      <c r="M20" s="217">
        <v>0</v>
      </c>
      <c r="N20" s="217">
        <v>0</v>
      </c>
      <c r="O20" s="217">
        <v>0</v>
      </c>
      <c r="P20" s="259">
        <f>SUM(D20:O20)</f>
        <v>0</v>
      </c>
    </row>
    <row r="21" spans="1:16" s="273" customFormat="1" x14ac:dyDescent="0.25">
      <c r="B21" s="295" t="s">
        <v>172</v>
      </c>
      <c r="C21" s="295"/>
      <c r="D21" s="146">
        <f t="shared" ref="D21:L21" si="3">D19-D20</f>
        <v>0</v>
      </c>
      <c r="E21" s="146">
        <f t="shared" si="3"/>
        <v>0</v>
      </c>
      <c r="F21" s="146">
        <f t="shared" si="3"/>
        <v>0</v>
      </c>
      <c r="G21" s="146">
        <f t="shared" si="3"/>
        <v>0</v>
      </c>
      <c r="H21" s="146">
        <f t="shared" si="3"/>
        <v>0</v>
      </c>
      <c r="I21" s="146">
        <f t="shared" si="3"/>
        <v>0</v>
      </c>
      <c r="J21" s="146">
        <f t="shared" si="3"/>
        <v>0</v>
      </c>
      <c r="K21" s="146">
        <f t="shared" si="3"/>
        <v>0</v>
      </c>
      <c r="L21" s="146">
        <f t="shared" si="3"/>
        <v>0</v>
      </c>
      <c r="M21" s="219">
        <f t="shared" ref="M21:O21" si="4">SUM(M19:M20)</f>
        <v>0</v>
      </c>
      <c r="N21" s="219">
        <f t="shared" si="4"/>
        <v>0</v>
      </c>
      <c r="O21" s="219">
        <f t="shared" si="4"/>
        <v>0</v>
      </c>
      <c r="P21" s="146">
        <f>SUM(D21:O21)</f>
        <v>0</v>
      </c>
    </row>
    <row r="22" spans="1:16" s="273" customFormat="1" x14ac:dyDescent="0.25">
      <c r="C22" s="295"/>
      <c r="D22" s="259"/>
    </row>
    <row r="23" spans="1:16" x14ac:dyDescent="0.25">
      <c r="A23" s="324" t="s">
        <v>70</v>
      </c>
      <c r="B23" s="324"/>
    </row>
    <row r="24" spans="1:16" x14ac:dyDescent="0.25">
      <c r="A24" s="273" t="s">
        <v>27</v>
      </c>
      <c r="B24" t="s">
        <v>173</v>
      </c>
      <c r="D24" s="64"/>
    </row>
    <row r="25" spans="1:16" x14ac:dyDescent="0.25">
      <c r="B25" s="212" t="s">
        <v>178</v>
      </c>
      <c r="D25" s="225">
        <v>-965.92711267926643</v>
      </c>
      <c r="E25" s="225">
        <v>-3631.118862983958</v>
      </c>
      <c r="F25" s="225">
        <v>-4594.0439236322891</v>
      </c>
      <c r="G25" s="225">
        <v>-5801.8666192789988</v>
      </c>
      <c r="H25" s="225">
        <v>-5612.4857947664868</v>
      </c>
      <c r="I25" s="225">
        <v>-3716.8323787057629</v>
      </c>
      <c r="J25" s="225">
        <v>-1919.3285223160005</v>
      </c>
      <c r="K25" s="225">
        <v>-856.97715783070555</v>
      </c>
      <c r="L25" s="225">
        <v>-479.16204521456672</v>
      </c>
      <c r="M25" s="218">
        <v>0</v>
      </c>
      <c r="N25" s="218">
        <v>0</v>
      </c>
      <c r="O25" s="218">
        <v>0</v>
      </c>
      <c r="P25" s="64">
        <f>SUM(D25:O25)</f>
        <v>-27577.742417408033</v>
      </c>
    </row>
    <row r="26" spans="1:16" x14ac:dyDescent="0.25">
      <c r="B26" s="212" t="s">
        <v>179</v>
      </c>
      <c r="D26" s="3">
        <f>'SRR SGS NEMO'!D21</f>
        <v>-965.92711267926643</v>
      </c>
      <c r="E26" s="221">
        <f>'SRR SGS NEMO'!E21</f>
        <v>-3631.118862983958</v>
      </c>
      <c r="F26" s="221">
        <f>'SRR SGS NEMO'!F21</f>
        <v>-4594.0439236322891</v>
      </c>
      <c r="G26" s="221">
        <f>'SRR SGS NEMO'!G21</f>
        <v>-5801.8666192789988</v>
      </c>
      <c r="H26" s="221">
        <f>'SRR SGS NEMO'!H21</f>
        <v>-5612.4857947664868</v>
      </c>
      <c r="I26" s="221">
        <f>'SRR SGS NEMO'!I21</f>
        <v>-3716.8323787057629</v>
      </c>
      <c r="J26" s="221">
        <f>'SRR SGS NEMO'!J21</f>
        <v>-1919.3285223160005</v>
      </c>
      <c r="K26" s="221">
        <f>'SRR SGS NEMO'!K21</f>
        <v>-856.97715783070555</v>
      </c>
      <c r="L26" s="221">
        <f>'SRR SGS NEMO'!L21</f>
        <v>-479.16204521456672</v>
      </c>
      <c r="M26" s="217">
        <v>0</v>
      </c>
      <c r="N26" s="217">
        <v>0</v>
      </c>
      <c r="O26" s="217">
        <v>0</v>
      </c>
      <c r="P26" s="221">
        <f>SUM(D26:O26)</f>
        <v>-27577.742417408033</v>
      </c>
    </row>
    <row r="27" spans="1:16" x14ac:dyDescent="0.25">
      <c r="B27" s="210" t="s">
        <v>172</v>
      </c>
      <c r="D27" s="146">
        <f t="shared" ref="D27:L27" si="5">D25-D26</f>
        <v>0</v>
      </c>
      <c r="E27" s="146">
        <f t="shared" si="5"/>
        <v>0</v>
      </c>
      <c r="F27" s="146">
        <f t="shared" si="5"/>
        <v>0</v>
      </c>
      <c r="G27" s="146">
        <f t="shared" si="5"/>
        <v>0</v>
      </c>
      <c r="H27" s="146">
        <f t="shared" si="5"/>
        <v>0</v>
      </c>
      <c r="I27" s="146">
        <f t="shared" si="5"/>
        <v>0</v>
      </c>
      <c r="J27" s="146">
        <f t="shared" si="5"/>
        <v>0</v>
      </c>
      <c r="K27" s="146">
        <f t="shared" si="5"/>
        <v>0</v>
      </c>
      <c r="L27" s="146">
        <f t="shared" si="5"/>
        <v>0</v>
      </c>
      <c r="M27" s="219">
        <f t="shared" ref="M27" si="6">SUM(M25:M26)</f>
        <v>0</v>
      </c>
      <c r="N27" s="219">
        <f t="shared" ref="N27" si="7">SUM(N25:N26)</f>
        <v>0</v>
      </c>
      <c r="O27" s="219">
        <f t="shared" ref="O27" si="8">SUM(O25:O26)</f>
        <v>0</v>
      </c>
      <c r="P27" s="146">
        <f>SUM(D27:O27)</f>
        <v>0</v>
      </c>
    </row>
    <row r="28" spans="1:16" s="273" customFormat="1" x14ac:dyDescent="0.25">
      <c r="B28" s="295"/>
      <c r="C28" s="295"/>
      <c r="D28" s="143"/>
      <c r="E28" s="143"/>
      <c r="F28" s="143"/>
      <c r="G28" s="143"/>
      <c r="H28" s="143"/>
      <c r="I28" s="143"/>
      <c r="J28" s="143"/>
      <c r="K28" s="143"/>
      <c r="L28" s="143"/>
      <c r="M28" s="228"/>
      <c r="N28" s="228"/>
      <c r="O28" s="228"/>
      <c r="P28" s="143"/>
    </row>
    <row r="29" spans="1:16" s="273" customFormat="1" x14ac:dyDescent="0.25">
      <c r="A29" s="273" t="s">
        <v>113</v>
      </c>
      <c r="B29" s="273" t="s">
        <v>173</v>
      </c>
      <c r="C29" s="295"/>
      <c r="D29" s="64"/>
    </row>
    <row r="30" spans="1:16" s="273" customFormat="1" x14ac:dyDescent="0.25">
      <c r="B30" s="212" t="s">
        <v>178</v>
      </c>
      <c r="C30" s="295"/>
      <c r="D30" s="225">
        <v>0</v>
      </c>
      <c r="E30" s="225">
        <v>0</v>
      </c>
      <c r="F30" s="225">
        <v>0</v>
      </c>
      <c r="G30" s="225">
        <v>0</v>
      </c>
      <c r="H30" s="225">
        <v>0</v>
      </c>
      <c r="I30" s="225">
        <v>0</v>
      </c>
      <c r="J30" s="225">
        <v>0</v>
      </c>
      <c r="K30" s="225">
        <v>0</v>
      </c>
      <c r="L30" s="225">
        <v>0</v>
      </c>
      <c r="M30" s="218">
        <v>0</v>
      </c>
      <c r="N30" s="218">
        <v>0</v>
      </c>
      <c r="O30" s="218">
        <v>0</v>
      </c>
      <c r="P30" s="64">
        <f>SUM(D30:O30)</f>
        <v>0</v>
      </c>
    </row>
    <row r="31" spans="1:16" s="273" customFormat="1" x14ac:dyDescent="0.25">
      <c r="B31" s="212" t="s">
        <v>179</v>
      </c>
      <c r="C31" s="295"/>
      <c r="D31" s="259">
        <f>'SRR SGS NEMO'!D22</f>
        <v>0</v>
      </c>
      <c r="E31" s="259">
        <f>'SRR SGS NEMO'!E22</f>
        <v>0</v>
      </c>
      <c r="F31" s="259">
        <f>'SRR SGS NEMO'!F22</f>
        <v>0</v>
      </c>
      <c r="G31" s="259">
        <f>'SRR SGS NEMO'!G22</f>
        <v>0</v>
      </c>
      <c r="H31" s="259">
        <f>'SRR SGS NEMO'!H22</f>
        <v>0</v>
      </c>
      <c r="I31" s="259">
        <f>'SRR SGS NEMO'!I22</f>
        <v>0</v>
      </c>
      <c r="J31" s="259">
        <f>'SRR SGS NEMO'!J22</f>
        <v>0</v>
      </c>
      <c r="K31" s="259">
        <f>'SRR SGS NEMO'!K22</f>
        <v>0</v>
      </c>
      <c r="L31" s="259">
        <f>'SRR SGS NEMO'!L22</f>
        <v>0</v>
      </c>
      <c r="M31" s="217">
        <v>0</v>
      </c>
      <c r="N31" s="217">
        <v>0</v>
      </c>
      <c r="O31" s="217">
        <v>0</v>
      </c>
      <c r="P31" s="259">
        <f>SUM(D31:O31)</f>
        <v>0</v>
      </c>
    </row>
    <row r="32" spans="1:16" s="273" customFormat="1" x14ac:dyDescent="0.25">
      <c r="B32" s="295" t="s">
        <v>172</v>
      </c>
      <c r="C32" s="295"/>
      <c r="D32" s="146">
        <f t="shared" ref="D32:L32" si="9">D30-D31</f>
        <v>0</v>
      </c>
      <c r="E32" s="146">
        <f t="shared" si="9"/>
        <v>0</v>
      </c>
      <c r="F32" s="146">
        <f t="shared" si="9"/>
        <v>0</v>
      </c>
      <c r="G32" s="146">
        <f t="shared" si="9"/>
        <v>0</v>
      </c>
      <c r="H32" s="146">
        <f t="shared" si="9"/>
        <v>0</v>
      </c>
      <c r="I32" s="146">
        <f t="shared" si="9"/>
        <v>0</v>
      </c>
      <c r="J32" s="146">
        <f t="shared" si="9"/>
        <v>0</v>
      </c>
      <c r="K32" s="146">
        <f t="shared" si="9"/>
        <v>0</v>
      </c>
      <c r="L32" s="146">
        <f t="shared" si="9"/>
        <v>0</v>
      </c>
      <c r="M32" s="219">
        <f t="shared" ref="M32:O32" si="10">SUM(M30:M31)</f>
        <v>0</v>
      </c>
      <c r="N32" s="219">
        <f t="shared" si="10"/>
        <v>0</v>
      </c>
      <c r="O32" s="219">
        <f t="shared" si="10"/>
        <v>0</v>
      </c>
      <c r="P32" s="146">
        <f>SUM(D32:O32)</f>
        <v>0</v>
      </c>
    </row>
    <row r="33" spans="1:16" s="220" customFormat="1" x14ac:dyDescent="0.25">
      <c r="C33" s="226"/>
    </row>
    <row r="34" spans="1:16" s="273" customFormat="1" x14ac:dyDescent="0.25">
      <c r="A34" s="321" t="s">
        <v>21</v>
      </c>
      <c r="B34" s="322"/>
      <c r="C34" s="295"/>
    </row>
    <row r="35" spans="1:16" x14ac:dyDescent="0.25">
      <c r="A35" s="325" t="s">
        <v>20</v>
      </c>
      <c r="B35" s="325"/>
    </row>
    <row r="36" spans="1:16" x14ac:dyDescent="0.25">
      <c r="A36" t="s">
        <v>27</v>
      </c>
      <c r="B36" t="s">
        <v>173</v>
      </c>
      <c r="D36" s="64"/>
    </row>
    <row r="37" spans="1:16" x14ac:dyDescent="0.25">
      <c r="B37" s="212" t="s">
        <v>178</v>
      </c>
      <c r="D37" s="225">
        <v>1109.6827083293863</v>
      </c>
      <c r="E37" s="225">
        <v>5108.5106262203271</v>
      </c>
      <c r="F37" s="225">
        <v>6101.0386206855192</v>
      </c>
      <c r="G37" s="225">
        <v>6624.0960686301523</v>
      </c>
      <c r="H37" s="225">
        <v>6547.5261148040763</v>
      </c>
      <c r="I37" s="225">
        <v>4678.9649192379393</v>
      </c>
      <c r="J37" s="225">
        <v>2344.5580612417484</v>
      </c>
      <c r="K37" s="225">
        <v>1260.1461444666725</v>
      </c>
      <c r="L37" s="225">
        <v>692.42762344629853</v>
      </c>
      <c r="M37" s="218">
        <v>0</v>
      </c>
      <c r="N37" s="218">
        <v>0</v>
      </c>
      <c r="O37" s="218">
        <v>0</v>
      </c>
      <c r="P37" s="64">
        <f>SUM(D37:O37)</f>
        <v>34466.950887062121</v>
      </c>
    </row>
    <row r="38" spans="1:16" x14ac:dyDescent="0.25">
      <c r="B38" s="212" t="s">
        <v>179</v>
      </c>
      <c r="D38" s="3">
        <f>'SRR Res SEMO'!D21</f>
        <v>1109.6827083293863</v>
      </c>
      <c r="E38" s="221">
        <f>'SRR Res SEMO'!E21</f>
        <v>5108.5106262203271</v>
      </c>
      <c r="F38" s="221">
        <f>'SRR Res SEMO'!F21</f>
        <v>6101.0386206855192</v>
      </c>
      <c r="G38" s="221">
        <f>'SRR Res SEMO'!G21</f>
        <v>6624.0960686301523</v>
      </c>
      <c r="H38" s="221">
        <f>'SRR Res SEMO'!H21</f>
        <v>6547.5261148040763</v>
      </c>
      <c r="I38" s="221">
        <f>'SRR Res SEMO'!I21</f>
        <v>4678.9649192379393</v>
      </c>
      <c r="J38" s="221">
        <f>'SRR Res SEMO'!J21</f>
        <v>2344.5580612417484</v>
      </c>
      <c r="K38" s="221">
        <f>'SRR Res SEMO'!K21</f>
        <v>1260.1461444666725</v>
      </c>
      <c r="L38" s="221">
        <f>'SRR Res SEMO'!L21</f>
        <v>692.42762344629853</v>
      </c>
      <c r="M38" s="217">
        <v>0</v>
      </c>
      <c r="N38" s="217">
        <v>0</v>
      </c>
      <c r="O38" s="217">
        <v>0</v>
      </c>
      <c r="P38" s="221">
        <f>SUM(D38:O38)</f>
        <v>34466.950887062121</v>
      </c>
    </row>
    <row r="39" spans="1:16" x14ac:dyDescent="0.25">
      <c r="B39" s="210" t="s">
        <v>172</v>
      </c>
      <c r="D39" s="146">
        <f t="shared" ref="D39:L39" si="11">D37-D38</f>
        <v>0</v>
      </c>
      <c r="E39" s="146">
        <f t="shared" si="11"/>
        <v>0</v>
      </c>
      <c r="F39" s="146">
        <f t="shared" si="11"/>
        <v>0</v>
      </c>
      <c r="G39" s="146">
        <f t="shared" si="11"/>
        <v>0</v>
      </c>
      <c r="H39" s="146">
        <f t="shared" si="11"/>
        <v>0</v>
      </c>
      <c r="I39" s="146">
        <f t="shared" si="11"/>
        <v>0</v>
      </c>
      <c r="J39" s="146">
        <f t="shared" si="11"/>
        <v>0</v>
      </c>
      <c r="K39" s="146">
        <f t="shared" si="11"/>
        <v>0</v>
      </c>
      <c r="L39" s="146">
        <f t="shared" si="11"/>
        <v>0</v>
      </c>
      <c r="M39" s="219">
        <f t="shared" ref="M39" si="12">SUM(M37:M38)</f>
        <v>0</v>
      </c>
      <c r="N39" s="219">
        <f t="shared" ref="N39" si="13">SUM(N37:N38)</f>
        <v>0</v>
      </c>
      <c r="O39" s="219">
        <f t="shared" ref="O39" si="14">SUM(O37:O38)</f>
        <v>0</v>
      </c>
      <c r="P39" s="146">
        <f>SUM(D39:O39)</f>
        <v>0</v>
      </c>
    </row>
    <row r="40" spans="1:16" s="220" customFormat="1" x14ac:dyDescent="0.25">
      <c r="C40" s="226"/>
    </row>
    <row r="41" spans="1:16" s="273" customFormat="1" x14ac:dyDescent="0.25">
      <c r="A41" s="273" t="s">
        <v>113</v>
      </c>
      <c r="B41" s="273" t="s">
        <v>173</v>
      </c>
      <c r="C41" s="295"/>
      <c r="D41" s="64"/>
    </row>
    <row r="42" spans="1:16" s="273" customFormat="1" x14ac:dyDescent="0.25">
      <c r="B42" s="212" t="s">
        <v>178</v>
      </c>
      <c r="C42" s="295"/>
      <c r="D42" s="225">
        <v>0</v>
      </c>
      <c r="E42" s="225">
        <v>0</v>
      </c>
      <c r="F42" s="225">
        <v>0</v>
      </c>
      <c r="G42" s="225">
        <v>0</v>
      </c>
      <c r="H42" s="225">
        <v>0</v>
      </c>
      <c r="I42" s="225">
        <v>0</v>
      </c>
      <c r="J42" s="225">
        <v>0</v>
      </c>
      <c r="K42" s="225">
        <v>0</v>
      </c>
      <c r="L42" s="225">
        <v>0</v>
      </c>
      <c r="M42" s="218">
        <v>0</v>
      </c>
      <c r="N42" s="218">
        <v>0</v>
      </c>
      <c r="O42" s="218">
        <v>0</v>
      </c>
      <c r="P42" s="64">
        <f>SUM(D42:O42)</f>
        <v>0</v>
      </c>
    </row>
    <row r="43" spans="1:16" s="273" customFormat="1" x14ac:dyDescent="0.25">
      <c r="B43" s="212" t="s">
        <v>179</v>
      </c>
      <c r="C43" s="295"/>
      <c r="D43" s="259">
        <f>'SRR Res SEMO'!D26</f>
        <v>0</v>
      </c>
      <c r="E43" s="259">
        <f>'SRR Res SEMO'!E26</f>
        <v>0</v>
      </c>
      <c r="F43" s="259">
        <f>'SRR Res SEMO'!F26</f>
        <v>0</v>
      </c>
      <c r="G43" s="259">
        <f>'SRR Res SEMO'!G26</f>
        <v>0</v>
      </c>
      <c r="H43" s="259">
        <f>'SRR Res SEMO'!H26</f>
        <v>0</v>
      </c>
      <c r="I43" s="259">
        <f>'SRR Res SEMO'!I26</f>
        <v>0</v>
      </c>
      <c r="J43" s="259">
        <f>'SRR Res SEMO'!J26</f>
        <v>0</v>
      </c>
      <c r="K43" s="259">
        <f>'SRR Res SEMO'!K26</f>
        <v>0</v>
      </c>
      <c r="L43" s="259">
        <f>'SRR Res SEMO'!L26</f>
        <v>0</v>
      </c>
      <c r="M43" s="217">
        <v>0</v>
      </c>
      <c r="N43" s="217">
        <v>0</v>
      </c>
      <c r="O43" s="217">
        <v>0</v>
      </c>
      <c r="P43" s="259">
        <f>SUM(D43:O43)</f>
        <v>0</v>
      </c>
    </row>
    <row r="44" spans="1:16" s="273" customFormat="1" x14ac:dyDescent="0.25">
      <c r="B44" s="295" t="s">
        <v>172</v>
      </c>
      <c r="C44" s="295"/>
      <c r="D44" s="146">
        <f t="shared" ref="D44:L44" si="15">D42-D43</f>
        <v>0</v>
      </c>
      <c r="E44" s="146">
        <f t="shared" si="15"/>
        <v>0</v>
      </c>
      <c r="F44" s="146">
        <f t="shared" si="15"/>
        <v>0</v>
      </c>
      <c r="G44" s="146">
        <f t="shared" si="15"/>
        <v>0</v>
      </c>
      <c r="H44" s="146">
        <f t="shared" si="15"/>
        <v>0</v>
      </c>
      <c r="I44" s="146">
        <f t="shared" si="15"/>
        <v>0</v>
      </c>
      <c r="J44" s="146">
        <f t="shared" si="15"/>
        <v>0</v>
      </c>
      <c r="K44" s="146">
        <f t="shared" si="15"/>
        <v>0</v>
      </c>
      <c r="L44" s="146">
        <f t="shared" si="15"/>
        <v>0</v>
      </c>
      <c r="M44" s="219">
        <f t="shared" ref="M44:O44" si="16">SUM(M42:M43)</f>
        <v>0</v>
      </c>
      <c r="N44" s="219">
        <f t="shared" si="16"/>
        <v>0</v>
      </c>
      <c r="O44" s="219">
        <f t="shared" si="16"/>
        <v>0</v>
      </c>
      <c r="P44" s="146">
        <f>SUM(D44:O44)</f>
        <v>0</v>
      </c>
    </row>
    <row r="45" spans="1:16" s="273" customFormat="1" x14ac:dyDescent="0.25">
      <c r="C45" s="295"/>
    </row>
    <row r="46" spans="1:16" x14ac:dyDescent="0.25">
      <c r="B46" s="104" t="s">
        <v>70</v>
      </c>
    </row>
    <row r="47" spans="1:16" x14ac:dyDescent="0.25">
      <c r="A47" t="s">
        <v>27</v>
      </c>
      <c r="B47" t="s">
        <v>173</v>
      </c>
      <c r="D47" s="64"/>
    </row>
    <row r="48" spans="1:16" x14ac:dyDescent="0.25">
      <c r="B48" s="212" t="s">
        <v>178</v>
      </c>
      <c r="D48" s="225">
        <v>84.712302646022593</v>
      </c>
      <c r="E48" s="225">
        <v>448.06201166631422</v>
      </c>
      <c r="F48" s="225">
        <v>556.46809058696306</v>
      </c>
      <c r="G48" s="225">
        <v>613.27901045007422</v>
      </c>
      <c r="H48" s="225">
        <v>621.18665411886002</v>
      </c>
      <c r="I48" s="225">
        <v>408.93586953287826</v>
      </c>
      <c r="J48" s="225">
        <v>162.72234201589458</v>
      </c>
      <c r="K48" s="225">
        <v>93.242254625806467</v>
      </c>
      <c r="L48" s="225">
        <v>66.409797058907998</v>
      </c>
      <c r="M48" s="218">
        <v>0</v>
      </c>
      <c r="N48" s="218">
        <v>0</v>
      </c>
      <c r="O48" s="218">
        <v>0</v>
      </c>
      <c r="P48" s="64">
        <f>SUM(D48:O48)</f>
        <v>3055.0183327017212</v>
      </c>
    </row>
    <row r="49" spans="1:16" x14ac:dyDescent="0.25">
      <c r="B49" s="212" t="s">
        <v>179</v>
      </c>
      <c r="D49" s="3">
        <f>'SRR SGS SEMO'!D21</f>
        <v>84.712302646022593</v>
      </c>
      <c r="E49" s="221">
        <f>'SRR SGS SEMO'!E21</f>
        <v>448.06201166631422</v>
      </c>
      <c r="F49" s="221">
        <f>'SRR SGS SEMO'!F21</f>
        <v>556.46809058696306</v>
      </c>
      <c r="G49" s="221">
        <f>'SRR SGS SEMO'!G21</f>
        <v>613.27901045007422</v>
      </c>
      <c r="H49" s="221">
        <f>'SRR SGS SEMO'!H21</f>
        <v>621.18665411886002</v>
      </c>
      <c r="I49" s="221">
        <f>'SRR SGS SEMO'!I21</f>
        <v>408.93586953287826</v>
      </c>
      <c r="J49" s="221">
        <f>'SRR SGS SEMO'!J21</f>
        <v>162.72234201589458</v>
      </c>
      <c r="K49" s="221">
        <f>'SRR SGS SEMO'!K21</f>
        <v>93.242254625806467</v>
      </c>
      <c r="L49" s="221">
        <f>'SRR SGS SEMO'!L21</f>
        <v>66.409797058907998</v>
      </c>
      <c r="M49" s="217">
        <v>0</v>
      </c>
      <c r="N49" s="217">
        <v>0</v>
      </c>
      <c r="O49" s="217">
        <v>0</v>
      </c>
      <c r="P49" s="221">
        <f>SUM(D49:O49)</f>
        <v>3055.0183327017212</v>
      </c>
    </row>
    <row r="50" spans="1:16" x14ac:dyDescent="0.25">
      <c r="B50" s="210" t="s">
        <v>172</v>
      </c>
      <c r="D50" s="146">
        <f t="shared" ref="D50:L50" si="17">D48-D49</f>
        <v>0</v>
      </c>
      <c r="E50" s="146">
        <f t="shared" si="17"/>
        <v>0</v>
      </c>
      <c r="F50" s="146">
        <f t="shared" si="17"/>
        <v>0</v>
      </c>
      <c r="G50" s="146">
        <f t="shared" si="17"/>
        <v>0</v>
      </c>
      <c r="H50" s="146">
        <f t="shared" si="17"/>
        <v>0</v>
      </c>
      <c r="I50" s="146">
        <f t="shared" si="17"/>
        <v>0</v>
      </c>
      <c r="J50" s="146">
        <f t="shared" si="17"/>
        <v>0</v>
      </c>
      <c r="K50" s="146">
        <f t="shared" si="17"/>
        <v>0</v>
      </c>
      <c r="L50" s="146">
        <f t="shared" si="17"/>
        <v>0</v>
      </c>
      <c r="M50" s="219">
        <f t="shared" ref="M50" si="18">SUM(M48:M49)</f>
        <v>0</v>
      </c>
      <c r="N50" s="219">
        <f t="shared" ref="N50" si="19">SUM(N48:N49)</f>
        <v>0</v>
      </c>
      <c r="O50" s="219">
        <f t="shared" ref="O50" si="20">SUM(O48:O49)</f>
        <v>0</v>
      </c>
      <c r="P50" s="146">
        <f>SUM(D50:O50)</f>
        <v>0</v>
      </c>
    </row>
    <row r="51" spans="1:16" s="269" customFormat="1" x14ac:dyDescent="0.25">
      <c r="B51" s="275"/>
      <c r="C51" s="275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</row>
    <row r="52" spans="1:16" s="273" customFormat="1" x14ac:dyDescent="0.25">
      <c r="A52" s="273" t="s">
        <v>113</v>
      </c>
      <c r="B52" s="273" t="s">
        <v>173</v>
      </c>
      <c r="C52" s="295"/>
      <c r="D52" s="64"/>
    </row>
    <row r="53" spans="1:16" s="273" customFormat="1" x14ac:dyDescent="0.25">
      <c r="B53" s="212" t="s">
        <v>178</v>
      </c>
      <c r="C53" s="295"/>
      <c r="D53" s="225">
        <v>0</v>
      </c>
      <c r="E53" s="225">
        <v>0</v>
      </c>
      <c r="F53" s="225">
        <v>0</v>
      </c>
      <c r="G53" s="225">
        <v>0</v>
      </c>
      <c r="H53" s="225">
        <v>0</v>
      </c>
      <c r="I53" s="225">
        <v>0</v>
      </c>
      <c r="J53" s="225">
        <v>0</v>
      </c>
      <c r="K53" s="225">
        <v>0</v>
      </c>
      <c r="L53" s="225">
        <v>0</v>
      </c>
      <c r="M53" s="218">
        <v>0</v>
      </c>
      <c r="N53" s="218">
        <v>0</v>
      </c>
      <c r="O53" s="218">
        <v>0</v>
      </c>
      <c r="P53" s="64">
        <f>SUM(D53:O53)</f>
        <v>0</v>
      </c>
    </row>
    <row r="54" spans="1:16" s="273" customFormat="1" x14ac:dyDescent="0.25">
      <c r="B54" s="212" t="s">
        <v>179</v>
      </c>
      <c r="C54" s="295"/>
      <c r="D54" s="259">
        <f>'SRR SGS SEMO'!D22</f>
        <v>0</v>
      </c>
      <c r="E54" s="259">
        <f>'SRR SGS SEMO'!E22</f>
        <v>0</v>
      </c>
      <c r="F54" s="259">
        <f>'SRR SGS SEMO'!F22</f>
        <v>0</v>
      </c>
      <c r="G54" s="259">
        <f>'SRR SGS SEMO'!G22</f>
        <v>0</v>
      </c>
      <c r="H54" s="259">
        <f>'SRR SGS SEMO'!H22</f>
        <v>0</v>
      </c>
      <c r="I54" s="259">
        <f>'SRR SGS SEMO'!I22</f>
        <v>0</v>
      </c>
      <c r="J54" s="259">
        <f>'SRR SGS SEMO'!J22</f>
        <v>0</v>
      </c>
      <c r="K54" s="259">
        <f>'SRR SGS SEMO'!K22</f>
        <v>0</v>
      </c>
      <c r="L54" s="259">
        <f>'SRR SGS SEMO'!L22</f>
        <v>0</v>
      </c>
      <c r="M54" s="217">
        <v>0</v>
      </c>
      <c r="N54" s="217">
        <v>0</v>
      </c>
      <c r="O54" s="217">
        <v>0</v>
      </c>
      <c r="P54" s="259">
        <f>SUM(D54:O54)</f>
        <v>0</v>
      </c>
    </row>
    <row r="55" spans="1:16" s="273" customFormat="1" x14ac:dyDescent="0.25">
      <c r="B55" s="295" t="s">
        <v>172</v>
      </c>
      <c r="C55" s="295"/>
      <c r="D55" s="146">
        <f t="shared" ref="D55:L55" si="21">D53-D54</f>
        <v>0</v>
      </c>
      <c r="E55" s="146">
        <f t="shared" si="21"/>
        <v>0</v>
      </c>
      <c r="F55" s="146">
        <f t="shared" si="21"/>
        <v>0</v>
      </c>
      <c r="G55" s="146">
        <f t="shared" si="21"/>
        <v>0</v>
      </c>
      <c r="H55" s="146">
        <f t="shared" si="21"/>
        <v>0</v>
      </c>
      <c r="I55" s="146">
        <f t="shared" si="21"/>
        <v>0</v>
      </c>
      <c r="J55" s="146">
        <f t="shared" si="21"/>
        <v>0</v>
      </c>
      <c r="K55" s="146">
        <f t="shared" si="21"/>
        <v>0</v>
      </c>
      <c r="L55" s="146">
        <f t="shared" si="21"/>
        <v>0</v>
      </c>
      <c r="M55" s="219">
        <f t="shared" ref="M55:O55" si="22">SUM(M53:M54)</f>
        <v>0</v>
      </c>
      <c r="N55" s="219">
        <f t="shared" si="22"/>
        <v>0</v>
      </c>
      <c r="O55" s="219">
        <f t="shared" si="22"/>
        <v>0</v>
      </c>
      <c r="P55" s="146">
        <f>SUM(D55:O55)</f>
        <v>0</v>
      </c>
    </row>
    <row r="56" spans="1:16" s="269" customFormat="1" x14ac:dyDescent="0.25">
      <c r="B56" s="275"/>
      <c r="C56" s="275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</row>
    <row r="57" spans="1:16" s="269" customFormat="1" x14ac:dyDescent="0.25">
      <c r="B57" s="275"/>
      <c r="C57" s="275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</row>
    <row r="58" spans="1:16" s="269" customFormat="1" x14ac:dyDescent="0.25">
      <c r="B58" s="275"/>
      <c r="C58" s="275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</row>
    <row r="59" spans="1:16" s="220" customFormat="1" x14ac:dyDescent="0.25">
      <c r="A59" s="321" t="s">
        <v>110</v>
      </c>
      <c r="B59" s="322"/>
      <c r="C59" s="226"/>
    </row>
    <row r="60" spans="1:16" ht="14.25" customHeight="1" x14ac:dyDescent="0.25">
      <c r="A60" s="325" t="s">
        <v>20</v>
      </c>
      <c r="B60" s="325"/>
    </row>
    <row r="61" spans="1:16" ht="15.75" customHeight="1" x14ac:dyDescent="0.25">
      <c r="A61" t="s">
        <v>27</v>
      </c>
      <c r="B61" t="s">
        <v>173</v>
      </c>
      <c r="D61" s="64"/>
    </row>
    <row r="62" spans="1:16" x14ac:dyDescent="0.25">
      <c r="B62" s="212" t="s">
        <v>178</v>
      </c>
      <c r="D62" s="225">
        <v>-1574.1262061577704</v>
      </c>
      <c r="E62" s="225">
        <v>-6285.7120899571819</v>
      </c>
      <c r="F62" s="225">
        <v>-7572.4123951289248</v>
      </c>
      <c r="G62" s="225">
        <v>-8825.7818227651296</v>
      </c>
      <c r="H62" s="225">
        <v>-8540.6704524872348</v>
      </c>
      <c r="I62" s="225">
        <v>-5806.1247930407417</v>
      </c>
      <c r="J62" s="225">
        <v>-3215.6063571754312</v>
      </c>
      <c r="K62" s="225">
        <v>-1676.2686121115635</v>
      </c>
      <c r="L62" s="225">
        <v>-606.19858399434395</v>
      </c>
      <c r="M62" s="218">
        <v>0</v>
      </c>
      <c r="N62" s="218">
        <v>0</v>
      </c>
      <c r="O62" s="218">
        <v>0</v>
      </c>
      <c r="P62" s="64">
        <f>SUM(D62:O62)</f>
        <v>-44102.901312818314</v>
      </c>
    </row>
    <row r="63" spans="1:16" x14ac:dyDescent="0.25">
      <c r="B63" s="212" t="s">
        <v>179</v>
      </c>
      <c r="D63" s="3">
        <f>'SRR Res WEMO'!D21</f>
        <v>-1574.1262061577704</v>
      </c>
      <c r="E63" s="221">
        <f>'SRR Res WEMO'!E21</f>
        <v>-6285.7120899571819</v>
      </c>
      <c r="F63" s="221">
        <f>'SRR Res WEMO'!F21</f>
        <v>-7572.4123951289248</v>
      </c>
      <c r="G63" s="221">
        <f>'SRR Res WEMO'!G21</f>
        <v>-8825.7818227651296</v>
      </c>
      <c r="H63" s="221">
        <f>'SRR Res WEMO'!H21</f>
        <v>-8540.6704524872348</v>
      </c>
      <c r="I63" s="221">
        <f>'SRR Res WEMO'!I21</f>
        <v>-5806.1247930407417</v>
      </c>
      <c r="J63" s="221">
        <f>'SRR Res WEMO'!J21</f>
        <v>-3215.6063571754312</v>
      </c>
      <c r="K63" s="221">
        <f>'SRR Res WEMO'!K21</f>
        <v>-1676.2686121115635</v>
      </c>
      <c r="L63" s="221">
        <f>'SRR Res WEMO'!L21</f>
        <v>-606.19858399434395</v>
      </c>
      <c r="M63" s="217">
        <v>0</v>
      </c>
      <c r="N63" s="217">
        <v>0</v>
      </c>
      <c r="O63" s="217">
        <v>0</v>
      </c>
      <c r="P63" s="221">
        <f>SUM(D63:O63)</f>
        <v>-44102.901312818314</v>
      </c>
    </row>
    <row r="64" spans="1:16" x14ac:dyDescent="0.25">
      <c r="B64" s="210" t="s">
        <v>172</v>
      </c>
      <c r="D64" s="146">
        <f t="shared" ref="D64:L64" si="23">D62-D63</f>
        <v>0</v>
      </c>
      <c r="E64" s="146">
        <f t="shared" si="23"/>
        <v>0</v>
      </c>
      <c r="F64" s="146">
        <f t="shared" si="23"/>
        <v>0</v>
      </c>
      <c r="G64" s="146">
        <f t="shared" si="23"/>
        <v>0</v>
      </c>
      <c r="H64" s="146">
        <f t="shared" si="23"/>
        <v>0</v>
      </c>
      <c r="I64" s="146">
        <f t="shared" si="23"/>
        <v>0</v>
      </c>
      <c r="J64" s="146">
        <f t="shared" si="23"/>
        <v>0</v>
      </c>
      <c r="K64" s="146">
        <f t="shared" si="23"/>
        <v>0</v>
      </c>
      <c r="L64" s="146">
        <f t="shared" si="23"/>
        <v>0</v>
      </c>
      <c r="M64" s="219">
        <f t="shared" ref="M64" si="24">SUM(M62:M63)</f>
        <v>0</v>
      </c>
      <c r="N64" s="219">
        <f t="shared" ref="N64" si="25">SUM(N62:N63)</f>
        <v>0</v>
      </c>
      <c r="O64" s="219">
        <f t="shared" ref="O64" si="26">SUM(O62:O63)</f>
        <v>0</v>
      </c>
      <c r="P64" s="146">
        <f>SUM(D64:O64)</f>
        <v>0</v>
      </c>
    </row>
    <row r="65" spans="1:16" s="220" customFormat="1" x14ac:dyDescent="0.25">
      <c r="C65" s="226"/>
    </row>
    <row r="66" spans="1:16" s="273" customFormat="1" ht="15.75" customHeight="1" x14ac:dyDescent="0.25">
      <c r="A66" s="273" t="s">
        <v>113</v>
      </c>
      <c r="B66" s="273" t="s">
        <v>173</v>
      </c>
      <c r="C66" s="295"/>
      <c r="D66" s="64"/>
    </row>
    <row r="67" spans="1:16" s="273" customFormat="1" x14ac:dyDescent="0.25">
      <c r="B67" s="212" t="s">
        <v>178</v>
      </c>
      <c r="C67" s="295"/>
      <c r="D67" s="225">
        <v>0</v>
      </c>
      <c r="E67" s="225">
        <v>0</v>
      </c>
      <c r="F67" s="225">
        <v>0</v>
      </c>
      <c r="G67" s="225">
        <v>0</v>
      </c>
      <c r="H67" s="225">
        <v>0</v>
      </c>
      <c r="I67" s="225">
        <v>0</v>
      </c>
      <c r="J67" s="225">
        <v>0</v>
      </c>
      <c r="K67" s="225">
        <v>0</v>
      </c>
      <c r="L67" s="225">
        <v>0</v>
      </c>
      <c r="M67" s="218">
        <v>0</v>
      </c>
      <c r="N67" s="218">
        <v>0</v>
      </c>
      <c r="O67" s="218">
        <v>0</v>
      </c>
      <c r="P67" s="64">
        <f>SUM(D67:O67)</f>
        <v>0</v>
      </c>
    </row>
    <row r="68" spans="1:16" s="273" customFormat="1" x14ac:dyDescent="0.25">
      <c r="B68" s="212" t="s">
        <v>179</v>
      </c>
      <c r="C68" s="295"/>
      <c r="D68" s="259">
        <f>'SRR Res WEMO'!D22</f>
        <v>0</v>
      </c>
      <c r="E68" s="259">
        <f>'SRR Res WEMO'!E22</f>
        <v>0</v>
      </c>
      <c r="F68" s="259">
        <f>'SRR Res WEMO'!F22</f>
        <v>0</v>
      </c>
      <c r="G68" s="259">
        <f>'SRR Res WEMO'!G22</f>
        <v>0</v>
      </c>
      <c r="H68" s="259">
        <f>'SRR Res WEMO'!H22</f>
        <v>0</v>
      </c>
      <c r="I68" s="259">
        <f>'SRR Res WEMO'!I22</f>
        <v>0</v>
      </c>
      <c r="J68" s="259">
        <f>'SRR Res WEMO'!J22</f>
        <v>0</v>
      </c>
      <c r="K68" s="259">
        <f>'SRR Res WEMO'!K22</f>
        <v>0</v>
      </c>
      <c r="L68" s="259">
        <f>'SRR Res WEMO'!L22</f>
        <v>0</v>
      </c>
      <c r="M68" s="217">
        <v>0</v>
      </c>
      <c r="N68" s="217">
        <v>0</v>
      </c>
      <c r="O68" s="217">
        <v>0</v>
      </c>
      <c r="P68" s="259">
        <f>SUM(D68:O68)</f>
        <v>0</v>
      </c>
    </row>
    <row r="69" spans="1:16" s="273" customFormat="1" x14ac:dyDescent="0.25">
      <c r="B69" s="295" t="s">
        <v>172</v>
      </c>
      <c r="C69" s="295"/>
      <c r="D69" s="146">
        <f t="shared" ref="D69:L69" si="27">D67-D68</f>
        <v>0</v>
      </c>
      <c r="E69" s="146">
        <f t="shared" si="27"/>
        <v>0</v>
      </c>
      <c r="F69" s="146">
        <f t="shared" si="27"/>
        <v>0</v>
      </c>
      <c r="G69" s="146">
        <f t="shared" si="27"/>
        <v>0</v>
      </c>
      <c r="H69" s="146">
        <f t="shared" si="27"/>
        <v>0</v>
      </c>
      <c r="I69" s="146">
        <f t="shared" si="27"/>
        <v>0</v>
      </c>
      <c r="J69" s="146">
        <f t="shared" si="27"/>
        <v>0</v>
      </c>
      <c r="K69" s="146">
        <f t="shared" si="27"/>
        <v>0</v>
      </c>
      <c r="L69" s="146">
        <f t="shared" si="27"/>
        <v>0</v>
      </c>
      <c r="M69" s="219">
        <f t="shared" ref="M69:O69" si="28">SUM(M67:M68)</f>
        <v>0</v>
      </c>
      <c r="N69" s="219">
        <f t="shared" si="28"/>
        <v>0</v>
      </c>
      <c r="O69" s="219">
        <f t="shared" si="28"/>
        <v>0</v>
      </c>
      <c r="P69" s="146">
        <f>SUM(D69:O69)</f>
        <v>0</v>
      </c>
    </row>
    <row r="70" spans="1:16" s="273" customFormat="1" x14ac:dyDescent="0.25">
      <c r="C70" s="295"/>
    </row>
    <row r="71" spans="1:16" x14ac:dyDescent="0.25">
      <c r="A71" s="325" t="s">
        <v>70</v>
      </c>
      <c r="B71" s="325"/>
    </row>
    <row r="72" spans="1:16" x14ac:dyDescent="0.25">
      <c r="A72" t="s">
        <v>27</v>
      </c>
      <c r="B72" t="s">
        <v>173</v>
      </c>
      <c r="D72" s="64"/>
    </row>
    <row r="73" spans="1:16" x14ac:dyDescent="0.25">
      <c r="B73" s="212" t="s">
        <v>178</v>
      </c>
      <c r="D73" s="225">
        <v>-172.27118349901062</v>
      </c>
      <c r="E73" s="225">
        <v>-855.51979270309153</v>
      </c>
      <c r="F73" s="225">
        <v>-1094.4286497214557</v>
      </c>
      <c r="G73" s="225">
        <v>-1274.1784149546577</v>
      </c>
      <c r="H73" s="225">
        <v>-1250.2900557871124</v>
      </c>
      <c r="I73" s="225">
        <v>-766.54000757999813</v>
      </c>
      <c r="J73" s="225">
        <v>-346.59641633221833</v>
      </c>
      <c r="K73" s="225">
        <v>-184.3316004309597</v>
      </c>
      <c r="L73" s="225">
        <v>-93.900183280758711</v>
      </c>
      <c r="M73" s="218">
        <v>0</v>
      </c>
      <c r="N73" s="218">
        <v>0</v>
      </c>
      <c r="O73" s="218">
        <v>0</v>
      </c>
      <c r="P73" s="64">
        <f>SUM(D73:O73)</f>
        <v>-6038.0563042892636</v>
      </c>
    </row>
    <row r="74" spans="1:16" x14ac:dyDescent="0.25">
      <c r="B74" s="212" t="s">
        <v>179</v>
      </c>
      <c r="D74" s="3">
        <f>' SRR SGS WEMO'!D21</f>
        <v>-172.27118349901062</v>
      </c>
      <c r="E74" s="221">
        <f>' SRR SGS WEMO'!E21</f>
        <v>-855.51979270309153</v>
      </c>
      <c r="F74" s="221">
        <f>' SRR SGS WEMO'!F21</f>
        <v>-1094.4286497214557</v>
      </c>
      <c r="G74" s="221">
        <f>' SRR SGS WEMO'!G21</f>
        <v>-1274.1784149546577</v>
      </c>
      <c r="H74" s="221">
        <f>' SRR SGS WEMO'!H21</f>
        <v>-1250.2900557871124</v>
      </c>
      <c r="I74" s="221">
        <f>' SRR SGS WEMO'!I21</f>
        <v>-766.54000757999813</v>
      </c>
      <c r="J74" s="221">
        <f>' SRR SGS WEMO'!J21</f>
        <v>-346.59641633221833</v>
      </c>
      <c r="K74" s="221">
        <f>' SRR SGS WEMO'!K21</f>
        <v>-184.3316004309597</v>
      </c>
      <c r="L74" s="221">
        <f>' SRR SGS WEMO'!L21</f>
        <v>-93.900183280758711</v>
      </c>
      <c r="M74" s="217">
        <v>0</v>
      </c>
      <c r="N74" s="217">
        <v>0</v>
      </c>
      <c r="O74" s="217">
        <v>0</v>
      </c>
      <c r="P74" s="3">
        <f>SUM(D74:O74)</f>
        <v>-6038.0563042892636</v>
      </c>
    </row>
    <row r="75" spans="1:16" x14ac:dyDescent="0.25">
      <c r="B75" s="210" t="s">
        <v>172</v>
      </c>
      <c r="D75" s="146">
        <f t="shared" ref="D75:L75" si="29">D73-D74</f>
        <v>0</v>
      </c>
      <c r="E75" s="146">
        <f t="shared" si="29"/>
        <v>0</v>
      </c>
      <c r="F75" s="146">
        <f t="shared" si="29"/>
        <v>0</v>
      </c>
      <c r="G75" s="146">
        <f t="shared" si="29"/>
        <v>0</v>
      </c>
      <c r="H75" s="146">
        <f t="shared" si="29"/>
        <v>0</v>
      </c>
      <c r="I75" s="146">
        <f t="shared" si="29"/>
        <v>0</v>
      </c>
      <c r="J75" s="146">
        <f t="shared" si="29"/>
        <v>0</v>
      </c>
      <c r="K75" s="146">
        <f t="shared" si="29"/>
        <v>0</v>
      </c>
      <c r="L75" s="146">
        <f t="shared" si="29"/>
        <v>0</v>
      </c>
      <c r="M75" s="219">
        <f t="shared" ref="M75" si="30">SUM(M73:M74)</f>
        <v>0</v>
      </c>
      <c r="N75" s="219">
        <f t="shared" ref="N75" si="31">SUM(N73:N74)</f>
        <v>0</v>
      </c>
      <c r="O75" s="219">
        <f t="shared" ref="O75" si="32">SUM(O73:O74)</f>
        <v>0</v>
      </c>
      <c r="P75" s="146">
        <f>SUM(D75:O75)</f>
        <v>0</v>
      </c>
    </row>
    <row r="76" spans="1:16" s="269" customFormat="1" x14ac:dyDescent="0.25">
      <c r="B76" s="275"/>
      <c r="C76" s="275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</row>
    <row r="77" spans="1:16" s="273" customFormat="1" x14ac:dyDescent="0.25">
      <c r="A77" s="273" t="s">
        <v>113</v>
      </c>
      <c r="B77" s="273" t="s">
        <v>173</v>
      </c>
      <c r="C77" s="295"/>
      <c r="D77" s="64"/>
    </row>
    <row r="78" spans="1:16" s="273" customFormat="1" x14ac:dyDescent="0.25">
      <c r="B78" s="212" t="s">
        <v>178</v>
      </c>
      <c r="C78" s="295"/>
      <c r="D78" s="225">
        <v>0</v>
      </c>
      <c r="E78" s="225">
        <v>0</v>
      </c>
      <c r="F78" s="225">
        <v>0</v>
      </c>
      <c r="G78" s="225">
        <v>0</v>
      </c>
      <c r="H78" s="225">
        <v>0</v>
      </c>
      <c r="I78" s="225">
        <v>0</v>
      </c>
      <c r="J78" s="225">
        <v>0</v>
      </c>
      <c r="K78" s="225">
        <v>0</v>
      </c>
      <c r="L78" s="225">
        <v>0</v>
      </c>
      <c r="M78" s="218">
        <v>0</v>
      </c>
      <c r="N78" s="218">
        <v>0</v>
      </c>
      <c r="O78" s="218">
        <v>0</v>
      </c>
      <c r="P78" s="64">
        <f>SUM(D78:O78)</f>
        <v>0</v>
      </c>
    </row>
    <row r="79" spans="1:16" s="273" customFormat="1" x14ac:dyDescent="0.25">
      <c r="B79" s="212" t="s">
        <v>179</v>
      </c>
      <c r="C79" s="295"/>
      <c r="D79" s="259">
        <f>' SRR SGS WEMO'!D22</f>
        <v>0</v>
      </c>
      <c r="E79" s="259">
        <f>' SRR SGS WEMO'!E22</f>
        <v>0</v>
      </c>
      <c r="F79" s="259">
        <f>' SRR SGS WEMO'!F22</f>
        <v>0</v>
      </c>
      <c r="G79" s="259">
        <f>' SRR SGS WEMO'!G22</f>
        <v>0</v>
      </c>
      <c r="H79" s="259">
        <f>' SRR SGS WEMO'!H22</f>
        <v>0</v>
      </c>
      <c r="I79" s="259">
        <f>' SRR SGS WEMO'!I22</f>
        <v>0</v>
      </c>
      <c r="J79" s="259">
        <f>' SRR SGS WEMO'!J22</f>
        <v>0</v>
      </c>
      <c r="K79" s="259">
        <f>' SRR SGS WEMO'!K22</f>
        <v>0</v>
      </c>
      <c r="L79" s="259">
        <f>' SRR SGS WEMO'!L22</f>
        <v>0</v>
      </c>
      <c r="M79" s="217">
        <v>0</v>
      </c>
      <c r="N79" s="217">
        <v>0</v>
      </c>
      <c r="O79" s="217">
        <v>0</v>
      </c>
      <c r="P79" s="259">
        <f>SUM(D79:O79)</f>
        <v>0</v>
      </c>
    </row>
    <row r="80" spans="1:16" s="273" customFormat="1" x14ac:dyDescent="0.25">
      <c r="B80" s="295" t="s">
        <v>172</v>
      </c>
      <c r="C80" s="295"/>
      <c r="D80" s="146">
        <f t="shared" ref="D80:L80" si="33">D78-D79</f>
        <v>0</v>
      </c>
      <c r="E80" s="146">
        <f t="shared" si="33"/>
        <v>0</v>
      </c>
      <c r="F80" s="146">
        <f t="shared" si="33"/>
        <v>0</v>
      </c>
      <c r="G80" s="146">
        <f t="shared" si="33"/>
        <v>0</v>
      </c>
      <c r="H80" s="146">
        <f t="shared" si="33"/>
        <v>0</v>
      </c>
      <c r="I80" s="146">
        <f t="shared" si="33"/>
        <v>0</v>
      </c>
      <c r="J80" s="146">
        <f t="shared" si="33"/>
        <v>0</v>
      </c>
      <c r="K80" s="146">
        <f t="shared" si="33"/>
        <v>0</v>
      </c>
      <c r="L80" s="146">
        <f t="shared" si="33"/>
        <v>0</v>
      </c>
      <c r="M80" s="219">
        <f t="shared" ref="M80:O80" si="34">SUM(M78:M79)</f>
        <v>0</v>
      </c>
      <c r="N80" s="219">
        <f t="shared" si="34"/>
        <v>0</v>
      </c>
      <c r="O80" s="219">
        <f t="shared" si="34"/>
        <v>0</v>
      </c>
      <c r="P80" s="146">
        <f>SUM(D80:O80)</f>
        <v>0</v>
      </c>
    </row>
    <row r="81" spans="1:16" s="269" customFormat="1" x14ac:dyDescent="0.25">
      <c r="B81" s="275"/>
      <c r="C81" s="275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</row>
    <row r="82" spans="1:16" s="269" customFormat="1" x14ac:dyDescent="0.25">
      <c r="B82" s="275"/>
      <c r="C82" s="275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</row>
    <row r="83" spans="1:16" x14ac:dyDescent="0.25">
      <c r="A83" s="317" t="s">
        <v>175</v>
      </c>
      <c r="B83" s="317"/>
    </row>
    <row r="84" spans="1:16" s="273" customFormat="1" x14ac:dyDescent="0.25">
      <c r="A84" s="325" t="s">
        <v>20</v>
      </c>
      <c r="B84" s="325"/>
      <c r="C84" s="295"/>
    </row>
    <row r="85" spans="1:16" x14ac:dyDescent="0.25">
      <c r="A85" t="s">
        <v>27</v>
      </c>
      <c r="B85" t="s">
        <v>173</v>
      </c>
      <c r="D85" s="221"/>
    </row>
    <row r="86" spans="1:16" x14ac:dyDescent="0.25">
      <c r="B86" s="212" t="s">
        <v>178</v>
      </c>
      <c r="D86" s="64">
        <f t="shared" ref="D86:L86" si="35">D14+D25+D37+D48+D62+D73</f>
        <v>-9617.912977220356</v>
      </c>
      <c r="E86" s="64">
        <f t="shared" si="35"/>
        <v>-34744.330734572541</v>
      </c>
      <c r="F86" s="64">
        <f t="shared" si="35"/>
        <v>-43279.369045939799</v>
      </c>
      <c r="G86" s="64">
        <f t="shared" si="35"/>
        <v>-54064.901114872635</v>
      </c>
      <c r="H86" s="64">
        <f t="shared" si="35"/>
        <v>-52034.299336579425</v>
      </c>
      <c r="I86" s="64">
        <f t="shared" si="35"/>
        <v>-36319.553206451805</v>
      </c>
      <c r="J86" s="64">
        <f t="shared" si="35"/>
        <v>-21852.243937155665</v>
      </c>
      <c r="K86" s="64">
        <f t="shared" si="35"/>
        <v>-10072.981816768823</v>
      </c>
      <c r="L86" s="64">
        <f t="shared" si="35"/>
        <v>-3768.1875723337871</v>
      </c>
      <c r="M86" s="218">
        <v>0</v>
      </c>
      <c r="N86" s="218">
        <v>0</v>
      </c>
      <c r="O86" s="218">
        <v>0</v>
      </c>
      <c r="P86" s="64">
        <f>SUM(D86:O86)</f>
        <v>-265753.7797418948</v>
      </c>
    </row>
    <row r="87" spans="1:16" x14ac:dyDescent="0.25">
      <c r="B87" s="212" t="s">
        <v>179</v>
      </c>
      <c r="D87" s="3">
        <f t="shared" ref="D87:L87" si="36">D15+D26+D38+D49+D63+D74</f>
        <v>-9617.912977220356</v>
      </c>
      <c r="E87" s="221">
        <f t="shared" si="36"/>
        <v>-34744.330734572541</v>
      </c>
      <c r="F87" s="221">
        <f t="shared" si="36"/>
        <v>-43279.369045939799</v>
      </c>
      <c r="G87" s="221">
        <f t="shared" si="36"/>
        <v>-54064.901114872635</v>
      </c>
      <c r="H87" s="221">
        <f t="shared" si="36"/>
        <v>-52034.299336579425</v>
      </c>
      <c r="I87" s="221">
        <f t="shared" si="36"/>
        <v>-36319.553206451805</v>
      </c>
      <c r="J87" s="221">
        <f t="shared" si="36"/>
        <v>-21852.243937155665</v>
      </c>
      <c r="K87" s="221">
        <f t="shared" si="36"/>
        <v>-10072.981816768823</v>
      </c>
      <c r="L87" s="221">
        <f t="shared" si="36"/>
        <v>-3768.1875723337871</v>
      </c>
      <c r="M87" s="217">
        <v>0</v>
      </c>
      <c r="N87" s="217">
        <v>0</v>
      </c>
      <c r="O87" s="217">
        <v>0</v>
      </c>
      <c r="P87" s="3">
        <f>SUM(D87:O87)</f>
        <v>-265753.7797418948</v>
      </c>
    </row>
    <row r="88" spans="1:16" x14ac:dyDescent="0.25">
      <c r="B88" s="210" t="s">
        <v>172</v>
      </c>
      <c r="D88" s="146">
        <f t="shared" ref="D88:L88" si="37">D86-D87</f>
        <v>0</v>
      </c>
      <c r="E88" s="146">
        <f t="shared" si="37"/>
        <v>0</v>
      </c>
      <c r="F88" s="146">
        <f t="shared" si="37"/>
        <v>0</v>
      </c>
      <c r="G88" s="146">
        <f t="shared" si="37"/>
        <v>0</v>
      </c>
      <c r="H88" s="146">
        <f t="shared" si="37"/>
        <v>0</v>
      </c>
      <c r="I88" s="146">
        <f t="shared" si="37"/>
        <v>0</v>
      </c>
      <c r="J88" s="146">
        <f t="shared" si="37"/>
        <v>0</v>
      </c>
      <c r="K88" s="146">
        <f t="shared" si="37"/>
        <v>0</v>
      </c>
      <c r="L88" s="146">
        <f t="shared" si="37"/>
        <v>0</v>
      </c>
      <c r="M88" s="219">
        <f t="shared" ref="M88" si="38">SUM(M86:M87)</f>
        <v>0</v>
      </c>
      <c r="N88" s="219">
        <f t="shared" ref="N88" si="39">SUM(N86:N87)</f>
        <v>0</v>
      </c>
      <c r="O88" s="219">
        <f t="shared" ref="O88" si="40">SUM(O86:O87)</f>
        <v>0</v>
      </c>
      <c r="P88" s="146">
        <f>SUM(D88:O88)</f>
        <v>0</v>
      </c>
    </row>
    <row r="89" spans="1:16" s="220" customFormat="1" x14ac:dyDescent="0.25">
      <c r="B89" s="229"/>
      <c r="C89" s="229"/>
      <c r="D89" s="143"/>
      <c r="E89" s="143"/>
      <c r="F89" s="143"/>
      <c r="G89" s="143"/>
      <c r="H89" s="143"/>
      <c r="I89" s="143"/>
      <c r="J89" s="143"/>
      <c r="K89" s="143"/>
      <c r="L89" s="143"/>
      <c r="P89" s="143"/>
    </row>
    <row r="90" spans="1:16" s="273" customFormat="1" x14ac:dyDescent="0.25">
      <c r="A90" s="273" t="s">
        <v>113</v>
      </c>
      <c r="B90" s="273" t="s">
        <v>173</v>
      </c>
      <c r="C90" s="295"/>
      <c r="D90" s="259"/>
    </row>
    <row r="91" spans="1:16" s="273" customFormat="1" x14ac:dyDescent="0.25">
      <c r="B91" s="212" t="s">
        <v>178</v>
      </c>
      <c r="C91" s="295"/>
      <c r="D91" s="64">
        <f t="shared" ref="D91:L91" si="41">D19+D30+D42+D53+D67+D78</f>
        <v>0</v>
      </c>
      <c r="E91" s="64">
        <f t="shared" si="41"/>
        <v>0</v>
      </c>
      <c r="F91" s="64">
        <f t="shared" si="41"/>
        <v>0</v>
      </c>
      <c r="G91" s="64">
        <f t="shared" si="41"/>
        <v>0</v>
      </c>
      <c r="H91" s="64">
        <f t="shared" si="41"/>
        <v>0</v>
      </c>
      <c r="I91" s="64">
        <f t="shared" si="41"/>
        <v>0</v>
      </c>
      <c r="J91" s="64">
        <f t="shared" si="41"/>
        <v>0</v>
      </c>
      <c r="K91" s="64">
        <f t="shared" si="41"/>
        <v>0</v>
      </c>
      <c r="L91" s="64">
        <f t="shared" si="41"/>
        <v>0</v>
      </c>
      <c r="M91" s="218">
        <v>0</v>
      </c>
      <c r="N91" s="218">
        <v>0</v>
      </c>
      <c r="O91" s="218">
        <v>0</v>
      </c>
      <c r="P91" s="64">
        <f>SUM(D91:O91)</f>
        <v>0</v>
      </c>
    </row>
    <row r="92" spans="1:16" s="273" customFormat="1" x14ac:dyDescent="0.25">
      <c r="B92" s="212" t="s">
        <v>179</v>
      </c>
      <c r="C92" s="295"/>
      <c r="D92" s="259">
        <f t="shared" ref="D92:L92" si="42">D20+D31+D43+D54+D68+D79</f>
        <v>0</v>
      </c>
      <c r="E92" s="259">
        <f t="shared" si="42"/>
        <v>0</v>
      </c>
      <c r="F92" s="259">
        <f t="shared" si="42"/>
        <v>0</v>
      </c>
      <c r="G92" s="259">
        <f t="shared" si="42"/>
        <v>0</v>
      </c>
      <c r="H92" s="259">
        <f t="shared" si="42"/>
        <v>0</v>
      </c>
      <c r="I92" s="259">
        <f t="shared" si="42"/>
        <v>0</v>
      </c>
      <c r="J92" s="259">
        <f t="shared" si="42"/>
        <v>0</v>
      </c>
      <c r="K92" s="259">
        <f t="shared" si="42"/>
        <v>0</v>
      </c>
      <c r="L92" s="259">
        <f t="shared" si="42"/>
        <v>0</v>
      </c>
      <c r="M92" s="217">
        <v>0</v>
      </c>
      <c r="N92" s="217">
        <v>0</v>
      </c>
      <c r="O92" s="217">
        <v>0</v>
      </c>
      <c r="P92" s="259">
        <f>SUM(D92:O92)</f>
        <v>0</v>
      </c>
    </row>
    <row r="93" spans="1:16" s="273" customFormat="1" x14ac:dyDescent="0.25">
      <c r="B93" s="295" t="s">
        <v>172</v>
      </c>
      <c r="C93" s="295"/>
      <c r="D93" s="146">
        <f t="shared" ref="D93:L93" si="43">D91-D92</f>
        <v>0</v>
      </c>
      <c r="E93" s="146">
        <f t="shared" si="43"/>
        <v>0</v>
      </c>
      <c r="F93" s="146">
        <f t="shared" si="43"/>
        <v>0</v>
      </c>
      <c r="G93" s="146">
        <f t="shared" si="43"/>
        <v>0</v>
      </c>
      <c r="H93" s="146">
        <f t="shared" si="43"/>
        <v>0</v>
      </c>
      <c r="I93" s="146">
        <f t="shared" si="43"/>
        <v>0</v>
      </c>
      <c r="J93" s="146">
        <f t="shared" si="43"/>
        <v>0</v>
      </c>
      <c r="K93" s="146">
        <f t="shared" si="43"/>
        <v>0</v>
      </c>
      <c r="L93" s="146">
        <f t="shared" si="43"/>
        <v>0</v>
      </c>
      <c r="M93" s="219">
        <f t="shared" ref="M93:O93" si="44">SUM(M91:M92)</f>
        <v>0</v>
      </c>
      <c r="N93" s="219">
        <f t="shared" si="44"/>
        <v>0</v>
      </c>
      <c r="O93" s="219">
        <f t="shared" si="44"/>
        <v>0</v>
      </c>
      <c r="P93" s="146">
        <f>SUM(D93:O93)</f>
        <v>0</v>
      </c>
    </row>
    <row r="94" spans="1:16" s="273" customFormat="1" x14ac:dyDescent="0.25">
      <c r="B94" s="295"/>
      <c r="C94" s="295"/>
      <c r="D94" s="143"/>
      <c r="E94" s="143"/>
      <c r="F94" s="143"/>
      <c r="G94" s="143"/>
      <c r="H94" s="143"/>
      <c r="I94" s="143"/>
      <c r="J94" s="143"/>
      <c r="K94" s="143"/>
      <c r="L94" s="143"/>
      <c r="P94" s="143"/>
    </row>
    <row r="95" spans="1:16" x14ac:dyDescent="0.25">
      <c r="A95" s="325" t="s">
        <v>70</v>
      </c>
      <c r="B95" s="325"/>
    </row>
    <row r="97" spans="1:16" x14ac:dyDescent="0.25">
      <c r="A97" t="s">
        <v>27</v>
      </c>
      <c r="B97" t="s">
        <v>173</v>
      </c>
      <c r="D97" s="221"/>
    </row>
    <row r="98" spans="1:16" x14ac:dyDescent="0.25">
      <c r="B98" s="212" t="s">
        <v>178</v>
      </c>
      <c r="D98" s="64">
        <f t="shared" ref="D98:L98" si="45">D25+D37+D48+D62+D73+D86</f>
        <v>-11135.842468580995</v>
      </c>
      <c r="E98" s="64">
        <f t="shared" si="45"/>
        <v>-39960.108842330133</v>
      </c>
      <c r="F98" s="64">
        <f t="shared" si="45"/>
        <v>-49882.747303149983</v>
      </c>
      <c r="G98" s="64">
        <f t="shared" si="45"/>
        <v>-62729.352892791198</v>
      </c>
      <c r="H98" s="64">
        <f t="shared" si="45"/>
        <v>-60269.032870697323</v>
      </c>
      <c r="I98" s="64">
        <f t="shared" si="45"/>
        <v>-41521.14959700749</v>
      </c>
      <c r="J98" s="64">
        <f t="shared" si="45"/>
        <v>-24826.494829721672</v>
      </c>
      <c r="K98" s="64">
        <f t="shared" si="45"/>
        <v>-11437.170788049572</v>
      </c>
      <c r="L98" s="64">
        <f t="shared" si="45"/>
        <v>-4188.6109643182499</v>
      </c>
      <c r="M98" s="218">
        <v>0</v>
      </c>
      <c r="N98" s="218">
        <v>0</v>
      </c>
      <c r="O98" s="218">
        <v>0</v>
      </c>
      <c r="P98" s="64">
        <f>SUM(D98:O98)</f>
        <v>-305950.51055664668</v>
      </c>
    </row>
    <row r="99" spans="1:16" x14ac:dyDescent="0.25">
      <c r="B99" s="212" t="s">
        <v>179</v>
      </c>
      <c r="D99" s="221">
        <f t="shared" ref="D99:L99" si="46">D26+D38+D49+D63+D74+D87</f>
        <v>-11135.842468580995</v>
      </c>
      <c r="E99" s="221">
        <f t="shared" si="46"/>
        <v>-39960.108842330133</v>
      </c>
      <c r="F99" s="221">
        <f t="shared" si="46"/>
        <v>-49882.747303149983</v>
      </c>
      <c r="G99" s="221">
        <f t="shared" si="46"/>
        <v>-62729.352892791198</v>
      </c>
      <c r="H99" s="221">
        <f t="shared" si="46"/>
        <v>-60269.032870697323</v>
      </c>
      <c r="I99" s="221">
        <f t="shared" si="46"/>
        <v>-41521.14959700749</v>
      </c>
      <c r="J99" s="221">
        <f t="shared" si="46"/>
        <v>-24826.494829721672</v>
      </c>
      <c r="K99" s="221">
        <f t="shared" si="46"/>
        <v>-11437.170788049572</v>
      </c>
      <c r="L99" s="221">
        <f t="shared" si="46"/>
        <v>-4188.6109643182499</v>
      </c>
      <c r="M99" s="217">
        <v>0</v>
      </c>
      <c r="N99" s="217">
        <v>0</v>
      </c>
      <c r="O99" s="217">
        <v>0</v>
      </c>
      <c r="P99" s="3">
        <f>SUM(D99:O99)</f>
        <v>-305950.51055664668</v>
      </c>
    </row>
    <row r="100" spans="1:16" x14ac:dyDescent="0.25">
      <c r="B100" s="210" t="s">
        <v>172</v>
      </c>
      <c r="D100" s="146">
        <f t="shared" ref="D100:L100" si="47">D98-D99</f>
        <v>0</v>
      </c>
      <c r="E100" s="146">
        <f t="shared" si="47"/>
        <v>0</v>
      </c>
      <c r="F100" s="146">
        <f t="shared" si="47"/>
        <v>0</v>
      </c>
      <c r="G100" s="146">
        <f t="shared" si="47"/>
        <v>0</v>
      </c>
      <c r="H100" s="146">
        <f t="shared" si="47"/>
        <v>0</v>
      </c>
      <c r="I100" s="146">
        <f t="shared" si="47"/>
        <v>0</v>
      </c>
      <c r="J100" s="146">
        <f t="shared" si="47"/>
        <v>0</v>
      </c>
      <c r="K100" s="146">
        <f t="shared" si="47"/>
        <v>0</v>
      </c>
      <c r="L100" s="146">
        <f t="shared" si="47"/>
        <v>0</v>
      </c>
      <c r="M100" s="219">
        <f t="shared" ref="M100" si="48">SUM(M98:M99)</f>
        <v>0</v>
      </c>
      <c r="N100" s="219">
        <f t="shared" ref="N100" si="49">SUM(N98:N99)</f>
        <v>0</v>
      </c>
      <c r="O100" s="219">
        <f t="shared" ref="O100" si="50">SUM(O98:O99)</f>
        <v>0</v>
      </c>
      <c r="P100" s="146">
        <f>SUM(D100:O100)</f>
        <v>0</v>
      </c>
    </row>
    <row r="102" spans="1:16" s="273" customFormat="1" x14ac:dyDescent="0.25">
      <c r="A102" s="273" t="s">
        <v>113</v>
      </c>
      <c r="B102" s="273" t="s">
        <v>173</v>
      </c>
      <c r="C102" s="295"/>
      <c r="D102" s="259"/>
    </row>
    <row r="103" spans="1:16" s="273" customFormat="1" x14ac:dyDescent="0.25">
      <c r="B103" s="212" t="s">
        <v>178</v>
      </c>
      <c r="C103" s="295"/>
      <c r="D103" s="64">
        <f t="shared" ref="D103:L103" si="51">D30+D42+D53+D67+D78+D91</f>
        <v>0</v>
      </c>
      <c r="E103" s="64">
        <f t="shared" si="51"/>
        <v>0</v>
      </c>
      <c r="F103" s="64">
        <f t="shared" si="51"/>
        <v>0</v>
      </c>
      <c r="G103" s="64">
        <f t="shared" si="51"/>
        <v>0</v>
      </c>
      <c r="H103" s="64">
        <f t="shared" si="51"/>
        <v>0</v>
      </c>
      <c r="I103" s="64">
        <f t="shared" si="51"/>
        <v>0</v>
      </c>
      <c r="J103" s="64">
        <f t="shared" si="51"/>
        <v>0</v>
      </c>
      <c r="K103" s="64">
        <f t="shared" si="51"/>
        <v>0</v>
      </c>
      <c r="L103" s="64">
        <f t="shared" si="51"/>
        <v>0</v>
      </c>
      <c r="M103" s="218">
        <v>0</v>
      </c>
      <c r="N103" s="218">
        <v>0</v>
      </c>
      <c r="O103" s="218">
        <v>0</v>
      </c>
      <c r="P103" s="64">
        <f>SUM(D103:O103)</f>
        <v>0</v>
      </c>
    </row>
    <row r="104" spans="1:16" s="273" customFormat="1" x14ac:dyDescent="0.25">
      <c r="B104" s="212" t="s">
        <v>179</v>
      </c>
      <c r="C104" s="295"/>
      <c r="D104" s="259">
        <f t="shared" ref="D104:L104" si="52">D31+D43+D54+D68+D79+D92</f>
        <v>0</v>
      </c>
      <c r="E104" s="259">
        <f t="shared" si="52"/>
        <v>0</v>
      </c>
      <c r="F104" s="259">
        <f t="shared" si="52"/>
        <v>0</v>
      </c>
      <c r="G104" s="259">
        <f t="shared" si="52"/>
        <v>0</v>
      </c>
      <c r="H104" s="259">
        <f t="shared" si="52"/>
        <v>0</v>
      </c>
      <c r="I104" s="259">
        <f t="shared" si="52"/>
        <v>0</v>
      </c>
      <c r="J104" s="259">
        <f t="shared" si="52"/>
        <v>0</v>
      </c>
      <c r="K104" s="259">
        <f t="shared" si="52"/>
        <v>0</v>
      </c>
      <c r="L104" s="259">
        <f t="shared" si="52"/>
        <v>0</v>
      </c>
      <c r="M104" s="217">
        <v>0</v>
      </c>
      <c r="N104" s="217">
        <v>0</v>
      </c>
      <c r="O104" s="217">
        <v>0</v>
      </c>
      <c r="P104" s="259">
        <f>SUM(D104:O104)</f>
        <v>0</v>
      </c>
    </row>
    <row r="105" spans="1:16" s="273" customFormat="1" x14ac:dyDescent="0.25">
      <c r="B105" s="295" t="s">
        <v>172</v>
      </c>
      <c r="C105" s="295"/>
      <c r="D105" s="146">
        <f t="shared" ref="D105:L105" si="53">D103-D104</f>
        <v>0</v>
      </c>
      <c r="E105" s="146">
        <f t="shared" si="53"/>
        <v>0</v>
      </c>
      <c r="F105" s="146">
        <f t="shared" si="53"/>
        <v>0</v>
      </c>
      <c r="G105" s="146">
        <f t="shared" si="53"/>
        <v>0</v>
      </c>
      <c r="H105" s="146">
        <f t="shared" si="53"/>
        <v>0</v>
      </c>
      <c r="I105" s="146">
        <f t="shared" si="53"/>
        <v>0</v>
      </c>
      <c r="J105" s="146">
        <f t="shared" si="53"/>
        <v>0</v>
      </c>
      <c r="K105" s="146">
        <f t="shared" si="53"/>
        <v>0</v>
      </c>
      <c r="L105" s="146">
        <f t="shared" si="53"/>
        <v>0</v>
      </c>
      <c r="M105" s="219">
        <f t="shared" ref="M105:O105" si="54">SUM(M103:M104)</f>
        <v>0</v>
      </c>
      <c r="N105" s="219">
        <f t="shared" si="54"/>
        <v>0</v>
      </c>
      <c r="O105" s="219">
        <f t="shared" si="54"/>
        <v>0</v>
      </c>
      <c r="P105" s="146">
        <f>SUM(D105:O105)</f>
        <v>0</v>
      </c>
    </row>
  </sheetData>
  <mergeCells count="13">
    <mergeCell ref="A60:B60"/>
    <mergeCell ref="A71:B71"/>
    <mergeCell ref="A84:B84"/>
    <mergeCell ref="A83:B83"/>
    <mergeCell ref="A95:B95"/>
    <mergeCell ref="A12:B12"/>
    <mergeCell ref="A23:B23"/>
    <mergeCell ref="A34:B34"/>
    <mergeCell ref="A35:B35"/>
    <mergeCell ref="A59:B59"/>
    <mergeCell ref="A8:O8"/>
    <mergeCell ref="M9:O9"/>
    <mergeCell ref="A11:B11"/>
  </mergeCells>
  <pageMargins left="0.45" right="0.45" top="0.75" bottom="0.5" header="0.3" footer="0.3"/>
  <pageSetup scale="60" orientation="landscape" r:id="rId1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8" sqref="B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2">
        <f>A1-1</f>
        <v>-1</v>
      </c>
      <c r="C1" s="82">
        <f t="shared" ref="C1:I1" si="0">B1-1</f>
        <v>-2</v>
      </c>
      <c r="D1" s="82">
        <f t="shared" si="0"/>
        <v>-3</v>
      </c>
      <c r="E1" s="82">
        <f t="shared" si="0"/>
        <v>-4</v>
      </c>
      <c r="F1" s="82">
        <f t="shared" si="0"/>
        <v>-5</v>
      </c>
      <c r="G1" s="82">
        <f t="shared" si="0"/>
        <v>-6</v>
      </c>
      <c r="H1" s="82">
        <f t="shared" si="0"/>
        <v>-7</v>
      </c>
      <c r="I1" s="83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109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0"/>
      <c r="B5" s="101" t="s">
        <v>114</v>
      </c>
      <c r="C5" s="101" t="s">
        <v>115</v>
      </c>
      <c r="D5" s="102" t="s">
        <v>116</v>
      </c>
      <c r="E5" s="101" t="s">
        <v>117</v>
      </c>
      <c r="F5" s="103" t="s">
        <v>112</v>
      </c>
      <c r="H5" s="100"/>
      <c r="I5" s="101" t="s">
        <v>120</v>
      </c>
    </row>
    <row r="6" spans="1:9" ht="6.75" customHeight="1" x14ac:dyDescent="0.25"/>
    <row r="7" spans="1:9" x14ac:dyDescent="0.25">
      <c r="A7" s="18" t="str">
        <f>'CSWNA Summary'!A8&amp;" Billing Cycle"</f>
        <v>February 2020 Billing Cycle</v>
      </c>
    </row>
    <row r="8" spans="1:9" x14ac:dyDescent="0.25">
      <c r="A8" s="141" t="s">
        <v>127</v>
      </c>
      <c r="B8" s="3">
        <f>Input_NEMO!H6</f>
        <v>992.6738427176582</v>
      </c>
      <c r="C8" s="3">
        <f>Input_NEMO!G6</f>
        <v>1004.9838079539746</v>
      </c>
      <c r="D8" s="3">
        <f>+B8-C8</f>
        <v>-12.30996523631643</v>
      </c>
      <c r="E8" s="3">
        <f>Input_NEMO!J6</f>
        <v>2164</v>
      </c>
      <c r="F8" s="27">
        <f>Assumptions!C7</f>
        <v>0.23893880000000001</v>
      </c>
      <c r="G8" s="20">
        <f>+D8*E8*$F$8</f>
        <v>-6365.0344879579034</v>
      </c>
      <c r="H8" s="28">
        <v>0.14216000000000001</v>
      </c>
      <c r="I8" s="64">
        <f>+ROUND(G8*H8,0)</f>
        <v>-905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18</v>
      </c>
      <c r="B10" s="19">
        <f>SUM(B8:B8)</f>
        <v>992.6738427176582</v>
      </c>
      <c r="C10" s="19">
        <f>SUM(C8:C8)</f>
        <v>1004.9838079539746</v>
      </c>
      <c r="D10" s="19">
        <f>SUM(D8:D8)</f>
        <v>-12.30996523631643</v>
      </c>
      <c r="E10" s="19">
        <f>SUM(E8:E8)</f>
        <v>2164</v>
      </c>
      <c r="G10" s="21">
        <f>SUM(G8:G8)</f>
        <v>-6365.0344879579034</v>
      </c>
      <c r="H10" s="17">
        <f>SUM(H8:H8)</f>
        <v>0.14216000000000001</v>
      </c>
      <c r="I10" s="64">
        <f>SUM(I8:I8)</f>
        <v>-905</v>
      </c>
    </row>
    <row r="11" spans="1:9" ht="15.75" thickTop="1" x14ac:dyDescent="0.25">
      <c r="A11" s="1"/>
      <c r="B11" s="140"/>
      <c r="C11" s="140"/>
      <c r="D11" s="140"/>
      <c r="E11" s="140"/>
      <c r="G11" s="151"/>
      <c r="H11" s="109"/>
      <c r="I11" s="64"/>
    </row>
    <row r="12" spans="1:9" x14ac:dyDescent="0.25">
      <c r="A12" s="1"/>
    </row>
    <row r="13" spans="1:9" x14ac:dyDescent="0.25">
      <c r="A13" t="s">
        <v>24</v>
      </c>
      <c r="I13" s="64">
        <f>I10</f>
        <v>-905</v>
      </c>
    </row>
    <row r="15" spans="1:9" x14ac:dyDescent="0.25">
      <c r="A15" t="s">
        <v>26</v>
      </c>
      <c r="I15" s="29">
        <f>Assumptions!C20</f>
        <v>3249867.6799999997</v>
      </c>
    </row>
    <row r="17" spans="1:9" x14ac:dyDescent="0.25">
      <c r="A17" s="24" t="s">
        <v>27</v>
      </c>
      <c r="B17" s="25"/>
      <c r="C17" s="25"/>
      <c r="D17" s="25"/>
      <c r="E17" s="25"/>
      <c r="F17" s="25"/>
      <c r="G17" s="25"/>
      <c r="H17" s="25"/>
      <c r="I17" s="26">
        <f>ROUND(+I13/I15,5)</f>
        <v>-2.7999999999999998E-4</v>
      </c>
    </row>
    <row r="20" spans="1:9" x14ac:dyDescent="0.25">
      <c r="A20" s="18" t="str">
        <f>'CSWNA Summary'!A9&amp;" Billing Cycle"</f>
        <v>March 2020 Billing Cycle</v>
      </c>
    </row>
    <row r="21" spans="1:9" x14ac:dyDescent="0.25">
      <c r="A21" s="141" t="s">
        <v>127</v>
      </c>
      <c r="B21" s="3">
        <f>Input_NEMO!H9</f>
        <v>773.2667845224853</v>
      </c>
      <c r="C21" s="3">
        <f>Input_NEMO!G9</f>
        <v>715.42737440779626</v>
      </c>
      <c r="D21" s="3">
        <f>+B21-C21</f>
        <v>57.839410114689031</v>
      </c>
      <c r="E21" s="3">
        <f>Input_NEMO!J9</f>
        <v>2184</v>
      </c>
      <c r="F21" s="27">
        <f>F8</f>
        <v>0.23893880000000001</v>
      </c>
      <c r="G21" s="20">
        <f>+D21*E21*$F$21</f>
        <v>30183.053072197465</v>
      </c>
      <c r="H21" s="28">
        <v>0.14216000000000001</v>
      </c>
      <c r="I21" s="64">
        <f>+ROUND(G21*H21,0)</f>
        <v>4291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18</v>
      </c>
      <c r="B23" s="19">
        <f>SUM(B21:B21)</f>
        <v>773.2667845224853</v>
      </c>
      <c r="C23" s="19">
        <f>SUM(C21:C21)</f>
        <v>715.42737440779626</v>
      </c>
      <c r="D23" s="19">
        <f>SUM(D21:D21)</f>
        <v>57.839410114689031</v>
      </c>
      <c r="E23" s="19">
        <f>SUM(E21:E21)</f>
        <v>2184</v>
      </c>
      <c r="G23" s="21">
        <f>SUM(G21:G21)</f>
        <v>30183.053072197465</v>
      </c>
      <c r="H23" s="17">
        <f>SUM(H21:H21)</f>
        <v>0.14216000000000001</v>
      </c>
      <c r="I23" s="64">
        <f>SUM(I21:I21)</f>
        <v>4291</v>
      </c>
    </row>
    <row r="24" spans="1:9" ht="15.75" thickTop="1" x14ac:dyDescent="0.25">
      <c r="A24" s="1"/>
      <c r="B24" s="140"/>
      <c r="C24" s="140"/>
      <c r="D24" s="140"/>
      <c r="E24" s="140"/>
      <c r="G24" s="151"/>
      <c r="H24" s="109"/>
      <c r="I24" s="64"/>
    </row>
    <row r="26" spans="1:9" x14ac:dyDescent="0.25">
      <c r="A26" t="s">
        <v>24</v>
      </c>
      <c r="I26" s="64">
        <f>I23</f>
        <v>4291</v>
      </c>
    </row>
    <row r="28" spans="1:9" x14ac:dyDescent="0.25">
      <c r="A28" t="s">
        <v>26</v>
      </c>
      <c r="I28" s="29">
        <f>I15</f>
        <v>3249867.6799999997</v>
      </c>
    </row>
    <row r="30" spans="1:9" x14ac:dyDescent="0.25">
      <c r="A30" s="24" t="s">
        <v>27</v>
      </c>
      <c r="B30" s="25"/>
      <c r="C30" s="25"/>
      <c r="D30" s="25"/>
      <c r="E30" s="25"/>
      <c r="F30" s="25"/>
      <c r="G30" s="25"/>
      <c r="H30" s="25"/>
      <c r="I30" s="26">
        <f>ROUND(+I26/I28,5)</f>
        <v>1.32E-3</v>
      </c>
    </row>
    <row r="33" spans="1:9" x14ac:dyDescent="0.25">
      <c r="A33" s="18" t="str">
        <f>'CSWNA Summary'!A10&amp;" Billing Cycle"</f>
        <v>April 2020 Billing Cycle</v>
      </c>
    </row>
    <row r="34" spans="1:9" x14ac:dyDescent="0.25">
      <c r="A34" s="141" t="s">
        <v>127</v>
      </c>
      <c r="B34" s="3">
        <f>Input_NEMO!H12</f>
        <v>426.42060334528071</v>
      </c>
      <c r="C34" s="3">
        <f>Input_NEMO!G12</f>
        <v>477.83349016810331</v>
      </c>
      <c r="D34" s="3">
        <f>+B34-C34</f>
        <v>-51.4128868228226</v>
      </c>
      <c r="E34" s="3">
        <f>Input_NEMO!J12</f>
        <v>2168</v>
      </c>
      <c r="F34" s="27">
        <f>F21</f>
        <v>0.23893880000000001</v>
      </c>
      <c r="G34" s="20">
        <f>+D34*E34*F34</f>
        <v>-26632.868588934904</v>
      </c>
      <c r="H34" s="28">
        <v>0.14216000000000001</v>
      </c>
      <c r="I34" s="64">
        <f>+ROUND(G34*H34,0)</f>
        <v>-3786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18</v>
      </c>
      <c r="B36" s="19">
        <f>SUM(B34:B34)</f>
        <v>426.42060334528071</v>
      </c>
      <c r="C36" s="19">
        <f>SUM(C34:C34)</f>
        <v>477.83349016810331</v>
      </c>
      <c r="D36" s="19">
        <f>SUM(D34:D34)</f>
        <v>-51.4128868228226</v>
      </c>
      <c r="E36" s="19">
        <f>SUM(E34:E34)</f>
        <v>2168</v>
      </c>
      <c r="G36" s="21">
        <f>SUM(G34:G34)</f>
        <v>-26632.868588934904</v>
      </c>
      <c r="H36" s="17">
        <f>SUM(H34:H34)</f>
        <v>0.14216000000000001</v>
      </c>
      <c r="I36" s="64">
        <f>SUM(I34:I34)</f>
        <v>-3786</v>
      </c>
    </row>
    <row r="37" spans="1:9" ht="15.75" thickTop="1" x14ac:dyDescent="0.25">
      <c r="A37" s="1"/>
      <c r="H37" s="109"/>
    </row>
    <row r="39" spans="1:9" x14ac:dyDescent="0.25">
      <c r="A39" t="s">
        <v>24</v>
      </c>
      <c r="I39" s="64">
        <f>I36</f>
        <v>-3786</v>
      </c>
    </row>
    <row r="41" spans="1:9" x14ac:dyDescent="0.25">
      <c r="A41" t="s">
        <v>26</v>
      </c>
      <c r="I41" s="29">
        <f>I28</f>
        <v>3249867.6799999997</v>
      </c>
    </row>
    <row r="43" spans="1:9" x14ac:dyDescent="0.25">
      <c r="A43" s="24" t="s">
        <v>27</v>
      </c>
      <c r="B43" s="25"/>
      <c r="C43" s="25"/>
      <c r="D43" s="25"/>
      <c r="E43" s="25"/>
      <c r="F43" s="25"/>
      <c r="G43" s="25"/>
      <c r="H43" s="25"/>
      <c r="I43" s="26">
        <f>ROUND(+I39/I41,5)</f>
        <v>-1.16E-3</v>
      </c>
    </row>
    <row r="46" spans="1:9" x14ac:dyDescent="0.25">
      <c r="A46" s="18" t="str">
        <f>'CSWNA Summary'!A11&amp;" Billing Cycle"</f>
        <v>May 2020 Billing Cycle</v>
      </c>
    </row>
    <row r="47" spans="1:9" x14ac:dyDescent="0.25">
      <c r="A47" s="141" t="s">
        <v>127</v>
      </c>
      <c r="B47" s="3">
        <f>Input_NEMO!H15</f>
        <v>172.18539426523299</v>
      </c>
      <c r="C47" s="3">
        <f>Input_NEMO!G15</f>
        <v>227.82201644626417</v>
      </c>
      <c r="D47" s="3">
        <f>+B47-C47</f>
        <v>-55.636622181031186</v>
      </c>
      <c r="E47" s="3">
        <f>Input_NEMO!J15</f>
        <v>2154</v>
      </c>
      <c r="F47" s="27">
        <f>F34</f>
        <v>0.23893880000000001</v>
      </c>
      <c r="G47" s="20">
        <f>+D47*E47*F47</f>
        <v>-28634.732631936251</v>
      </c>
      <c r="H47" s="28">
        <v>0.14216000000000001</v>
      </c>
      <c r="I47" s="64">
        <f>+ROUND(G47*H47,0)</f>
        <v>-4071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18</v>
      </c>
      <c r="B49" s="19">
        <f>SUM(B47:B47)</f>
        <v>172.18539426523299</v>
      </c>
      <c r="C49" s="19">
        <f>SUM(C47:C47)</f>
        <v>227.82201644626417</v>
      </c>
      <c r="D49" s="19">
        <f>SUM(D47:D47)</f>
        <v>-55.636622181031186</v>
      </c>
      <c r="E49" s="19">
        <f>SUM(E47:E47)</f>
        <v>2154</v>
      </c>
      <c r="G49" s="21">
        <f>SUM(G47:G47)</f>
        <v>-28634.732631936251</v>
      </c>
      <c r="H49" s="17">
        <f>SUM(H47:H47)</f>
        <v>0.14216000000000001</v>
      </c>
      <c r="I49" s="64">
        <f>SUM(I47:I47)</f>
        <v>-4071</v>
      </c>
    </row>
    <row r="50" spans="1:9" ht="15.75" thickTop="1" x14ac:dyDescent="0.25">
      <c r="A50" s="1"/>
      <c r="H50" s="109"/>
    </row>
    <row r="52" spans="1:9" x14ac:dyDescent="0.25">
      <c r="A52" t="s">
        <v>24</v>
      </c>
      <c r="I52" s="64">
        <f>I49</f>
        <v>-4071</v>
      </c>
    </row>
    <row r="54" spans="1:9" x14ac:dyDescent="0.25">
      <c r="A54" t="s">
        <v>26</v>
      </c>
      <c r="I54" s="29">
        <f>I41</f>
        <v>3249867.6799999997</v>
      </c>
    </row>
    <row r="56" spans="1:9" x14ac:dyDescent="0.25">
      <c r="A56" s="24" t="s">
        <v>27</v>
      </c>
      <c r="B56" s="25"/>
      <c r="C56" s="25"/>
      <c r="D56" s="25"/>
      <c r="E56" s="25"/>
      <c r="F56" s="25"/>
      <c r="G56" s="25"/>
      <c r="H56" s="25"/>
      <c r="I56" s="26">
        <f>ROUND(+I52/I54,5)</f>
        <v>-1.25E-3</v>
      </c>
    </row>
    <row r="59" spans="1:9" x14ac:dyDescent="0.25">
      <c r="A59" s="18" t="str">
        <f>'CSWNA Summary'!A12&amp;" Billing Cycle"</f>
        <v>June 2020 Billing Cycle</v>
      </c>
    </row>
    <row r="60" spans="1:9" x14ac:dyDescent="0.25">
      <c r="A60" s="141" t="s">
        <v>127</v>
      </c>
      <c r="B60" s="3">
        <f>Input_NEMO!H18</f>
        <v>20.661612903225802</v>
      </c>
      <c r="C60" s="3">
        <f>Input_NEMO!G18</f>
        <v>0</v>
      </c>
      <c r="D60" s="3">
        <f>+B60-C60</f>
        <v>20.661612903225802</v>
      </c>
      <c r="E60" s="3">
        <f>Input_NEMO!J18</f>
        <v>2140</v>
      </c>
      <c r="F60" s="27">
        <f>F47</f>
        <v>0.23893880000000001</v>
      </c>
      <c r="G60" s="20">
        <f>+D60*E60*F60</f>
        <v>10564.882525365159</v>
      </c>
      <c r="H60" s="28">
        <v>0.14216000000000001</v>
      </c>
      <c r="I60" s="64">
        <f>+ROUND(G60*H60,0)</f>
        <v>1502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18</v>
      </c>
      <c r="B62" s="19">
        <f>SUM(B60:B60)</f>
        <v>20.661612903225802</v>
      </c>
      <c r="C62" s="19">
        <f>SUM(C60:C60)</f>
        <v>0</v>
      </c>
      <c r="D62" s="19">
        <f>SUM(D60:D60)</f>
        <v>20.661612903225802</v>
      </c>
      <c r="E62" s="19">
        <f>SUM(E60:E60)</f>
        <v>2140</v>
      </c>
      <c r="G62" s="21">
        <f>SUM(G60:G60)</f>
        <v>10564.882525365159</v>
      </c>
      <c r="H62" s="17">
        <f>SUM(H60:H60)</f>
        <v>0.14216000000000001</v>
      </c>
      <c r="I62" s="64">
        <f>SUM(I60:I60)</f>
        <v>1502</v>
      </c>
    </row>
    <row r="63" spans="1:9" ht="15.75" thickTop="1" x14ac:dyDescent="0.25">
      <c r="A63" s="1"/>
      <c r="B63" s="140"/>
      <c r="C63" s="140"/>
      <c r="D63" s="140"/>
      <c r="E63" s="140"/>
      <c r="G63" s="151"/>
      <c r="H63" s="109"/>
      <c r="I63" s="64"/>
    </row>
    <row r="64" spans="1:9" x14ac:dyDescent="0.25">
      <c r="A64" s="1"/>
    </row>
    <row r="65" spans="1:9" x14ac:dyDescent="0.25">
      <c r="A65" t="s">
        <v>24</v>
      </c>
      <c r="I65" s="64">
        <f>I62</f>
        <v>1502</v>
      </c>
    </row>
    <row r="67" spans="1:9" x14ac:dyDescent="0.25">
      <c r="A67" t="s">
        <v>26</v>
      </c>
      <c r="I67" s="29">
        <f>I54</f>
        <v>3249867.6799999997</v>
      </c>
    </row>
    <row r="69" spans="1:9" x14ac:dyDescent="0.25">
      <c r="A69" s="24" t="s">
        <v>27</v>
      </c>
      <c r="B69" s="25"/>
      <c r="C69" s="25"/>
      <c r="D69" s="25"/>
      <c r="E69" s="25"/>
      <c r="F69" s="25"/>
      <c r="G69" s="25"/>
      <c r="H69" s="25"/>
      <c r="I69" s="26">
        <f>ROUND(+I65/I67,5)</f>
        <v>4.6000000000000001E-4</v>
      </c>
    </row>
    <row r="72" spans="1:9" x14ac:dyDescent="0.25">
      <c r="A72" s="18" t="str">
        <f>'CSWNA Summary'!A13&amp;" Billing Cycle"</f>
        <v>July 2020 Billing Cycle</v>
      </c>
    </row>
    <row r="73" spans="1:9" x14ac:dyDescent="0.25">
      <c r="A73" s="141" t="s">
        <v>127</v>
      </c>
      <c r="B73" s="3">
        <f>Input_NEMO!H21</f>
        <v>1.9386200716845867</v>
      </c>
      <c r="C73" s="3">
        <f>Input_NEMO!G21</f>
        <v>0</v>
      </c>
      <c r="D73" s="3">
        <f>+B73-C73</f>
        <v>1.9386200716845867</v>
      </c>
      <c r="E73" s="3">
        <f>Input_NEMO!J21</f>
        <v>2063</v>
      </c>
      <c r="F73" s="27">
        <f>F60</f>
        <v>0.23893880000000001</v>
      </c>
      <c r="G73" s="20">
        <f>+D73*E73*F73</f>
        <v>955.60543504426471</v>
      </c>
      <c r="H73" s="28">
        <v>0.14216000000000001</v>
      </c>
      <c r="I73" s="64">
        <f>+ROUND(G73*H73,0)</f>
        <v>136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18</v>
      </c>
      <c r="B75" s="19">
        <f>SUM(B73:B73)</f>
        <v>1.9386200716845867</v>
      </c>
      <c r="C75" s="19">
        <f>SUM(C73:C73)</f>
        <v>0</v>
      </c>
      <c r="D75" s="19">
        <f>SUM(D73:D73)</f>
        <v>1.9386200716845867</v>
      </c>
      <c r="E75" s="19">
        <f>SUM(E73:E73)</f>
        <v>2063</v>
      </c>
      <c r="G75" s="21">
        <f>SUM(G73:G73)</f>
        <v>955.60543504426471</v>
      </c>
      <c r="H75" s="17">
        <f>SUM(H73:H73)</f>
        <v>0.14216000000000001</v>
      </c>
      <c r="I75" s="64">
        <f>SUM(I73:I73)</f>
        <v>136</v>
      </c>
    </row>
    <row r="76" spans="1:9" ht="15.75" thickTop="1" x14ac:dyDescent="0.25">
      <c r="A76" s="1"/>
    </row>
    <row r="78" spans="1:9" x14ac:dyDescent="0.25">
      <c r="A78" t="s">
        <v>24</v>
      </c>
      <c r="I78" s="64">
        <f>I75</f>
        <v>136</v>
      </c>
    </row>
    <row r="80" spans="1:9" x14ac:dyDescent="0.25">
      <c r="A80" t="s">
        <v>26</v>
      </c>
      <c r="I80" s="29">
        <f>I67</f>
        <v>3249867.6799999997</v>
      </c>
    </row>
    <row r="82" spans="1:9" x14ac:dyDescent="0.25">
      <c r="A82" s="24" t="s">
        <v>27</v>
      </c>
      <c r="B82" s="25"/>
      <c r="C82" s="25"/>
      <c r="D82" s="25"/>
      <c r="E82" s="25"/>
      <c r="F82" s="25"/>
      <c r="G82" s="25"/>
      <c r="H82" s="25"/>
      <c r="I82" s="26">
        <f>ROUND(+I78/I80,5)</f>
        <v>4.0000000000000003E-5</v>
      </c>
    </row>
    <row r="87" spans="1:9" x14ac:dyDescent="0.25">
      <c r="B87" s="63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8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8" sqref="B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2">
        <f>A1-1</f>
        <v>-1</v>
      </c>
      <c r="C1" s="82">
        <f t="shared" ref="C1:I1" si="0">B1-1</f>
        <v>-2</v>
      </c>
      <c r="D1" s="82">
        <f t="shared" si="0"/>
        <v>-3</v>
      </c>
      <c r="E1" s="82">
        <f t="shared" si="0"/>
        <v>-4</v>
      </c>
      <c r="F1" s="82">
        <f t="shared" si="0"/>
        <v>-5</v>
      </c>
      <c r="G1" s="82">
        <f t="shared" si="0"/>
        <v>-6</v>
      </c>
      <c r="H1" s="82">
        <f t="shared" si="0"/>
        <v>-7</v>
      </c>
      <c r="I1" s="83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110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0"/>
      <c r="B5" s="101" t="s">
        <v>114</v>
      </c>
      <c r="C5" s="101" t="s">
        <v>115</v>
      </c>
      <c r="D5" s="102" t="s">
        <v>116</v>
      </c>
      <c r="E5" s="101" t="s">
        <v>117</v>
      </c>
      <c r="F5" s="103" t="s">
        <v>112</v>
      </c>
      <c r="H5" s="100"/>
      <c r="I5" s="101" t="s">
        <v>120</v>
      </c>
    </row>
    <row r="6" spans="1:9" ht="7.5" customHeight="1" x14ac:dyDescent="0.25"/>
    <row r="7" spans="1:9" x14ac:dyDescent="0.25">
      <c r="A7" s="18" t="str">
        <f>'CSWNA Summary'!$A$8&amp;" Billing Cycle"</f>
        <v>February 2020 Billing Cycle</v>
      </c>
    </row>
    <row r="8" spans="1:9" x14ac:dyDescent="0.25">
      <c r="A8" s="141" t="s">
        <v>127</v>
      </c>
      <c r="B8" s="3">
        <f>Input_WEMO!H6</f>
        <v>1048.0137315712345</v>
      </c>
      <c r="C8" s="3">
        <f>Input_WEMO!G6</f>
        <v>1055.1511392223697</v>
      </c>
      <c r="D8" s="3">
        <f>+B8-C8</f>
        <v>-7.1374076511351632</v>
      </c>
      <c r="E8" s="3">
        <f>SUM(Input_WEMO!I6)</f>
        <v>3308</v>
      </c>
      <c r="F8" s="27">
        <f>Assumptions!D7</f>
        <v>0.11254740000000001</v>
      </c>
      <c r="G8" s="20">
        <f>+D8*E8*$F$8</f>
        <v>-2657.3053971797231</v>
      </c>
      <c r="H8" s="28">
        <v>0.33606999999999998</v>
      </c>
      <c r="I8" s="64">
        <f>+ROUND(G8*H8,0)</f>
        <v>-893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18</v>
      </c>
      <c r="B10" s="19">
        <f>SUM(B8:B8)</f>
        <v>1048.0137315712345</v>
      </c>
      <c r="C10" s="19">
        <f>SUM(C8:C8)</f>
        <v>1055.1511392223697</v>
      </c>
      <c r="D10" s="19">
        <f>SUM(D8:D8)</f>
        <v>-7.1374076511351632</v>
      </c>
      <c r="E10" s="19">
        <f>SUM(E8:E8)</f>
        <v>3308</v>
      </c>
      <c r="G10" s="21">
        <f>SUM(G8:G8)</f>
        <v>-2657.3053971797231</v>
      </c>
      <c r="H10" s="17">
        <f>SUM(H8:H8)</f>
        <v>0.33606999999999998</v>
      </c>
      <c r="I10" s="64">
        <f>SUM(I8:I8)</f>
        <v>-893</v>
      </c>
    </row>
    <row r="11" spans="1:9" ht="15.75" thickTop="1" x14ac:dyDescent="0.25">
      <c r="A11" s="1"/>
      <c r="H11" s="109"/>
    </row>
    <row r="13" spans="1:9" x14ac:dyDescent="0.25">
      <c r="A13" t="s">
        <v>24</v>
      </c>
      <c r="I13" s="64">
        <f>I10</f>
        <v>-893</v>
      </c>
    </row>
    <row r="15" spans="1:9" x14ac:dyDescent="0.25">
      <c r="A15" t="s">
        <v>26</v>
      </c>
      <c r="I15" s="29">
        <f>Assumptions!D20</f>
        <v>2140376.9890333959</v>
      </c>
    </row>
    <row r="17" spans="1:9" x14ac:dyDescent="0.25">
      <c r="A17" s="24" t="s">
        <v>27</v>
      </c>
      <c r="B17" s="25"/>
      <c r="C17" s="25"/>
      <c r="D17" s="25"/>
      <c r="E17" s="25"/>
      <c r="F17" s="25"/>
      <c r="G17" s="25"/>
      <c r="H17" s="25"/>
      <c r="I17" s="26">
        <f>ROUND(+I13/I15,5)</f>
        <v>-4.2000000000000002E-4</v>
      </c>
    </row>
    <row r="20" spans="1:9" x14ac:dyDescent="0.25">
      <c r="A20" s="18" t="str">
        <f>'CSWNA Summary'!A9&amp;" Billing Cycle"</f>
        <v>March 2020 Billing Cycle</v>
      </c>
    </row>
    <row r="21" spans="1:9" x14ac:dyDescent="0.25">
      <c r="A21" s="141" t="s">
        <v>127</v>
      </c>
      <c r="B21" s="3">
        <f>Input_WEMO!H9</f>
        <v>872.15463760439275</v>
      </c>
      <c r="C21" s="3">
        <f>Input_WEMO!G9</f>
        <v>795.82866126452529</v>
      </c>
      <c r="D21" s="3">
        <f>+B21-C21</f>
        <v>76.325976339867452</v>
      </c>
      <c r="E21" s="3">
        <f>Input_WEMO!I9</f>
        <v>3314</v>
      </c>
      <c r="F21" s="27">
        <f>F8</f>
        <v>0.11254740000000001</v>
      </c>
      <c r="G21" s="20">
        <f>+D21*E21*$F$21</f>
        <v>28468.221688048066</v>
      </c>
      <c r="H21" s="28">
        <v>0.33606999999999998</v>
      </c>
      <c r="I21" s="64">
        <f>+ROUND(G21*H21,0)</f>
        <v>9567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18</v>
      </c>
      <c r="B23" s="19">
        <f>SUM(B21:B21)</f>
        <v>872.15463760439275</v>
      </c>
      <c r="C23" s="19">
        <f>SUM(C21:C21)</f>
        <v>795.82866126452529</v>
      </c>
      <c r="D23" s="19">
        <f>SUM(D21:D21)</f>
        <v>76.325976339867452</v>
      </c>
      <c r="E23" s="19">
        <f>SUM(E21:E21)</f>
        <v>3314</v>
      </c>
      <c r="G23" s="21">
        <f>SUM(G21:G21)</f>
        <v>28468.221688048066</v>
      </c>
      <c r="H23" s="17">
        <f>SUM(H21:H21)</f>
        <v>0.33606999999999998</v>
      </c>
      <c r="I23" s="64">
        <f>SUM(I21:I21)</f>
        <v>9567</v>
      </c>
    </row>
    <row r="24" spans="1:9" ht="15.75" thickTop="1" x14ac:dyDescent="0.25">
      <c r="A24" s="1"/>
      <c r="H24" s="109"/>
    </row>
    <row r="26" spans="1:9" x14ac:dyDescent="0.25">
      <c r="A26" t="s">
        <v>24</v>
      </c>
      <c r="I26" s="64">
        <f>I23</f>
        <v>9567</v>
      </c>
    </row>
    <row r="28" spans="1:9" x14ac:dyDescent="0.25">
      <c r="A28" t="s">
        <v>26</v>
      </c>
      <c r="I28" s="29">
        <f>I15</f>
        <v>2140376.9890333959</v>
      </c>
    </row>
    <row r="30" spans="1:9" x14ac:dyDescent="0.25">
      <c r="A30" s="24" t="s">
        <v>27</v>
      </c>
      <c r="B30" s="25"/>
      <c r="C30" s="25"/>
      <c r="D30" s="25"/>
      <c r="E30" s="25"/>
      <c r="F30" s="25"/>
      <c r="G30" s="25"/>
      <c r="H30" s="25"/>
      <c r="I30" s="26">
        <f>ROUND(+I26/I28,5)</f>
        <v>4.47E-3</v>
      </c>
    </row>
    <row r="33" spans="1:9" x14ac:dyDescent="0.25">
      <c r="A33" s="18" t="str">
        <f>'CSWNA Summary'!A10&amp;" Billing Cycle"</f>
        <v>April 2020 Billing Cycle</v>
      </c>
    </row>
    <row r="34" spans="1:9" x14ac:dyDescent="0.25">
      <c r="A34" s="141" t="s">
        <v>127</v>
      </c>
      <c r="B34" s="3">
        <f>Input_WEMO!H12</f>
        <v>433.42596774193544</v>
      </c>
      <c r="C34" s="3">
        <f>Input_WEMO!G12</f>
        <v>509.39907158132024</v>
      </c>
      <c r="D34" s="3">
        <f>+B34-C34</f>
        <v>-75.973103839384805</v>
      </c>
      <c r="E34" s="3">
        <f>Input_WEMO!I12</f>
        <v>3293</v>
      </c>
      <c r="F34" s="27">
        <f>F21</f>
        <v>0.11254740000000001</v>
      </c>
      <c r="G34" s="20">
        <f>+D34*E34*F34</f>
        <v>-28157.044486124796</v>
      </c>
      <c r="H34" s="28">
        <v>0.33606999999999998</v>
      </c>
      <c r="I34" s="64">
        <f>+ROUND(G34*H34,0)</f>
        <v>-9463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18</v>
      </c>
      <c r="B36" s="19">
        <f>SUM(B34:B34)</f>
        <v>433.42596774193544</v>
      </c>
      <c r="C36" s="19">
        <f>SUM(C34:C34)</f>
        <v>509.39907158132024</v>
      </c>
      <c r="D36" s="19">
        <f>SUM(D34:D34)</f>
        <v>-75.973103839384805</v>
      </c>
      <c r="E36" s="19">
        <f>SUM(E34:E34)</f>
        <v>3293</v>
      </c>
      <c r="G36" s="21">
        <f>SUM(G34:G34)</f>
        <v>-28157.044486124796</v>
      </c>
      <c r="H36" s="17">
        <f>SUM(H34:H34)</f>
        <v>0.33606999999999998</v>
      </c>
      <c r="I36" s="64">
        <f>SUM(I34:I34)</f>
        <v>-9463</v>
      </c>
    </row>
    <row r="37" spans="1:9" ht="15.75" thickTop="1" x14ac:dyDescent="0.25">
      <c r="A37" s="1"/>
      <c r="H37" s="109"/>
    </row>
    <row r="39" spans="1:9" x14ac:dyDescent="0.25">
      <c r="A39" t="s">
        <v>24</v>
      </c>
      <c r="I39" s="64">
        <f>I36</f>
        <v>-9463</v>
      </c>
    </row>
    <row r="40" spans="1:9" x14ac:dyDescent="0.25">
      <c r="I40" s="64"/>
    </row>
    <row r="41" spans="1:9" x14ac:dyDescent="0.25">
      <c r="A41" t="s">
        <v>26</v>
      </c>
      <c r="I41" s="29">
        <f>I28</f>
        <v>2140376.9890333959</v>
      </c>
    </row>
    <row r="43" spans="1:9" x14ac:dyDescent="0.25">
      <c r="A43" s="24" t="s">
        <v>27</v>
      </c>
      <c r="B43" s="25"/>
      <c r="C43" s="25"/>
      <c r="D43" s="25"/>
      <c r="E43" s="25"/>
      <c r="F43" s="25"/>
      <c r="G43" s="25"/>
      <c r="H43" s="25"/>
      <c r="I43" s="26">
        <f>ROUND(+I39/I41,5)</f>
        <v>-4.4200000000000003E-3</v>
      </c>
    </row>
    <row r="46" spans="1:9" x14ac:dyDescent="0.25">
      <c r="A46" s="18" t="str">
        <f>'CSWNA Summary'!A11&amp;" Billing Cycle"</f>
        <v>May 2020 Billing Cycle</v>
      </c>
    </row>
    <row r="47" spans="1:9" x14ac:dyDescent="0.25">
      <c r="A47" s="141" t="s">
        <v>127</v>
      </c>
      <c r="B47" s="3">
        <f>Input_WEMO!H15</f>
        <v>231.67243130227004</v>
      </c>
      <c r="C47" s="3">
        <f>Input_WEMO!G15</f>
        <v>252.88230893496976</v>
      </c>
      <c r="D47" s="3">
        <f>+B47-C47</f>
        <v>-21.209877632699715</v>
      </c>
      <c r="E47" s="3">
        <f>Input_WEMO!I15</f>
        <v>3293</v>
      </c>
      <c r="F47" s="27">
        <f>F34</f>
        <v>0.11254740000000001</v>
      </c>
      <c r="G47" s="20">
        <f>+D47*E47*F47</f>
        <v>-7860.7749041259267</v>
      </c>
      <c r="H47" s="28">
        <v>0.35071999999999998</v>
      </c>
      <c r="I47" s="64">
        <f>+ROUND(G47*H47,0)</f>
        <v>-2757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18</v>
      </c>
      <c r="B49" s="19">
        <f>SUM(B47:B47)</f>
        <v>231.67243130227004</v>
      </c>
      <c r="C49" s="19">
        <f>SUM(C47:C47)</f>
        <v>252.88230893496976</v>
      </c>
      <c r="D49" s="19">
        <f>SUM(D47:D47)</f>
        <v>-21.209877632699715</v>
      </c>
      <c r="E49" s="19">
        <f>SUM(E47:E47)</f>
        <v>3293</v>
      </c>
      <c r="G49" s="21">
        <f>SUM(G47:G47)</f>
        <v>-7860.7749041259267</v>
      </c>
      <c r="H49" s="17">
        <f>SUM(H47:H47)</f>
        <v>0.35071999999999998</v>
      </c>
      <c r="I49" s="64">
        <f>SUM(I47:I47)</f>
        <v>-2757</v>
      </c>
    </row>
    <row r="50" spans="1:9" ht="15.75" thickTop="1" x14ac:dyDescent="0.25">
      <c r="A50" s="1"/>
      <c r="H50" s="109"/>
    </row>
    <row r="52" spans="1:9" x14ac:dyDescent="0.25">
      <c r="A52" t="s">
        <v>24</v>
      </c>
      <c r="I52" s="64">
        <f>I49</f>
        <v>-2757</v>
      </c>
    </row>
    <row r="54" spans="1:9" x14ac:dyDescent="0.25">
      <c r="A54" t="s">
        <v>26</v>
      </c>
      <c r="I54" s="29">
        <f>I41</f>
        <v>2140376.9890333959</v>
      </c>
    </row>
    <row r="56" spans="1:9" x14ac:dyDescent="0.25">
      <c r="A56" s="24" t="s">
        <v>27</v>
      </c>
      <c r="B56" s="25"/>
      <c r="C56" s="25"/>
      <c r="D56" s="25"/>
      <c r="E56" s="25"/>
      <c r="F56" s="25"/>
      <c r="G56" s="25"/>
      <c r="H56" s="25"/>
      <c r="I56" s="26">
        <f>ROUND(+I52/I54,5)</f>
        <v>-1.2899999999999999E-3</v>
      </c>
    </row>
    <row r="59" spans="1:9" x14ac:dyDescent="0.25">
      <c r="A59" s="18" t="str">
        <f>'CSWNA Summary'!A12&amp;" Billing Cycle"</f>
        <v>June 2020 Billing Cycle</v>
      </c>
    </row>
    <row r="60" spans="1:9" x14ac:dyDescent="0.25">
      <c r="A60" s="141" t="s">
        <v>127</v>
      </c>
      <c r="B60" s="3">
        <f>Input_WEMO!H18</f>
        <v>20.661612903225802</v>
      </c>
      <c r="C60" s="3">
        <f>Input_WEMO!G18</f>
        <v>3.8648798250076952</v>
      </c>
      <c r="D60" s="3">
        <f>+B60-C60</f>
        <v>16.796733078218107</v>
      </c>
      <c r="E60" s="3">
        <f>Input_WEMO!I18</f>
        <v>3286</v>
      </c>
      <c r="F60" s="27">
        <f>F47</f>
        <v>0.11254740000000001</v>
      </c>
      <c r="G60" s="20">
        <f>+D60*E60*F60</f>
        <v>6211.9484993663027</v>
      </c>
      <c r="H60" s="28">
        <v>0.33239000000000002</v>
      </c>
      <c r="I60" s="64">
        <f>+ROUND(G60*H60,0)</f>
        <v>2065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18</v>
      </c>
      <c r="B62" s="19">
        <f>SUM(B60:B60)</f>
        <v>20.661612903225802</v>
      </c>
      <c r="C62" s="19">
        <f>SUM(C60:C60)</f>
        <v>3.8648798250076952</v>
      </c>
      <c r="D62" s="19">
        <f>SUM(D60:D60)</f>
        <v>16.796733078218107</v>
      </c>
      <c r="E62" s="19">
        <f>SUM(E60:E60)</f>
        <v>3286</v>
      </c>
      <c r="G62" s="21">
        <f>SUM(G60:G60)</f>
        <v>6211.9484993663027</v>
      </c>
      <c r="H62" s="17">
        <f>SUM(H60:H60)</f>
        <v>0.33239000000000002</v>
      </c>
      <c r="I62" s="64">
        <f>SUM(I60:I60)</f>
        <v>2065</v>
      </c>
    </row>
    <row r="63" spans="1:9" ht="15.75" thickTop="1" x14ac:dyDescent="0.25">
      <c r="A63" s="1"/>
      <c r="H63" s="109"/>
    </row>
    <row r="64" spans="1:9" x14ac:dyDescent="0.25">
      <c r="D64" s="67"/>
    </row>
    <row r="65" spans="1:9" x14ac:dyDescent="0.25">
      <c r="A65" t="s">
        <v>24</v>
      </c>
      <c r="I65" s="64">
        <f>I62</f>
        <v>2065</v>
      </c>
    </row>
    <row r="67" spans="1:9" x14ac:dyDescent="0.25">
      <c r="A67" t="s">
        <v>26</v>
      </c>
      <c r="I67" s="29">
        <f>I54</f>
        <v>2140376.9890333959</v>
      </c>
    </row>
    <row r="69" spans="1:9" x14ac:dyDescent="0.25">
      <c r="A69" s="24" t="s">
        <v>27</v>
      </c>
      <c r="B69" s="25"/>
      <c r="C69" s="25"/>
      <c r="D69" s="25"/>
      <c r="E69" s="25"/>
      <c r="F69" s="25"/>
      <c r="G69" s="25"/>
      <c r="H69" s="25"/>
      <c r="I69" s="26">
        <f>ROUND(+I65/I67,5)</f>
        <v>9.6000000000000002E-4</v>
      </c>
    </row>
    <row r="72" spans="1:9" x14ac:dyDescent="0.25">
      <c r="A72" s="18" t="str">
        <f>'CSWNA Summary'!A13&amp;" Billing Cycle"</f>
        <v>July 2020 Billing Cycle</v>
      </c>
    </row>
    <row r="73" spans="1:9" x14ac:dyDescent="0.25">
      <c r="A73" s="141" t="s">
        <v>127</v>
      </c>
      <c r="B73" s="3">
        <f>Input_WEMO!H21</f>
        <v>1.9386200716845867</v>
      </c>
      <c r="C73" s="3">
        <f>Input_WEMO!G21</f>
        <v>0</v>
      </c>
      <c r="D73" s="3">
        <f>+B73-C73</f>
        <v>1.9386200716845867</v>
      </c>
      <c r="E73" s="3">
        <f>Input_WEMO!I21</f>
        <v>3231</v>
      </c>
      <c r="F73" s="27">
        <f>F60</f>
        <v>0.11254740000000001</v>
      </c>
      <c r="G73" s="20">
        <f>+D73*E73*F73</f>
        <v>704.96106180725769</v>
      </c>
      <c r="H73" s="28">
        <v>0.33048</v>
      </c>
      <c r="I73" s="64">
        <f>+ROUND(G73*H73,0)</f>
        <v>233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18</v>
      </c>
      <c r="B75" s="19">
        <f>SUM(B73:B73)</f>
        <v>1.9386200716845867</v>
      </c>
      <c r="C75" s="19">
        <f>SUM(C73:C73)</f>
        <v>0</v>
      </c>
      <c r="D75" s="19">
        <f>SUM(D73:D73)</f>
        <v>1.9386200716845867</v>
      </c>
      <c r="E75" s="19">
        <f>SUM(E73:E73)</f>
        <v>3231</v>
      </c>
      <c r="G75" s="21">
        <f>SUM(G73:G73)</f>
        <v>704.96106180725769</v>
      </c>
      <c r="H75" s="17">
        <f>SUM(H73:H73)</f>
        <v>0.33048</v>
      </c>
      <c r="I75" s="64">
        <f>SUM(I73:I73)</f>
        <v>233</v>
      </c>
    </row>
    <row r="76" spans="1:9" ht="15.75" thickTop="1" x14ac:dyDescent="0.25">
      <c r="A76" s="1"/>
    </row>
    <row r="78" spans="1:9" x14ac:dyDescent="0.25">
      <c r="A78" t="s">
        <v>24</v>
      </c>
      <c r="I78" s="64">
        <f>I75</f>
        <v>233</v>
      </c>
    </row>
    <row r="80" spans="1:9" x14ac:dyDescent="0.25">
      <c r="A80" t="s">
        <v>26</v>
      </c>
      <c r="I80" s="29">
        <f>I67</f>
        <v>2140376.9890333959</v>
      </c>
    </row>
    <row r="82" spans="1:9" x14ac:dyDescent="0.25">
      <c r="A82" s="24" t="s">
        <v>27</v>
      </c>
      <c r="B82" s="25"/>
      <c r="C82" s="25"/>
      <c r="D82" s="25"/>
      <c r="E82" s="25"/>
      <c r="F82" s="25"/>
      <c r="G82" s="25"/>
      <c r="H82" s="25"/>
      <c r="I82" s="26">
        <f>ROUND(+I78/I80,5)</f>
        <v>1.1E-4</v>
      </c>
    </row>
    <row r="87" spans="1:9" x14ac:dyDescent="0.25">
      <c r="B87" s="63"/>
    </row>
    <row r="88" spans="1:9" x14ac:dyDescent="0.25">
      <c r="B88" s="66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Normal="100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8" sqref="B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2">
        <f>A1-1</f>
        <v>-1</v>
      </c>
      <c r="C1" s="82">
        <f t="shared" ref="C1:I1" si="0">B1-1</f>
        <v>-2</v>
      </c>
      <c r="D1" s="82">
        <f t="shared" si="0"/>
        <v>-3</v>
      </c>
      <c r="E1" s="82">
        <f t="shared" si="0"/>
        <v>-4</v>
      </c>
      <c r="F1" s="82">
        <f t="shared" si="0"/>
        <v>-5</v>
      </c>
      <c r="G1" s="82">
        <f t="shared" si="0"/>
        <v>-6</v>
      </c>
      <c r="H1" s="82">
        <f t="shared" si="0"/>
        <v>-7</v>
      </c>
      <c r="I1" s="83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110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0"/>
      <c r="B5" s="101" t="s">
        <v>114</v>
      </c>
      <c r="C5" s="101" t="s">
        <v>115</v>
      </c>
      <c r="D5" s="102" t="s">
        <v>116</v>
      </c>
      <c r="E5" s="101" t="s">
        <v>117</v>
      </c>
      <c r="F5" s="103" t="s">
        <v>112</v>
      </c>
      <c r="H5" s="100"/>
      <c r="I5" s="101" t="s">
        <v>120</v>
      </c>
    </row>
    <row r="6" spans="1:9" ht="7.5" customHeight="1" x14ac:dyDescent="0.25"/>
    <row r="7" spans="1:9" x14ac:dyDescent="0.25">
      <c r="A7" s="18" t="str">
        <f>'CSWNA Summary'!A8&amp;" Billing Cycle"</f>
        <v>February 2020 Billing Cycle</v>
      </c>
    </row>
    <row r="8" spans="1:9" x14ac:dyDescent="0.25">
      <c r="A8" s="141" t="s">
        <v>127</v>
      </c>
      <c r="B8" s="3">
        <f>Input_WEMO!H6</f>
        <v>1048.0137315712345</v>
      </c>
      <c r="C8" s="3">
        <f>Input_WEMO!G6</f>
        <v>1055.1511392223697</v>
      </c>
      <c r="D8" s="3">
        <f>+B8-C8</f>
        <v>-7.1374076511351632</v>
      </c>
      <c r="E8" s="3">
        <f>Input_WEMO!J6</f>
        <v>520</v>
      </c>
      <c r="F8" s="27">
        <f>Assumptions!E7</f>
        <v>0.23893880000000001</v>
      </c>
      <c r="G8" s="20">
        <f>+D8*E8*$F$8</f>
        <v>-886.80988202198841</v>
      </c>
      <c r="H8" s="28">
        <v>0.14216000000000001</v>
      </c>
      <c r="I8" s="64">
        <f>+ROUND(G8*H8,0)</f>
        <v>-126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18</v>
      </c>
      <c r="B10" s="19">
        <f>SUM(B8:B8)</f>
        <v>1048.0137315712345</v>
      </c>
      <c r="C10" s="19">
        <f>SUM(C8:C8)</f>
        <v>1055.1511392223697</v>
      </c>
      <c r="D10" s="19">
        <f>SUM(D8:D8)</f>
        <v>-7.1374076511351632</v>
      </c>
      <c r="E10" s="19">
        <f>SUM(E8:E8)</f>
        <v>520</v>
      </c>
      <c r="G10" s="21">
        <f>SUM(G8:G8)</f>
        <v>-886.80988202198841</v>
      </c>
      <c r="H10" s="17">
        <f>SUM(H8:H8)</f>
        <v>0.14216000000000001</v>
      </c>
      <c r="I10" s="64">
        <f>SUM(I8:I8)</f>
        <v>-126</v>
      </c>
    </row>
    <row r="11" spans="1:9" ht="15.75" thickTop="1" x14ac:dyDescent="0.25">
      <c r="A11" s="1"/>
      <c r="H11" s="109"/>
    </row>
    <row r="13" spans="1:9" x14ac:dyDescent="0.25">
      <c r="A13" t="s">
        <v>24</v>
      </c>
      <c r="I13" s="64">
        <f>I10</f>
        <v>-126</v>
      </c>
    </row>
    <row r="15" spans="1:9" x14ac:dyDescent="0.25">
      <c r="A15" t="s">
        <v>26</v>
      </c>
      <c r="I15" s="29">
        <f>Assumptions!E20</f>
        <v>700365.64440726885</v>
      </c>
    </row>
    <row r="17" spans="1:9" x14ac:dyDescent="0.25">
      <c r="A17" s="24" t="s">
        <v>27</v>
      </c>
      <c r="B17" s="25"/>
      <c r="C17" s="25"/>
      <c r="D17" s="25"/>
      <c r="E17" s="25"/>
      <c r="F17" s="25"/>
      <c r="G17" s="25"/>
      <c r="H17" s="25"/>
      <c r="I17" s="26">
        <f>ROUND(+I13/I15,5)</f>
        <v>-1.8000000000000001E-4</v>
      </c>
    </row>
    <row r="20" spans="1:9" x14ac:dyDescent="0.25">
      <c r="A20" s="18" t="str">
        <f>'CSWNA Summary'!A9&amp;" Billing Cycle"</f>
        <v>March 2020 Billing Cycle</v>
      </c>
    </row>
    <row r="21" spans="1:9" x14ac:dyDescent="0.25">
      <c r="A21" s="141" t="s">
        <v>127</v>
      </c>
      <c r="B21" s="3">
        <f>Input_WEMO!H9</f>
        <v>872.15463760439275</v>
      </c>
      <c r="C21" s="3">
        <f>Input_WEMO!G9</f>
        <v>795.82866126452529</v>
      </c>
      <c r="D21" s="3">
        <f>+B21-C21</f>
        <v>76.325976339867452</v>
      </c>
      <c r="E21" s="3">
        <f>Input_WEMO!J9</f>
        <v>529</v>
      </c>
      <c r="F21" s="27">
        <f>F8</f>
        <v>0.23893880000000001</v>
      </c>
      <c r="G21" s="20">
        <f>+D21*E21*$F$21</f>
        <v>9647.4984764069741</v>
      </c>
      <c r="H21" s="28">
        <v>0.14216000000000001</v>
      </c>
      <c r="I21" s="64">
        <f>+ROUND(G21*H21,0)</f>
        <v>1371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18</v>
      </c>
      <c r="B23" s="19">
        <f>SUM(B21:B21)</f>
        <v>872.15463760439275</v>
      </c>
      <c r="C23" s="19">
        <f>SUM(C21:C21)</f>
        <v>795.82866126452529</v>
      </c>
      <c r="D23" s="19">
        <f>SUM(D21:D21)</f>
        <v>76.325976339867452</v>
      </c>
      <c r="E23" s="19">
        <f>SUM(E21:E21)</f>
        <v>529</v>
      </c>
      <c r="G23" s="21">
        <f>SUM(G21:G21)</f>
        <v>9647.4984764069741</v>
      </c>
      <c r="H23" s="17">
        <f>SUM(H21:H21)</f>
        <v>0.14216000000000001</v>
      </c>
      <c r="I23" s="64">
        <f>SUM(I21:I21)</f>
        <v>1371</v>
      </c>
    </row>
    <row r="24" spans="1:9" ht="15.75" thickTop="1" x14ac:dyDescent="0.25">
      <c r="A24" s="1"/>
      <c r="H24" s="109"/>
    </row>
    <row r="26" spans="1:9" x14ac:dyDescent="0.25">
      <c r="A26" t="s">
        <v>24</v>
      </c>
      <c r="I26" s="64">
        <f>I23</f>
        <v>1371</v>
      </c>
    </row>
    <row r="28" spans="1:9" x14ac:dyDescent="0.25">
      <c r="A28" t="s">
        <v>26</v>
      </c>
      <c r="I28" s="29">
        <f>I15</f>
        <v>700365.64440726885</v>
      </c>
    </row>
    <row r="30" spans="1:9" x14ac:dyDescent="0.25">
      <c r="A30" s="24" t="s">
        <v>27</v>
      </c>
      <c r="B30" s="25"/>
      <c r="C30" s="25"/>
      <c r="D30" s="25"/>
      <c r="E30" s="25"/>
      <c r="F30" s="25"/>
      <c r="G30" s="25"/>
      <c r="H30" s="25"/>
      <c r="I30" s="26">
        <f>ROUND(+I26/I28,5)</f>
        <v>1.9599999999999999E-3</v>
      </c>
    </row>
    <row r="33" spans="1:9" x14ac:dyDescent="0.25">
      <c r="A33" s="18" t="str">
        <f>'CSWNA Summary'!A10&amp;" Billing Cycle"</f>
        <v>April 2020 Billing Cycle</v>
      </c>
    </row>
    <row r="34" spans="1:9" x14ac:dyDescent="0.25">
      <c r="A34" s="141" t="s">
        <v>127</v>
      </c>
      <c r="B34" s="3">
        <f>Input_WEMO!H12</f>
        <v>433.42596774193544</v>
      </c>
      <c r="C34" s="3">
        <f>Input_WEMO!G12</f>
        <v>509.39907158132024</v>
      </c>
      <c r="D34" s="3">
        <f>+B34-C34</f>
        <v>-75.973103839384805</v>
      </c>
      <c r="E34" s="3">
        <f>Input_WEMO!J12</f>
        <v>520</v>
      </c>
      <c r="F34" s="27">
        <f>F21</f>
        <v>0.23893880000000001</v>
      </c>
      <c r="G34" s="20">
        <f>+D34*E34*F34</f>
        <v>-9439.519577102159</v>
      </c>
      <c r="H34" s="28">
        <v>0.14216000000000001</v>
      </c>
      <c r="I34" s="64">
        <f>+ROUND(G34*H34,0)</f>
        <v>-1342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18</v>
      </c>
      <c r="B36" s="19">
        <f>SUM(B34:B34)</f>
        <v>433.42596774193544</v>
      </c>
      <c r="C36" s="19">
        <f>SUM(C34:C34)</f>
        <v>509.39907158132024</v>
      </c>
      <c r="D36" s="19">
        <f>SUM(D34:D34)</f>
        <v>-75.973103839384805</v>
      </c>
      <c r="E36" s="19">
        <f>SUM(E34:E34)</f>
        <v>520</v>
      </c>
      <c r="G36" s="21">
        <f>SUM(G34:G34)</f>
        <v>-9439.519577102159</v>
      </c>
      <c r="H36" s="17">
        <f>SUM(H34:H34)</f>
        <v>0.14216000000000001</v>
      </c>
      <c r="I36" s="64">
        <f>SUM(I34:I34)</f>
        <v>-1342</v>
      </c>
    </row>
    <row r="37" spans="1:9" ht="15.75" thickTop="1" x14ac:dyDescent="0.25">
      <c r="A37" s="1"/>
      <c r="H37" s="109"/>
    </row>
    <row r="39" spans="1:9" x14ac:dyDescent="0.25">
      <c r="A39" t="s">
        <v>24</v>
      </c>
      <c r="I39" s="64">
        <f>I36</f>
        <v>-1342</v>
      </c>
    </row>
    <row r="41" spans="1:9" x14ac:dyDescent="0.25">
      <c r="A41" t="s">
        <v>26</v>
      </c>
      <c r="I41" s="29">
        <f>I28</f>
        <v>700365.64440726885</v>
      </c>
    </row>
    <row r="43" spans="1:9" x14ac:dyDescent="0.25">
      <c r="A43" s="24" t="s">
        <v>27</v>
      </c>
      <c r="B43" s="25"/>
      <c r="C43" s="25"/>
      <c r="D43" s="25"/>
      <c r="E43" s="25"/>
      <c r="F43" s="25"/>
      <c r="G43" s="25"/>
      <c r="H43" s="25"/>
      <c r="I43" s="26">
        <f>ROUND(+I39/I41,5)</f>
        <v>-1.92E-3</v>
      </c>
    </row>
    <row r="46" spans="1:9" x14ac:dyDescent="0.25">
      <c r="A46" s="18" t="str">
        <f>'CSWNA Summary'!A11&amp;" Billing Cycle"</f>
        <v>May 2020 Billing Cycle</v>
      </c>
    </row>
    <row r="47" spans="1:9" x14ac:dyDescent="0.25">
      <c r="A47" s="141" t="s">
        <v>127</v>
      </c>
      <c r="B47" s="3">
        <f>Input_WEMO!H15</f>
        <v>231.67243130227004</v>
      </c>
      <c r="C47" s="3">
        <f>Input_WEMO!G15</f>
        <v>252.88230893496976</v>
      </c>
      <c r="D47" s="3">
        <f>+B47-C47</f>
        <v>-21.209877632699715</v>
      </c>
      <c r="E47" s="3">
        <f>Input_WEMO!J15</f>
        <v>516</v>
      </c>
      <c r="F47" s="27">
        <f>F34</f>
        <v>0.23893880000000001</v>
      </c>
      <c r="G47" s="20">
        <f>+D47*E47*F47</f>
        <v>-2615.0171582073212</v>
      </c>
      <c r="H47" s="28">
        <v>0.14216000000000001</v>
      </c>
      <c r="I47" s="64">
        <f>+ROUND(G47*H47,0)</f>
        <v>-372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18</v>
      </c>
      <c r="B49" s="19">
        <f>SUM(B47:B47)</f>
        <v>231.67243130227004</v>
      </c>
      <c r="C49" s="19">
        <f>SUM(C47:C47)</f>
        <v>252.88230893496976</v>
      </c>
      <c r="D49" s="19">
        <f>SUM(D47:D47)</f>
        <v>-21.209877632699715</v>
      </c>
      <c r="E49" s="19">
        <f>SUM(E47:E47)</f>
        <v>516</v>
      </c>
      <c r="G49" s="21">
        <f>SUM(G47:G47)</f>
        <v>-2615.0171582073212</v>
      </c>
      <c r="H49" s="17">
        <f>SUM(H47:H47)</f>
        <v>0.14216000000000001</v>
      </c>
      <c r="I49" s="64">
        <f>SUM(I47:I47)</f>
        <v>-372</v>
      </c>
    </row>
    <row r="50" spans="1:9" ht="15.75" thickTop="1" x14ac:dyDescent="0.25">
      <c r="A50" s="1"/>
      <c r="H50" s="109"/>
    </row>
    <row r="52" spans="1:9" x14ac:dyDescent="0.25">
      <c r="A52" t="s">
        <v>24</v>
      </c>
      <c r="I52" s="64">
        <f>I49</f>
        <v>-372</v>
      </c>
    </row>
    <row r="54" spans="1:9" x14ac:dyDescent="0.25">
      <c r="A54" t="s">
        <v>26</v>
      </c>
      <c r="I54" s="29">
        <f>I41</f>
        <v>700365.64440726885</v>
      </c>
    </row>
    <row r="56" spans="1:9" x14ac:dyDescent="0.25">
      <c r="A56" s="24" t="s">
        <v>27</v>
      </c>
      <c r="B56" s="25"/>
      <c r="C56" s="25"/>
      <c r="D56" s="25"/>
      <c r="E56" s="25"/>
      <c r="F56" s="25"/>
      <c r="G56" s="25"/>
      <c r="H56" s="25"/>
      <c r="I56" s="26">
        <f>ROUND(+I52/I54,5)</f>
        <v>-5.2999999999999998E-4</v>
      </c>
    </row>
    <row r="59" spans="1:9" x14ac:dyDescent="0.25">
      <c r="A59" s="18" t="str">
        <f>'CSWNA Summary'!A12&amp;" Billing Cycle"</f>
        <v>June 2020 Billing Cycle</v>
      </c>
    </row>
    <row r="60" spans="1:9" x14ac:dyDescent="0.25">
      <c r="A60" s="141" t="s">
        <v>127</v>
      </c>
      <c r="B60" s="3">
        <f>Input_WEMO!H18</f>
        <v>20.661612903225802</v>
      </c>
      <c r="C60" s="3">
        <f>Input_WEMO!G18</f>
        <v>3.8648798250076952</v>
      </c>
      <c r="D60" s="3">
        <f>+B60-C60</f>
        <v>16.796733078218107</v>
      </c>
      <c r="E60" s="3">
        <f>Input_WEMO!J18</f>
        <v>514</v>
      </c>
      <c r="F60" s="27">
        <f>F47</f>
        <v>0.23893880000000001</v>
      </c>
      <c r="G60" s="20">
        <f>+D60*E60*F60</f>
        <v>2062.8831002536867</v>
      </c>
      <c r="H60" s="28">
        <v>0.14216000000000001</v>
      </c>
      <c r="I60" s="64">
        <f>+ROUND(G60*H60,0)</f>
        <v>293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18</v>
      </c>
      <c r="B62" s="19">
        <f>SUM(B60:B60)</f>
        <v>20.661612903225802</v>
      </c>
      <c r="C62" s="19">
        <f>SUM(C60:C60)</f>
        <v>3.8648798250076952</v>
      </c>
      <c r="D62" s="19">
        <f>SUM(D60:D60)</f>
        <v>16.796733078218107</v>
      </c>
      <c r="E62" s="19">
        <f>SUM(E60:E60)</f>
        <v>514</v>
      </c>
      <c r="G62" s="21">
        <f>SUM(G60:G60)</f>
        <v>2062.8831002536867</v>
      </c>
      <c r="H62" s="17">
        <f>SUM(H60:H60)</f>
        <v>0.14216000000000001</v>
      </c>
      <c r="I62" s="64">
        <f>SUM(I60:I60)</f>
        <v>293</v>
      </c>
    </row>
    <row r="63" spans="1:9" ht="15.75" thickTop="1" x14ac:dyDescent="0.25">
      <c r="A63" s="1"/>
      <c r="H63" s="109"/>
    </row>
    <row r="65" spans="1:9" x14ac:dyDescent="0.25">
      <c r="A65" t="s">
        <v>24</v>
      </c>
      <c r="I65" s="64">
        <f>I62</f>
        <v>293</v>
      </c>
    </row>
    <row r="67" spans="1:9" x14ac:dyDescent="0.25">
      <c r="A67" t="s">
        <v>26</v>
      </c>
      <c r="I67" s="29">
        <f>I54</f>
        <v>700365.64440726885</v>
      </c>
    </row>
    <row r="69" spans="1:9" x14ac:dyDescent="0.25">
      <c r="A69" s="24" t="s">
        <v>27</v>
      </c>
      <c r="B69" s="25"/>
      <c r="C69" s="25"/>
      <c r="D69" s="25"/>
      <c r="E69" s="25"/>
      <c r="F69" s="25"/>
      <c r="G69" s="25"/>
      <c r="H69" s="25"/>
      <c r="I69" s="26">
        <f>ROUND(+I65/I67,5)</f>
        <v>4.2000000000000002E-4</v>
      </c>
    </row>
    <row r="72" spans="1:9" x14ac:dyDescent="0.25">
      <c r="A72" s="18" t="str">
        <f>'CSWNA Summary'!A13&amp;" Billing Cycle"</f>
        <v>July 2020 Billing Cycle</v>
      </c>
    </row>
    <row r="73" spans="1:9" x14ac:dyDescent="0.25">
      <c r="A73" s="1">
        <v>1</v>
      </c>
      <c r="B73" s="3">
        <f>Input_WEMO!H21</f>
        <v>1.9386200716845867</v>
      </c>
      <c r="C73" s="3">
        <f>Input_WEMO!G21</f>
        <v>0</v>
      </c>
      <c r="D73" s="3">
        <f>+B73-C73</f>
        <v>1.9386200716845867</v>
      </c>
      <c r="E73" s="3">
        <f>Input_WEMO!J21</f>
        <v>527</v>
      </c>
      <c r="F73" s="27">
        <f>F60</f>
        <v>0.23893880000000001</v>
      </c>
      <c r="G73" s="20">
        <f>+D73*E73*F73</f>
        <v>244.11248873888874</v>
      </c>
      <c r="H73" s="28">
        <v>0.14216000000000001</v>
      </c>
      <c r="I73" s="64">
        <f>+ROUND(G73*H73,0)</f>
        <v>35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18</v>
      </c>
      <c r="B75" s="19">
        <f>SUM(B73:B73)</f>
        <v>1.9386200716845867</v>
      </c>
      <c r="C75" s="19">
        <f>SUM(C73:C73)</f>
        <v>0</v>
      </c>
      <c r="D75" s="19">
        <f>SUM(D73:D73)</f>
        <v>1.9386200716845867</v>
      </c>
      <c r="E75" s="19">
        <f>SUM(E73:E73)</f>
        <v>527</v>
      </c>
      <c r="G75" s="21">
        <f>SUM(G73:G73)</f>
        <v>244.11248873888874</v>
      </c>
      <c r="H75" s="17">
        <f>SUM(H73:H73)</f>
        <v>0.14216000000000001</v>
      </c>
      <c r="I75" s="64">
        <f>SUM(I73:I73)</f>
        <v>35</v>
      </c>
    </row>
    <row r="76" spans="1:9" ht="15.75" thickTop="1" x14ac:dyDescent="0.25">
      <c r="A76" s="1"/>
    </row>
    <row r="78" spans="1:9" x14ac:dyDescent="0.25">
      <c r="A78" t="s">
        <v>24</v>
      </c>
      <c r="I78" s="64">
        <f>I75</f>
        <v>35</v>
      </c>
    </row>
    <row r="80" spans="1:9" x14ac:dyDescent="0.25">
      <c r="A80" t="s">
        <v>26</v>
      </c>
      <c r="I80" s="29">
        <f>I67</f>
        <v>700365.64440726885</v>
      </c>
    </row>
    <row r="82" spans="1:9" x14ac:dyDescent="0.25">
      <c r="A82" s="24" t="s">
        <v>27</v>
      </c>
      <c r="B82" s="25"/>
      <c r="C82" s="25"/>
      <c r="D82" s="25"/>
      <c r="E82" s="25"/>
      <c r="F82" s="25"/>
      <c r="G82" s="25"/>
      <c r="H82" s="25"/>
      <c r="I82" s="26">
        <f>ROUND(+I78/I80,5)</f>
        <v>5.0000000000000002E-5</v>
      </c>
    </row>
    <row r="87" spans="1:9" x14ac:dyDescent="0.25">
      <c r="B87" s="63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8" sqref="B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2">
        <f>A1-1</f>
        <v>-1</v>
      </c>
      <c r="C1" s="82">
        <f t="shared" ref="C1:I1" si="0">B1-1</f>
        <v>-2</v>
      </c>
      <c r="D1" s="82">
        <f t="shared" si="0"/>
        <v>-3</v>
      </c>
      <c r="E1" s="82">
        <f t="shared" si="0"/>
        <v>-4</v>
      </c>
      <c r="F1" s="82">
        <f t="shared" si="0"/>
        <v>-5</v>
      </c>
      <c r="G1" s="82">
        <f t="shared" si="0"/>
        <v>-6</v>
      </c>
      <c r="H1" s="82">
        <f t="shared" si="0"/>
        <v>-7</v>
      </c>
      <c r="I1" s="83">
        <f t="shared" si="0"/>
        <v>-8</v>
      </c>
    </row>
    <row r="2" spans="1:9" x14ac:dyDescent="0.25">
      <c r="A2" s="6" t="s">
        <v>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0"/>
      <c r="B5" s="101" t="s">
        <v>114</v>
      </c>
      <c r="C5" s="101" t="s">
        <v>115</v>
      </c>
      <c r="D5" s="102" t="s">
        <v>116</v>
      </c>
      <c r="E5" s="101" t="s">
        <v>117</v>
      </c>
      <c r="F5" s="103" t="s">
        <v>112</v>
      </c>
      <c r="H5" s="100"/>
      <c r="I5" s="101" t="s">
        <v>120</v>
      </c>
    </row>
    <row r="6" spans="1:9" ht="6" customHeight="1" x14ac:dyDescent="0.25"/>
    <row r="7" spans="1:9" x14ac:dyDescent="0.25">
      <c r="A7" s="18" t="str">
        <f>'CSWNA Summary'!A8&amp;" Billing Cycle"</f>
        <v>February 2020 Billing Cycle</v>
      </c>
    </row>
    <row r="8" spans="1:9" x14ac:dyDescent="0.25">
      <c r="A8" s="141" t="s">
        <v>127</v>
      </c>
      <c r="B8" s="3">
        <f>Input_SEMO!H6</f>
        <v>831.73287237141801</v>
      </c>
      <c r="C8" s="3">
        <f>Input_SEMO!G6</f>
        <v>728</v>
      </c>
      <c r="D8" s="3">
        <f>+B8-C8</f>
        <v>103.73287237141801</v>
      </c>
      <c r="E8" s="3">
        <f>Input_SEMO!I6</f>
        <v>27450</v>
      </c>
      <c r="F8" s="27">
        <f>Assumptions!F7</f>
        <v>0.110869</v>
      </c>
      <c r="G8" s="20">
        <f>+D8*E8*$F$8</f>
        <v>315695.85724968807</v>
      </c>
      <c r="H8" s="28">
        <v>0.24335000000000001</v>
      </c>
      <c r="I8" s="64">
        <f>+ROUND(G8*H8,0)</f>
        <v>76825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18</v>
      </c>
      <c r="B10" s="19">
        <f>SUM(B8:B8)</f>
        <v>831.73287237141801</v>
      </c>
      <c r="C10" s="19">
        <f>SUM(C8:C8)</f>
        <v>728</v>
      </c>
      <c r="D10" s="19">
        <f>SUM(D8:D8)</f>
        <v>103.73287237141801</v>
      </c>
      <c r="E10" s="19">
        <f>SUM(E8:E8)</f>
        <v>27450</v>
      </c>
      <c r="G10" s="21">
        <f>SUM(G8:G8)</f>
        <v>315695.85724968807</v>
      </c>
      <c r="H10" s="17">
        <f>SUM(H8:H8)</f>
        <v>0.24335000000000001</v>
      </c>
      <c r="I10" s="64">
        <f>SUM(I8:I8)</f>
        <v>76825</v>
      </c>
    </row>
    <row r="11" spans="1:9" ht="15.75" thickTop="1" x14ac:dyDescent="0.25">
      <c r="A11" s="1"/>
      <c r="H11" s="109"/>
    </row>
    <row r="13" spans="1:9" x14ac:dyDescent="0.25">
      <c r="A13" t="s">
        <v>24</v>
      </c>
      <c r="I13" s="64">
        <f>I10</f>
        <v>76825</v>
      </c>
    </row>
    <row r="15" spans="1:9" x14ac:dyDescent="0.25">
      <c r="A15" t="s">
        <v>26</v>
      </c>
      <c r="I15" s="29">
        <f>Assumptions!F20</f>
        <v>15300894.639401933</v>
      </c>
    </row>
    <row r="17" spans="1:9" x14ac:dyDescent="0.25">
      <c r="A17" s="24" t="s">
        <v>27</v>
      </c>
      <c r="B17" s="25"/>
      <c r="C17" s="25"/>
      <c r="D17" s="25"/>
      <c r="E17" s="25"/>
      <c r="F17" s="25"/>
      <c r="G17" s="25"/>
      <c r="H17" s="25"/>
      <c r="I17" s="26">
        <f>ROUND(+I13/I15,5)</f>
        <v>5.0200000000000002E-3</v>
      </c>
    </row>
    <row r="20" spans="1:9" x14ac:dyDescent="0.25">
      <c r="A20" s="18" t="str">
        <f>'CSWNA Summary'!A9&amp;" Billing Cycle"</f>
        <v>March 2020 Billing Cycle</v>
      </c>
    </row>
    <row r="21" spans="1:9" x14ac:dyDescent="0.25">
      <c r="A21" s="141" t="s">
        <v>127</v>
      </c>
      <c r="B21" s="3">
        <f>Input_SEMO!H9</f>
        <v>647.38016186415246</v>
      </c>
      <c r="C21" s="3">
        <f>Input_SEMO!G9</f>
        <v>542</v>
      </c>
      <c r="D21" s="3">
        <f>+B21-C21</f>
        <v>105.38016186415246</v>
      </c>
      <c r="E21" s="3">
        <f>Input_SEMO!I9</f>
        <v>27450</v>
      </c>
      <c r="F21" s="27">
        <f>F8</f>
        <v>0.110869</v>
      </c>
      <c r="G21" s="20">
        <f>+D21*E21*$F$21</f>
        <v>320709.14239892387</v>
      </c>
      <c r="H21" s="28">
        <v>0.24335000000000001</v>
      </c>
      <c r="I21" s="64">
        <f>+ROUND(G21*H21,0)</f>
        <v>78045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18</v>
      </c>
      <c r="B23" s="19">
        <f>SUM(B21:B21)</f>
        <v>647.38016186415246</v>
      </c>
      <c r="C23" s="19">
        <f>SUM(C21:C21)</f>
        <v>542</v>
      </c>
      <c r="D23" s="19">
        <f>SUM(D21:D21)</f>
        <v>105.38016186415246</v>
      </c>
      <c r="E23" s="19">
        <f>SUM(E21:E21)</f>
        <v>27450</v>
      </c>
      <c r="G23" s="21">
        <f>SUM(G21:G21)</f>
        <v>320709.14239892387</v>
      </c>
      <c r="H23" s="17">
        <f>SUM(H21:H21)</f>
        <v>0.24335000000000001</v>
      </c>
      <c r="I23" s="64">
        <f>SUM(I21:I21)</f>
        <v>78045</v>
      </c>
    </row>
    <row r="24" spans="1:9" ht="15.75" thickTop="1" x14ac:dyDescent="0.25">
      <c r="A24" s="1"/>
      <c r="H24" s="109"/>
    </row>
    <row r="26" spans="1:9" x14ac:dyDescent="0.25">
      <c r="A26" t="s">
        <v>24</v>
      </c>
      <c r="I26" s="64">
        <f>I23</f>
        <v>78045</v>
      </c>
    </row>
    <row r="28" spans="1:9" x14ac:dyDescent="0.25">
      <c r="A28" t="s">
        <v>26</v>
      </c>
      <c r="I28" s="29">
        <f>I15</f>
        <v>15300894.639401933</v>
      </c>
    </row>
    <row r="30" spans="1:9" x14ac:dyDescent="0.25">
      <c r="A30" s="24" t="s">
        <v>27</v>
      </c>
      <c r="B30" s="25"/>
      <c r="C30" s="25"/>
      <c r="D30" s="25"/>
      <c r="E30" s="25"/>
      <c r="F30" s="25"/>
      <c r="G30" s="25"/>
      <c r="H30" s="25"/>
      <c r="I30" s="26">
        <f>ROUND(+I26/I28,5)</f>
        <v>5.1000000000000004E-3</v>
      </c>
    </row>
    <row r="33" spans="1:9" x14ac:dyDescent="0.25">
      <c r="A33" s="18" t="str">
        <f>'CSWNA Summary'!A10&amp;" Billing Cycle"</f>
        <v>April 2020 Billing Cycle</v>
      </c>
    </row>
    <row r="34" spans="1:9" x14ac:dyDescent="0.25">
      <c r="A34" s="141" t="s">
        <v>127</v>
      </c>
      <c r="B34" s="3">
        <f>Input_SEMO!H12</f>
        <v>266.91246714456395</v>
      </c>
      <c r="C34" s="3">
        <f>Input_SEMO!G12</f>
        <v>293.5</v>
      </c>
      <c r="D34" s="3">
        <f>+B34-C34</f>
        <v>-26.587532855436052</v>
      </c>
      <c r="E34" s="3">
        <f>Input_SEMO!I12</f>
        <v>27369</v>
      </c>
      <c r="F34" s="27">
        <f>F21</f>
        <v>0.110869</v>
      </c>
      <c r="G34" s="20">
        <f>+D34*E34*$F$34</f>
        <v>-80676.50940750727</v>
      </c>
      <c r="H34" s="28">
        <v>0.24335000000000001</v>
      </c>
      <c r="I34" s="64">
        <f>+ROUND(G34*H34,0)</f>
        <v>-19633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18</v>
      </c>
      <c r="B36" s="19">
        <f>SUM(B34:B34)</f>
        <v>266.91246714456395</v>
      </c>
      <c r="C36" s="19">
        <f>SUM(C34:C34)</f>
        <v>293.5</v>
      </c>
      <c r="D36" s="19">
        <f>SUM(D34:D34)</f>
        <v>-26.587532855436052</v>
      </c>
      <c r="E36" s="19">
        <f>SUM(E34:E34)</f>
        <v>27369</v>
      </c>
      <c r="G36" s="21">
        <f>SUM(G34:G34)</f>
        <v>-80676.50940750727</v>
      </c>
      <c r="H36" s="17">
        <f>SUM(H34:H34)</f>
        <v>0.24335000000000001</v>
      </c>
      <c r="I36" s="64">
        <f>SUM(I34:I34)</f>
        <v>-19633</v>
      </c>
    </row>
    <row r="37" spans="1:9" ht="15.75" thickTop="1" x14ac:dyDescent="0.25">
      <c r="A37" s="1"/>
      <c r="H37" s="109"/>
    </row>
    <row r="39" spans="1:9" x14ac:dyDescent="0.25">
      <c r="A39" t="s">
        <v>24</v>
      </c>
      <c r="I39" s="64">
        <f>I36</f>
        <v>-19633</v>
      </c>
    </row>
    <row r="41" spans="1:9" x14ac:dyDescent="0.25">
      <c r="A41" t="s">
        <v>26</v>
      </c>
      <c r="I41" s="29">
        <f>I28</f>
        <v>15300894.639401933</v>
      </c>
    </row>
    <row r="43" spans="1:9" x14ac:dyDescent="0.25">
      <c r="A43" s="24" t="s">
        <v>27</v>
      </c>
      <c r="B43" s="25"/>
      <c r="C43" s="25"/>
      <c r="D43" s="25"/>
      <c r="E43" s="25"/>
      <c r="F43" s="25"/>
      <c r="G43" s="25"/>
      <c r="H43" s="25"/>
      <c r="I43" s="26">
        <f>ROUND(+I39/I41,5)</f>
        <v>-1.2800000000000001E-3</v>
      </c>
    </row>
    <row r="46" spans="1:9" x14ac:dyDescent="0.25">
      <c r="A46" s="18" t="str">
        <f>'CSWNA Summary'!A11&amp;" Billing Cycle"</f>
        <v>May 2020 Billing Cycle</v>
      </c>
    </row>
    <row r="47" spans="1:9" x14ac:dyDescent="0.25">
      <c r="A47" s="141" t="s">
        <v>127</v>
      </c>
      <c r="B47" s="3">
        <f>Input_SEMO!H15</f>
        <v>86.022873357228164</v>
      </c>
      <c r="C47" s="3">
        <f>Input_SEMO!G15</f>
        <v>146.5</v>
      </c>
      <c r="D47" s="3">
        <f>+B47-C47</f>
        <v>-60.477126642771836</v>
      </c>
      <c r="E47" s="3">
        <f>Input_SEMO!I15</f>
        <v>27387</v>
      </c>
      <c r="F47" s="27">
        <f>F34</f>
        <v>0.110869</v>
      </c>
      <c r="G47" s="20">
        <f>+D47*E47*$F$47</f>
        <v>-183630.89087175584</v>
      </c>
      <c r="H47" s="28">
        <v>0.24335000000000001</v>
      </c>
      <c r="I47" s="64">
        <f>+ROUND(G47*H47,0)</f>
        <v>-44687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18</v>
      </c>
      <c r="B49" s="19">
        <f>SUM(B47:B47)</f>
        <v>86.022873357228164</v>
      </c>
      <c r="C49" s="19">
        <f>SUM(C47:C47)</f>
        <v>146.5</v>
      </c>
      <c r="D49" s="19">
        <f>SUM(D47:D47)</f>
        <v>-60.477126642771836</v>
      </c>
      <c r="E49" s="19">
        <f>SUM(E47:E47)</f>
        <v>27387</v>
      </c>
      <c r="G49" s="21">
        <f>SUM(G47:G47)</f>
        <v>-183630.89087175584</v>
      </c>
      <c r="H49" s="17">
        <f>SUM(H47:H47)</f>
        <v>0.24335000000000001</v>
      </c>
      <c r="I49" s="64">
        <f>SUM(I47:I47)</f>
        <v>-44687</v>
      </c>
    </row>
    <row r="50" spans="1:9" ht="15.75" thickTop="1" x14ac:dyDescent="0.25">
      <c r="A50" s="1"/>
      <c r="H50" s="109"/>
    </row>
    <row r="52" spans="1:9" x14ac:dyDescent="0.25">
      <c r="A52" t="s">
        <v>24</v>
      </c>
      <c r="I52" s="64">
        <f>I49</f>
        <v>-44687</v>
      </c>
    </row>
    <row r="54" spans="1:9" x14ac:dyDescent="0.25">
      <c r="A54" t="s">
        <v>26</v>
      </c>
      <c r="I54" s="29">
        <f>I41</f>
        <v>15300894.639401933</v>
      </c>
    </row>
    <row r="56" spans="1:9" x14ac:dyDescent="0.25">
      <c r="A56" s="24" t="s">
        <v>27</v>
      </c>
      <c r="B56" s="25"/>
      <c r="C56" s="25"/>
      <c r="D56" s="25"/>
      <c r="E56" s="25"/>
      <c r="F56" s="25"/>
      <c r="G56" s="25"/>
      <c r="H56" s="25"/>
      <c r="I56" s="26">
        <f>ROUND(+I52/I54,5)</f>
        <v>-2.9199999999999999E-3</v>
      </c>
    </row>
    <row r="59" spans="1:9" x14ac:dyDescent="0.25">
      <c r="A59" s="18" t="str">
        <f>'CSWNA Summary'!A12&amp;" Billing Cycle"</f>
        <v>June 2020 Billing Cycle</v>
      </c>
    </row>
    <row r="60" spans="1:9" x14ac:dyDescent="0.25">
      <c r="A60" s="141" t="s">
        <v>127</v>
      </c>
      <c r="B60" s="3">
        <f>Input_SEMO!H18</f>
        <v>3.5688888888888894</v>
      </c>
      <c r="C60" s="3">
        <f>Input_SEMO!G18</f>
        <v>0</v>
      </c>
      <c r="D60" s="3">
        <f>+B60-C60</f>
        <v>3.5688888888888894</v>
      </c>
      <c r="E60" s="3">
        <f>Input_SEMO!I18</f>
        <v>27378</v>
      </c>
      <c r="F60" s="27">
        <f>F47</f>
        <v>0.110869</v>
      </c>
      <c r="G60" s="20">
        <f>+D60*E60*$F$60</f>
        <v>10832.90355576</v>
      </c>
      <c r="H60" s="28">
        <v>0.24335000000000001</v>
      </c>
      <c r="I60" s="64">
        <f>+ROUND(G60*H60,0)</f>
        <v>2636</v>
      </c>
    </row>
    <row r="61" spans="1:9" x14ac:dyDescent="0.25">
      <c r="A61" s="1"/>
      <c r="B61" s="3"/>
      <c r="C61" s="3"/>
      <c r="D61" s="3"/>
      <c r="E61" s="3"/>
      <c r="G61" s="20"/>
      <c r="I61" s="2"/>
    </row>
    <row r="62" spans="1:9" ht="15.75" thickBot="1" x14ac:dyDescent="0.3">
      <c r="A62" s="1" t="s">
        <v>18</v>
      </c>
      <c r="B62" s="19">
        <f>SUM(B60:B60)</f>
        <v>3.5688888888888894</v>
      </c>
      <c r="C62" s="19">
        <f>SUM(C60:C60)</f>
        <v>0</v>
      </c>
      <c r="D62" s="19">
        <f>SUM(D60:D60)</f>
        <v>3.5688888888888894</v>
      </c>
      <c r="E62" s="19">
        <f>SUM(E60:E60)</f>
        <v>27378</v>
      </c>
      <c r="G62" s="21">
        <f>SUM(G60:G60)</f>
        <v>10832.90355576</v>
      </c>
      <c r="H62" s="17">
        <f>SUM(H60:H60)</f>
        <v>0.24335000000000001</v>
      </c>
      <c r="I62" s="64">
        <f>SUM(I60:I60)</f>
        <v>2636</v>
      </c>
    </row>
    <row r="63" spans="1:9" ht="15.75" thickTop="1" x14ac:dyDescent="0.25">
      <c r="A63" s="1"/>
      <c r="H63" s="109"/>
    </row>
    <row r="65" spans="1:9" x14ac:dyDescent="0.25">
      <c r="A65" t="s">
        <v>24</v>
      </c>
      <c r="I65" s="64">
        <f>I62</f>
        <v>2636</v>
      </c>
    </row>
    <row r="67" spans="1:9" x14ac:dyDescent="0.25">
      <c r="A67" t="s">
        <v>26</v>
      </c>
      <c r="I67" s="29">
        <f>I54</f>
        <v>15300894.639401933</v>
      </c>
    </row>
    <row r="69" spans="1:9" x14ac:dyDescent="0.25">
      <c r="A69" s="24" t="s">
        <v>27</v>
      </c>
      <c r="B69" s="25"/>
      <c r="C69" s="25"/>
      <c r="D69" s="25"/>
      <c r="E69" s="25"/>
      <c r="F69" s="25"/>
      <c r="G69" s="25"/>
      <c r="H69" s="25"/>
      <c r="I69" s="26">
        <f>ROUND(+I65/I67,5)</f>
        <v>1.7000000000000001E-4</v>
      </c>
    </row>
    <row r="72" spans="1:9" x14ac:dyDescent="0.25">
      <c r="A72" s="18" t="str">
        <f>'CSWNA Summary'!A13&amp;" Billing Cycle"</f>
        <v>July 2020 Billing Cycle</v>
      </c>
    </row>
    <row r="73" spans="1:9" x14ac:dyDescent="0.25">
      <c r="A73" s="1">
        <v>1</v>
      </c>
      <c r="B73" s="3">
        <f>Input_SEMO!H21</f>
        <v>9.3333333333333712E-2</v>
      </c>
      <c r="C73" s="3">
        <f>Input_SEMO!G21</f>
        <v>0</v>
      </c>
      <c r="D73" s="3">
        <f>+B73-C73</f>
        <v>9.3333333333333712E-2</v>
      </c>
      <c r="E73" s="3">
        <f>Input_SEMO!I21</f>
        <v>26988</v>
      </c>
      <c r="F73" s="27">
        <f>F60</f>
        <v>0.110869</v>
      </c>
      <c r="G73" s="20">
        <f>+D73*E73*$F$73</f>
        <v>279.26570672000111</v>
      </c>
      <c r="H73" s="28">
        <v>0.24335000000000001</v>
      </c>
      <c r="I73" s="64">
        <f>+ROUND(G73*H73,0)</f>
        <v>68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18</v>
      </c>
      <c r="B75" s="19">
        <f>SUM(B73:B73)</f>
        <v>9.3333333333333712E-2</v>
      </c>
      <c r="C75" s="19">
        <f>SUM(C73:C73)</f>
        <v>0</v>
      </c>
      <c r="D75" s="19">
        <f>SUM(D73:D73)</f>
        <v>9.3333333333333712E-2</v>
      </c>
      <c r="E75" s="19">
        <f>SUM(E73:E73)</f>
        <v>26988</v>
      </c>
      <c r="G75" s="21">
        <f>SUM(G73:G73)</f>
        <v>279.26570672000111</v>
      </c>
      <c r="H75" s="17">
        <f>SUM(H73:H73)</f>
        <v>0.24335000000000001</v>
      </c>
      <c r="I75" s="64">
        <f>SUM(I73:I73)</f>
        <v>68</v>
      </c>
    </row>
    <row r="76" spans="1:9" ht="15.75" thickTop="1" x14ac:dyDescent="0.25">
      <c r="A76" s="1"/>
    </row>
    <row r="78" spans="1:9" x14ac:dyDescent="0.25">
      <c r="A78" t="s">
        <v>24</v>
      </c>
      <c r="I78" s="64">
        <f>I75</f>
        <v>68</v>
      </c>
    </row>
    <row r="80" spans="1:9" x14ac:dyDescent="0.25">
      <c r="A80" t="s">
        <v>26</v>
      </c>
      <c r="I80" s="29">
        <f>I67</f>
        <v>15300894.639401933</v>
      </c>
    </row>
    <row r="82" spans="1:9" x14ac:dyDescent="0.25">
      <c r="A82" s="24" t="s">
        <v>27</v>
      </c>
      <c r="B82" s="25"/>
      <c r="C82" s="25"/>
      <c r="D82" s="25"/>
      <c r="E82" s="25"/>
      <c r="F82" s="25"/>
      <c r="G82" s="25"/>
      <c r="H82" s="25"/>
      <c r="I82" s="26">
        <f>ROUND(+I78/I80,5)</f>
        <v>0</v>
      </c>
    </row>
    <row r="87" spans="1:9" x14ac:dyDescent="0.25">
      <c r="B87" s="63"/>
    </row>
  </sheetData>
  <pageMargins left="0.45" right="0.45" top="0.75" bottom="0.5" header="0.3" footer="0.3"/>
  <pageSetup scale="75" orientation="landscape" horizontalDpi="72" verticalDpi="72" r:id="rId1"/>
  <rowBreaks count="1" manualBreakCount="1">
    <brk id="44" max="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I87"/>
  <sheetViews>
    <sheetView zoomScale="85" zoomScaleNormal="85" workbookViewId="0">
      <pane xSplit="1" ySplit="4" topLeftCell="B5" activePane="bottomRight" state="frozen"/>
      <selection activeCell="K13" sqref="K13:T16"/>
      <selection pane="topRight" activeCell="K13" sqref="K13:T16"/>
      <selection pane="bottomLeft" activeCell="K13" sqref="K13:T16"/>
      <selection pane="bottomRight" activeCell="B8" sqref="B8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5"/>
      <c r="B1" s="82">
        <f>A1-1</f>
        <v>-1</v>
      </c>
      <c r="C1" s="82">
        <f t="shared" ref="C1:I1" si="0">B1-1</f>
        <v>-2</v>
      </c>
      <c r="D1" s="82">
        <f t="shared" si="0"/>
        <v>-3</v>
      </c>
      <c r="E1" s="82">
        <f t="shared" si="0"/>
        <v>-4</v>
      </c>
      <c r="F1" s="82">
        <f t="shared" si="0"/>
        <v>-5</v>
      </c>
      <c r="G1" s="82">
        <f t="shared" si="0"/>
        <v>-6</v>
      </c>
      <c r="H1" s="82">
        <f t="shared" si="0"/>
        <v>-7</v>
      </c>
      <c r="I1" s="83">
        <f t="shared" si="0"/>
        <v>-8</v>
      </c>
    </row>
    <row r="2" spans="1:9" x14ac:dyDescent="0.25">
      <c r="A2" s="6" t="s">
        <v>28</v>
      </c>
      <c r="B2" s="7" t="s">
        <v>1</v>
      </c>
      <c r="C2" s="7" t="s">
        <v>2</v>
      </c>
      <c r="D2" s="7"/>
      <c r="E2" s="7" t="s">
        <v>4</v>
      </c>
      <c r="F2" s="7"/>
      <c r="G2" s="7"/>
      <c r="H2" s="8"/>
      <c r="I2" s="9" t="s">
        <v>10</v>
      </c>
    </row>
    <row r="3" spans="1:9" x14ac:dyDescent="0.25">
      <c r="A3" s="10" t="s">
        <v>21</v>
      </c>
      <c r="B3" s="11" t="s">
        <v>5</v>
      </c>
      <c r="C3" s="11" t="s">
        <v>5</v>
      </c>
      <c r="D3" s="11" t="s">
        <v>3</v>
      </c>
      <c r="E3" s="11" t="s">
        <v>5</v>
      </c>
      <c r="F3" s="11" t="s">
        <v>6</v>
      </c>
      <c r="G3" s="11" t="s">
        <v>7</v>
      </c>
      <c r="H3" s="11" t="s">
        <v>9</v>
      </c>
      <c r="I3" s="12" t="s">
        <v>11</v>
      </c>
    </row>
    <row r="4" spans="1:9" s="4" customFormat="1" x14ac:dyDescent="0.25">
      <c r="A4" s="13"/>
      <c r="B4" s="14" t="s">
        <v>13</v>
      </c>
      <c r="C4" s="14" t="s">
        <v>13</v>
      </c>
      <c r="D4" s="15" t="s">
        <v>12</v>
      </c>
      <c r="E4" s="14" t="s">
        <v>13</v>
      </c>
      <c r="F4" s="14" t="s">
        <v>14</v>
      </c>
      <c r="G4" s="14" t="s">
        <v>15</v>
      </c>
      <c r="H4" s="14" t="s">
        <v>14</v>
      </c>
      <c r="I4" s="16" t="s">
        <v>16</v>
      </c>
    </row>
    <row r="5" spans="1:9" s="4" customFormat="1" ht="18" x14ac:dyDescent="0.25">
      <c r="A5" s="100"/>
      <c r="B5" s="101" t="s">
        <v>114</v>
      </c>
      <c r="C5" s="101" t="s">
        <v>115</v>
      </c>
      <c r="D5" s="102" t="s">
        <v>116</v>
      </c>
      <c r="E5" s="101" t="s">
        <v>117</v>
      </c>
      <c r="F5" s="103" t="s">
        <v>112</v>
      </c>
      <c r="H5" s="100"/>
      <c r="I5" s="101" t="s">
        <v>120</v>
      </c>
    </row>
    <row r="6" spans="1:9" ht="6" customHeight="1" x14ac:dyDescent="0.25"/>
    <row r="7" spans="1:9" x14ac:dyDescent="0.25">
      <c r="A7" s="18" t="str">
        <f>'CSWNA Summary'!A8&amp;" Billing Cycle"</f>
        <v>February 2020 Billing Cycle</v>
      </c>
    </row>
    <row r="8" spans="1:9" x14ac:dyDescent="0.25">
      <c r="A8" s="141" t="s">
        <v>127</v>
      </c>
      <c r="B8" s="3">
        <f>Input_SEMO!H6</f>
        <v>831.73287237141801</v>
      </c>
      <c r="C8" s="3">
        <f>Input_SEMO!G6</f>
        <v>728</v>
      </c>
      <c r="D8" s="3">
        <f>+B8-C8</f>
        <v>103.73287237141801</v>
      </c>
      <c r="E8" s="3">
        <f>Input_SEMO!J6</f>
        <v>3282</v>
      </c>
      <c r="F8" s="27">
        <f>Assumptions!G7</f>
        <v>0.23716039999999999</v>
      </c>
      <c r="G8" s="20">
        <f>+D8*E8*$F$8</f>
        <v>80741.563434604075</v>
      </c>
      <c r="H8" s="28">
        <v>8.3119999999999999E-2</v>
      </c>
      <c r="I8" s="64">
        <f>+ROUND(G8*H8,0)</f>
        <v>6711</v>
      </c>
    </row>
    <row r="9" spans="1:9" x14ac:dyDescent="0.25">
      <c r="A9" s="1"/>
      <c r="B9" s="3"/>
      <c r="C9" s="3"/>
      <c r="D9" s="3"/>
      <c r="E9" s="3"/>
      <c r="G9" s="20"/>
      <c r="I9" s="2"/>
    </row>
    <row r="10" spans="1:9" ht="15.75" thickBot="1" x14ac:dyDescent="0.3">
      <c r="A10" s="1" t="s">
        <v>18</v>
      </c>
      <c r="B10" s="19">
        <f>SUM(B8:B8)</f>
        <v>831.73287237141801</v>
      </c>
      <c r="C10" s="19">
        <f>SUM(C8:C8)</f>
        <v>728</v>
      </c>
      <c r="D10" s="19">
        <f>SUM(D8:D8)</f>
        <v>103.73287237141801</v>
      </c>
      <c r="E10" s="19">
        <f>SUM(E8:E8)</f>
        <v>3282</v>
      </c>
      <c r="G10" s="21">
        <f>SUM(G8:G8)</f>
        <v>80741.563434604075</v>
      </c>
      <c r="H10" s="17">
        <f>SUM(H8:H8)</f>
        <v>8.3119999999999999E-2</v>
      </c>
      <c r="I10" s="64">
        <f>SUM(I8:I8)</f>
        <v>6711</v>
      </c>
    </row>
    <row r="11" spans="1:9" ht="15.75" thickTop="1" x14ac:dyDescent="0.25">
      <c r="A11" s="1"/>
      <c r="H11" s="109"/>
    </row>
    <row r="13" spans="1:9" x14ac:dyDescent="0.25">
      <c r="A13" t="s">
        <v>24</v>
      </c>
      <c r="I13" s="64">
        <f>I10</f>
        <v>6711</v>
      </c>
    </row>
    <row r="15" spans="1:9" x14ac:dyDescent="0.25">
      <c r="A15" t="s">
        <v>26</v>
      </c>
      <c r="I15" s="29">
        <f>Assumptions!G20</f>
        <v>3908443.5557121718</v>
      </c>
    </row>
    <row r="17" spans="1:9" x14ac:dyDescent="0.25">
      <c r="A17" s="24" t="s">
        <v>27</v>
      </c>
      <c r="B17" s="25"/>
      <c r="C17" s="25"/>
      <c r="D17" s="25"/>
      <c r="E17" s="25"/>
      <c r="F17" s="25"/>
      <c r="G17" s="25"/>
      <c r="H17" s="25"/>
      <c r="I17" s="26">
        <f>ROUND(+I13/I15,5)</f>
        <v>1.72E-3</v>
      </c>
    </row>
    <row r="20" spans="1:9" x14ac:dyDescent="0.25">
      <c r="A20" s="18" t="str">
        <f>'CSWNA Summary'!A9&amp;" Billing Cycle"</f>
        <v>March 2020 Billing Cycle</v>
      </c>
    </row>
    <row r="21" spans="1:9" x14ac:dyDescent="0.25">
      <c r="A21" s="141" t="s">
        <v>127</v>
      </c>
      <c r="B21" s="3">
        <f>Input_SEMO!H9</f>
        <v>647.38016186415246</v>
      </c>
      <c r="C21" s="3">
        <f>Input_SEMO!G9</f>
        <v>542</v>
      </c>
      <c r="D21" s="3">
        <f>+B21-C21</f>
        <v>105.38016186415246</v>
      </c>
      <c r="E21" s="3">
        <f>Input_SEMO!J9</f>
        <v>3310</v>
      </c>
      <c r="F21" s="27">
        <f>F8</f>
        <v>0.23716039999999999</v>
      </c>
      <c r="G21" s="20">
        <f>+D21*E21*$F$8</f>
        <v>82723.524434629246</v>
      </c>
      <c r="H21" s="28">
        <v>8.3119999999999999E-2</v>
      </c>
      <c r="I21" s="64">
        <f>+ROUND(G21*H21,0)</f>
        <v>6876</v>
      </c>
    </row>
    <row r="22" spans="1:9" x14ac:dyDescent="0.25">
      <c r="A22" s="1"/>
      <c r="B22" s="3"/>
      <c r="C22" s="3"/>
      <c r="D22" s="3"/>
      <c r="E22" s="3"/>
      <c r="G22" s="20"/>
      <c r="I22" s="2"/>
    </row>
    <row r="23" spans="1:9" ht="15.75" thickBot="1" x14ac:dyDescent="0.3">
      <c r="A23" s="1" t="s">
        <v>18</v>
      </c>
      <c r="B23" s="19">
        <f>SUM(B21:B21)</f>
        <v>647.38016186415246</v>
      </c>
      <c r="C23" s="19">
        <f>SUM(C21:C21)</f>
        <v>542</v>
      </c>
      <c r="D23" s="19">
        <f>SUM(D21:D21)</f>
        <v>105.38016186415246</v>
      </c>
      <c r="E23" s="19">
        <f>SUM(E21:E21)</f>
        <v>3310</v>
      </c>
      <c r="G23" s="21">
        <f>SUM(G21:G21)</f>
        <v>82723.524434629246</v>
      </c>
      <c r="H23" s="17">
        <f>SUM(H21:H21)</f>
        <v>8.3119999999999999E-2</v>
      </c>
      <c r="I23" s="64">
        <f>SUM(I21:I21)</f>
        <v>6876</v>
      </c>
    </row>
    <row r="24" spans="1:9" ht="15.75" thickTop="1" x14ac:dyDescent="0.25">
      <c r="A24" s="1"/>
      <c r="H24" s="109"/>
    </row>
    <row r="26" spans="1:9" x14ac:dyDescent="0.25">
      <c r="A26" t="s">
        <v>24</v>
      </c>
      <c r="I26" s="64">
        <f>I23</f>
        <v>6876</v>
      </c>
    </row>
    <row r="28" spans="1:9" x14ac:dyDescent="0.25">
      <c r="A28" t="s">
        <v>26</v>
      </c>
      <c r="I28" s="29">
        <f>I15</f>
        <v>3908443.5557121718</v>
      </c>
    </row>
    <row r="30" spans="1:9" x14ac:dyDescent="0.25">
      <c r="A30" s="24" t="s">
        <v>27</v>
      </c>
      <c r="B30" s="25"/>
      <c r="C30" s="25"/>
      <c r="D30" s="25"/>
      <c r="E30" s="25"/>
      <c r="F30" s="25"/>
      <c r="G30" s="25"/>
      <c r="H30" s="25"/>
      <c r="I30" s="26">
        <f>ROUND(+I26/I28,5)</f>
        <v>1.7600000000000001E-3</v>
      </c>
    </row>
    <row r="33" spans="1:9" x14ac:dyDescent="0.25">
      <c r="A33" s="18" t="str">
        <f>'CSWNA Summary'!A10&amp;" Billing Cycle"</f>
        <v>April 2020 Billing Cycle</v>
      </c>
    </row>
    <row r="34" spans="1:9" x14ac:dyDescent="0.25">
      <c r="A34" s="141" t="s">
        <v>127</v>
      </c>
      <c r="B34" s="3">
        <f>Input_SEMO!H12</f>
        <v>266.91246714456395</v>
      </c>
      <c r="C34" s="3">
        <f>Input_SEMO!G12</f>
        <v>293.5</v>
      </c>
      <c r="D34" s="3">
        <f>+B34-C34</f>
        <v>-26.587532855436052</v>
      </c>
      <c r="E34" s="3">
        <f>Input_SEMO!J12</f>
        <v>3275</v>
      </c>
      <c r="F34" s="27">
        <f>F21</f>
        <v>0.23716039999999999</v>
      </c>
      <c r="G34" s="20">
        <f>+D34*E34*$F$8</f>
        <v>-20650.545010952366</v>
      </c>
      <c r="H34" s="28">
        <v>8.3119999999999999E-2</v>
      </c>
      <c r="I34" s="64">
        <f>+ROUND(G34*H34,0)</f>
        <v>-1716</v>
      </c>
    </row>
    <row r="35" spans="1:9" x14ac:dyDescent="0.25">
      <c r="A35" s="1"/>
      <c r="B35" s="3"/>
      <c r="C35" s="3"/>
      <c r="D35" s="3"/>
      <c r="E35" s="3"/>
      <c r="G35" s="20"/>
      <c r="I35" s="2"/>
    </row>
    <row r="36" spans="1:9" ht="15.75" thickBot="1" x14ac:dyDescent="0.3">
      <c r="A36" s="1" t="s">
        <v>18</v>
      </c>
      <c r="B36" s="19">
        <f>SUM(B34:B34)</f>
        <v>266.91246714456395</v>
      </c>
      <c r="C36" s="19">
        <f>SUM(C34:C34)</f>
        <v>293.5</v>
      </c>
      <c r="D36" s="19">
        <f>SUM(D34:D34)</f>
        <v>-26.587532855436052</v>
      </c>
      <c r="E36" s="19">
        <f>SUM(E34:E34)</f>
        <v>3275</v>
      </c>
      <c r="G36" s="21">
        <f>SUM(G34:G34)</f>
        <v>-20650.545010952366</v>
      </c>
      <c r="H36" s="17">
        <f>SUM(H34:H34)</f>
        <v>8.3119999999999999E-2</v>
      </c>
      <c r="I36" s="64">
        <f>SUM(I34:I34)</f>
        <v>-1716</v>
      </c>
    </row>
    <row r="37" spans="1:9" ht="15.75" thickTop="1" x14ac:dyDescent="0.25">
      <c r="A37" s="1"/>
      <c r="H37" s="109"/>
    </row>
    <row r="39" spans="1:9" x14ac:dyDescent="0.25">
      <c r="A39" t="s">
        <v>24</v>
      </c>
      <c r="I39" s="64">
        <f>I36</f>
        <v>-1716</v>
      </c>
    </row>
    <row r="41" spans="1:9" x14ac:dyDescent="0.25">
      <c r="A41" t="s">
        <v>26</v>
      </c>
      <c r="I41" s="29">
        <f>I28</f>
        <v>3908443.5557121718</v>
      </c>
    </row>
    <row r="43" spans="1:9" x14ac:dyDescent="0.25">
      <c r="A43" s="24" t="s">
        <v>27</v>
      </c>
      <c r="B43" s="25"/>
      <c r="C43" s="25"/>
      <c r="D43" s="25"/>
      <c r="E43" s="25"/>
      <c r="F43" s="25"/>
      <c r="G43" s="25"/>
      <c r="H43" s="25"/>
      <c r="I43" s="26">
        <f>ROUND(+I39/I41,5)</f>
        <v>-4.4000000000000002E-4</v>
      </c>
    </row>
    <row r="46" spans="1:9" x14ac:dyDescent="0.25">
      <c r="A46" s="18" t="str">
        <f>'CSWNA Summary'!A11&amp;" Billing Cycle"</f>
        <v>May 2020 Billing Cycle</v>
      </c>
    </row>
    <row r="47" spans="1:9" x14ac:dyDescent="0.25">
      <c r="A47" s="141" t="s">
        <v>127</v>
      </c>
      <c r="B47" s="3">
        <f>Input_SEMO!H15</f>
        <v>86.022873357228164</v>
      </c>
      <c r="C47" s="3">
        <f>Input_SEMO!G15</f>
        <v>146.5</v>
      </c>
      <c r="D47" s="3">
        <f>+B47-C47</f>
        <v>-60.477126642771836</v>
      </c>
      <c r="E47" s="3">
        <f>Input_SEMO!J15</f>
        <v>3259</v>
      </c>
      <c r="F47" s="27">
        <f>F34</f>
        <v>0.23716039999999999</v>
      </c>
      <c r="G47" s="20">
        <f>+D47*E47*$F$8</f>
        <v>-46743.118538622934</v>
      </c>
      <c r="H47" s="28">
        <v>8.3119999999999999E-2</v>
      </c>
      <c r="I47" s="64">
        <f>+ROUND(G47*H47,0)</f>
        <v>-3885</v>
      </c>
    </row>
    <row r="48" spans="1:9" x14ac:dyDescent="0.25">
      <c r="A48" s="1"/>
      <c r="B48" s="3"/>
      <c r="C48" s="3"/>
      <c r="D48" s="3"/>
      <c r="E48" s="3"/>
      <c r="G48" s="20"/>
      <c r="I48" s="2"/>
    </row>
    <row r="49" spans="1:9" ht="15.75" thickBot="1" x14ac:dyDescent="0.3">
      <c r="A49" s="1" t="s">
        <v>18</v>
      </c>
      <c r="B49" s="19">
        <f>SUM(B47:B47)</f>
        <v>86.022873357228164</v>
      </c>
      <c r="C49" s="19">
        <f>SUM(C47:C47)</f>
        <v>146.5</v>
      </c>
      <c r="D49" s="19">
        <f>SUM(D47:D47)</f>
        <v>-60.477126642771836</v>
      </c>
      <c r="E49" s="19">
        <f>SUM(E47:E47)</f>
        <v>3259</v>
      </c>
      <c r="G49" s="21">
        <f>SUM(G47:G47)</f>
        <v>-46743.118538622934</v>
      </c>
      <c r="H49" s="17">
        <f>SUM(H47:H47)</f>
        <v>8.3119999999999999E-2</v>
      </c>
      <c r="I49" s="64">
        <f>SUM(I47:I47)</f>
        <v>-3885</v>
      </c>
    </row>
    <row r="50" spans="1:9" ht="15.75" thickTop="1" x14ac:dyDescent="0.25">
      <c r="A50" s="1"/>
      <c r="H50" s="109"/>
    </row>
    <row r="52" spans="1:9" x14ac:dyDescent="0.25">
      <c r="A52" t="s">
        <v>24</v>
      </c>
      <c r="I52" s="64">
        <f>I49</f>
        <v>-3885</v>
      </c>
    </row>
    <row r="54" spans="1:9" x14ac:dyDescent="0.25">
      <c r="A54" t="s">
        <v>26</v>
      </c>
      <c r="I54" s="29">
        <f>I41</f>
        <v>3908443.5557121718</v>
      </c>
    </row>
    <row r="56" spans="1:9" x14ac:dyDescent="0.25">
      <c r="A56" s="24" t="s">
        <v>27</v>
      </c>
      <c r="B56" s="25"/>
      <c r="C56" s="25"/>
      <c r="D56" s="25"/>
      <c r="E56" s="25"/>
      <c r="F56" s="25"/>
      <c r="G56" s="25"/>
      <c r="H56" s="25"/>
      <c r="I56" s="26">
        <f>ROUND(+I52/I54,5)</f>
        <v>-9.8999999999999999E-4</v>
      </c>
    </row>
    <row r="59" spans="1:9" x14ac:dyDescent="0.25">
      <c r="A59" s="18" t="str">
        <f>'CSWNA Summary'!A12&amp;" Billing Cycle"</f>
        <v>June 2020 Billing Cycle</v>
      </c>
    </row>
    <row r="60" spans="1:9" x14ac:dyDescent="0.25">
      <c r="A60" s="141" t="s">
        <v>127</v>
      </c>
      <c r="B60" s="3">
        <f>Input_SEMO!H18</f>
        <v>3.5688888888888894</v>
      </c>
      <c r="C60" s="3">
        <f>Input_SEMO!G18</f>
        <v>0</v>
      </c>
      <c r="D60" s="3">
        <f>+B60-C60</f>
        <v>3.5688888888888894</v>
      </c>
      <c r="E60" s="3">
        <f>Input_SEMO!J18</f>
        <v>3221</v>
      </c>
      <c r="F60" s="27">
        <f>F47</f>
        <v>0.23716039999999999</v>
      </c>
      <c r="G60" s="20">
        <f>+D60*E60*$F$8</f>
        <v>2726.2515540675563</v>
      </c>
      <c r="H60" s="28">
        <v>8.3119999999999999E-2</v>
      </c>
      <c r="I60" s="64">
        <f>+ROUND(G60*H60,0)</f>
        <v>227</v>
      </c>
    </row>
    <row r="61" spans="1:9" ht="15.75" customHeight="1" x14ac:dyDescent="0.25">
      <c r="A61" s="1"/>
      <c r="B61" s="3"/>
      <c r="C61" s="3"/>
      <c r="D61" s="3"/>
      <c r="E61" s="3"/>
      <c r="G61" s="20"/>
      <c r="I61" s="2"/>
    </row>
    <row r="62" spans="1:9" ht="15.75" customHeight="1" thickBot="1" x14ac:dyDescent="0.3">
      <c r="A62" s="1" t="s">
        <v>18</v>
      </c>
      <c r="B62" s="19">
        <f>SUM(B60:B60)</f>
        <v>3.5688888888888894</v>
      </c>
      <c r="C62" s="19">
        <f>SUM(C60:C60)</f>
        <v>0</v>
      </c>
      <c r="D62" s="19">
        <f>SUM(D60:D60)</f>
        <v>3.5688888888888894</v>
      </c>
      <c r="E62" s="19">
        <f>SUM(E60:E60)</f>
        <v>3221</v>
      </c>
      <c r="G62" s="21">
        <f>SUM(G60:G60)</f>
        <v>2726.2515540675563</v>
      </c>
      <c r="H62" s="17">
        <f>SUM(H60:H60)</f>
        <v>8.3119999999999999E-2</v>
      </c>
      <c r="I62" s="64">
        <f>SUM(I60:I60)</f>
        <v>227</v>
      </c>
    </row>
    <row r="63" spans="1:9" ht="15.75" customHeight="1" thickTop="1" x14ac:dyDescent="0.25">
      <c r="A63" s="1"/>
      <c r="H63" s="109"/>
    </row>
    <row r="64" spans="1:9" ht="15.75" customHeight="1" x14ac:dyDescent="0.25"/>
    <row r="65" spans="1:9" ht="15.75" customHeight="1" x14ac:dyDescent="0.25">
      <c r="A65" t="s">
        <v>24</v>
      </c>
      <c r="I65" s="64">
        <f>I62</f>
        <v>227</v>
      </c>
    </row>
    <row r="66" spans="1:9" ht="15.75" customHeight="1" x14ac:dyDescent="0.25"/>
    <row r="67" spans="1:9" ht="15.75" customHeight="1" x14ac:dyDescent="0.25">
      <c r="A67" t="s">
        <v>26</v>
      </c>
      <c r="I67" s="29">
        <f>I54</f>
        <v>3908443.5557121718</v>
      </c>
    </row>
    <row r="68" spans="1:9" ht="15.75" customHeight="1" x14ac:dyDescent="0.25"/>
    <row r="69" spans="1:9" ht="15.75" customHeight="1" x14ac:dyDescent="0.25">
      <c r="A69" s="24" t="s">
        <v>27</v>
      </c>
      <c r="B69" s="25"/>
      <c r="C69" s="25"/>
      <c r="D69" s="25"/>
      <c r="E69" s="25"/>
      <c r="F69" s="25"/>
      <c r="G69" s="25"/>
      <c r="H69" s="25"/>
      <c r="I69" s="26">
        <f>ROUND(+I65/I67,5)</f>
        <v>6.0000000000000002E-5</v>
      </c>
    </row>
    <row r="70" spans="1:9" ht="15.75" customHeight="1" x14ac:dyDescent="0.25"/>
    <row r="71" spans="1:9" ht="15.75" customHeight="1" x14ac:dyDescent="0.25"/>
    <row r="72" spans="1:9" ht="15.75" customHeight="1" x14ac:dyDescent="0.25">
      <c r="A72" s="18" t="str">
        <f>'CSWNA Summary'!A13&amp;" Billing Cycle"</f>
        <v>July 2020 Billing Cycle</v>
      </c>
    </row>
    <row r="73" spans="1:9" ht="15.75" customHeight="1" x14ac:dyDescent="0.25">
      <c r="A73" s="141" t="s">
        <v>127</v>
      </c>
      <c r="B73" s="3">
        <f>Input_SEMO!H21</f>
        <v>9.3333333333333712E-2</v>
      </c>
      <c r="C73" s="3">
        <f>Input_SEMO!G21</f>
        <v>0</v>
      </c>
      <c r="D73" s="3">
        <f>+B73-C73</f>
        <v>9.3333333333333712E-2</v>
      </c>
      <c r="E73" s="3">
        <f>Input_SEMO!J21</f>
        <v>3231</v>
      </c>
      <c r="F73" s="27">
        <f>F60</f>
        <v>0.23716039999999999</v>
      </c>
      <c r="G73" s="20">
        <f>+D73*E73*$F$8</f>
        <v>71.518090224000275</v>
      </c>
      <c r="H73" s="28">
        <v>8.3119999999999999E-2</v>
      </c>
      <c r="I73" s="64">
        <f>+ROUND(G73*H73,0)</f>
        <v>6</v>
      </c>
    </row>
    <row r="74" spans="1:9" x14ac:dyDescent="0.25">
      <c r="A74" s="1"/>
      <c r="B74" s="3"/>
      <c r="C74" s="3"/>
      <c r="D74" s="3"/>
      <c r="E74" s="3"/>
      <c r="G74" s="20"/>
      <c r="I74" s="2"/>
    </row>
    <row r="75" spans="1:9" ht="15.75" thickBot="1" x14ac:dyDescent="0.3">
      <c r="A75" s="1" t="s">
        <v>18</v>
      </c>
      <c r="B75" s="19">
        <f>SUM(B73:B73)</f>
        <v>9.3333333333333712E-2</v>
      </c>
      <c r="C75" s="19">
        <f>SUM(C73:C73)</f>
        <v>0</v>
      </c>
      <c r="D75" s="19">
        <f>SUM(D73:D73)</f>
        <v>9.3333333333333712E-2</v>
      </c>
      <c r="E75" s="19">
        <f>SUM(E73:E73)</f>
        <v>3231</v>
      </c>
      <c r="G75" s="21">
        <f>SUM(G73:G73)</f>
        <v>71.518090224000275</v>
      </c>
      <c r="H75" s="17">
        <f>SUM(H73:H73)</f>
        <v>8.3119999999999999E-2</v>
      </c>
      <c r="I75" s="64">
        <f>SUM(I73:I73)</f>
        <v>6</v>
      </c>
    </row>
    <row r="76" spans="1:9" ht="15.75" thickTop="1" x14ac:dyDescent="0.25">
      <c r="A76" s="1"/>
    </row>
    <row r="78" spans="1:9" x14ac:dyDescent="0.25">
      <c r="A78" t="s">
        <v>24</v>
      </c>
      <c r="I78" s="64">
        <f>I75</f>
        <v>6</v>
      </c>
    </row>
    <row r="80" spans="1:9" x14ac:dyDescent="0.25">
      <c r="A80" t="s">
        <v>26</v>
      </c>
      <c r="I80" s="29">
        <f>I67</f>
        <v>3908443.5557121718</v>
      </c>
    </row>
    <row r="82" spans="1:9" x14ac:dyDescent="0.25">
      <c r="A82" s="24" t="s">
        <v>27</v>
      </c>
      <c r="B82" s="25"/>
      <c r="C82" s="25"/>
      <c r="D82" s="25"/>
      <c r="E82" s="25"/>
      <c r="F82" s="25"/>
      <c r="G82" s="25"/>
      <c r="H82" s="25"/>
      <c r="I82" s="26">
        <f>ROUND(+I78/I80,5)</f>
        <v>0</v>
      </c>
    </row>
    <row r="87" spans="1:9" x14ac:dyDescent="0.25">
      <c r="B87" s="63"/>
    </row>
  </sheetData>
  <pageMargins left="0.45" right="0.45" top="0.75" bottom="0.5" header="0.3" footer="0.3"/>
  <pageSetup scale="75" orientation="landscape" horizontalDpi="72" verticalDpi="72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selection activeCell="I1" sqref="I1:J1048576"/>
    </sheetView>
  </sheetViews>
  <sheetFormatPr defaultColWidth="14.7109375" defaultRowHeight="15" x14ac:dyDescent="0.25"/>
  <cols>
    <col min="1" max="1" width="20.7109375" customWidth="1"/>
    <col min="2" max="2" width="18.140625" bestFit="1" customWidth="1"/>
    <col min="8" max="8" width="24.28515625" bestFit="1" customWidth="1"/>
  </cols>
  <sheetData>
    <row r="1" spans="1:9" x14ac:dyDescent="0.25">
      <c r="A1" s="5" t="s">
        <v>148</v>
      </c>
      <c r="B1" s="182" t="s">
        <v>20</v>
      </c>
      <c r="C1" s="182" t="s">
        <v>149</v>
      </c>
      <c r="D1" s="182" t="s">
        <v>20</v>
      </c>
      <c r="E1" s="182" t="s">
        <v>149</v>
      </c>
      <c r="F1" s="182" t="s">
        <v>20</v>
      </c>
      <c r="G1" s="183" t="s">
        <v>149</v>
      </c>
    </row>
    <row r="2" spans="1:9" x14ac:dyDescent="0.25">
      <c r="A2" s="6"/>
      <c r="B2" s="7" t="s">
        <v>109</v>
      </c>
      <c r="C2" s="7" t="s">
        <v>109</v>
      </c>
      <c r="D2" s="7" t="s">
        <v>110</v>
      </c>
      <c r="E2" s="7" t="s">
        <v>110</v>
      </c>
      <c r="F2" s="7" t="s">
        <v>21</v>
      </c>
      <c r="G2" s="9" t="s">
        <v>21</v>
      </c>
    </row>
    <row r="3" spans="1:9" x14ac:dyDescent="0.25">
      <c r="A3" s="10"/>
      <c r="B3" s="11"/>
      <c r="C3" s="11"/>
      <c r="D3" s="11"/>
      <c r="E3" s="11"/>
      <c r="F3" s="11"/>
      <c r="G3" s="12"/>
    </row>
    <row r="4" spans="1:9" s="4" customFormat="1" x14ac:dyDescent="0.25">
      <c r="A4" s="13"/>
      <c r="B4" s="14"/>
      <c r="C4" s="14"/>
      <c r="D4" s="14"/>
      <c r="E4" s="14"/>
      <c r="F4" s="15"/>
      <c r="G4" s="23"/>
    </row>
    <row r="6" spans="1:9" x14ac:dyDescent="0.25">
      <c r="A6" s="18" t="s">
        <v>150</v>
      </c>
    </row>
    <row r="7" spans="1:9" x14ac:dyDescent="0.25">
      <c r="B7" s="184">
        <v>0.11254740000000001</v>
      </c>
      <c r="C7" s="184">
        <v>0.23893880000000001</v>
      </c>
      <c r="D7" s="184">
        <v>0.11254740000000001</v>
      </c>
      <c r="E7" s="184">
        <v>0.23893880000000001</v>
      </c>
      <c r="F7" s="184">
        <v>0.110869</v>
      </c>
      <c r="G7" s="184">
        <v>0.23716039999999999</v>
      </c>
      <c r="I7" s="308"/>
    </row>
    <row r="8" spans="1:9" x14ac:dyDescent="0.25">
      <c r="I8" s="308"/>
    </row>
    <row r="9" spans="1:9" x14ac:dyDescent="0.25">
      <c r="A9" s="18" t="s">
        <v>151</v>
      </c>
      <c r="H9" s="185"/>
    </row>
    <row r="10" spans="1:9" x14ac:dyDescent="0.25">
      <c r="A10" t="s">
        <v>152</v>
      </c>
      <c r="B10" s="186">
        <v>0.33606999999999998</v>
      </c>
      <c r="C10" s="186">
        <v>0.14216000000000001</v>
      </c>
      <c r="D10" s="186">
        <v>0.33606999999999998</v>
      </c>
      <c r="E10" s="186">
        <v>0.14216000000000001</v>
      </c>
      <c r="F10" s="186">
        <v>0.24335000000000001</v>
      </c>
      <c r="G10" s="186">
        <v>8.3119999999999999E-2</v>
      </c>
      <c r="I10" s="283"/>
    </row>
    <row r="11" spans="1:9" x14ac:dyDescent="0.25">
      <c r="A11" t="s">
        <v>153</v>
      </c>
      <c r="B11" s="186"/>
      <c r="D11" s="186"/>
    </row>
    <row r="12" spans="1:9" x14ac:dyDescent="0.25">
      <c r="A12" t="s">
        <v>22</v>
      </c>
      <c r="B12" s="186">
        <v>0.35071999999999998</v>
      </c>
      <c r="C12" s="186">
        <v>0.14216000000000001</v>
      </c>
      <c r="D12" s="186">
        <v>0.35071999999999998</v>
      </c>
      <c r="E12" s="186">
        <f>+E10</f>
        <v>0.14216000000000001</v>
      </c>
      <c r="F12" s="186">
        <f>+F10</f>
        <v>0.24335000000000001</v>
      </c>
      <c r="G12" s="186">
        <f>+G10</f>
        <v>8.3119999999999999E-2</v>
      </c>
      <c r="I12" s="308"/>
    </row>
    <row r="13" spans="1:9" x14ac:dyDescent="0.25">
      <c r="A13" t="s">
        <v>23</v>
      </c>
      <c r="B13" s="186">
        <v>0.33239000000000002</v>
      </c>
      <c r="C13" s="186">
        <f>C12</f>
        <v>0.14216000000000001</v>
      </c>
      <c r="D13" s="186">
        <v>0.33239000000000002</v>
      </c>
      <c r="E13" s="186">
        <f t="shared" ref="E13:G17" si="0">E12</f>
        <v>0.14216000000000001</v>
      </c>
      <c r="F13" s="186">
        <f t="shared" si="0"/>
        <v>0.24335000000000001</v>
      </c>
      <c r="G13" s="186">
        <f t="shared" si="0"/>
        <v>8.3119999999999999E-2</v>
      </c>
      <c r="I13" s="308"/>
    </row>
    <row r="14" spans="1:9" x14ac:dyDescent="0.25">
      <c r="A14" t="s">
        <v>0</v>
      </c>
      <c r="B14" s="186">
        <v>0.33048</v>
      </c>
      <c r="C14" s="186">
        <f>C13</f>
        <v>0.14216000000000001</v>
      </c>
      <c r="D14" s="186">
        <v>0.33048</v>
      </c>
      <c r="E14" s="186">
        <f t="shared" si="0"/>
        <v>0.14216000000000001</v>
      </c>
      <c r="F14" s="186">
        <f t="shared" si="0"/>
        <v>0.24335000000000001</v>
      </c>
      <c r="G14" s="186">
        <f t="shared" si="0"/>
        <v>8.3119999999999999E-2</v>
      </c>
      <c r="I14" s="308"/>
    </row>
    <row r="15" spans="1:9" x14ac:dyDescent="0.25">
      <c r="A15" t="s">
        <v>154</v>
      </c>
      <c r="B15" s="186">
        <v>0.33004</v>
      </c>
      <c r="C15" s="186">
        <f>C14</f>
        <v>0.14216000000000001</v>
      </c>
      <c r="D15" s="186">
        <v>0.33004</v>
      </c>
      <c r="E15" s="186">
        <f t="shared" si="0"/>
        <v>0.14216000000000001</v>
      </c>
      <c r="F15" s="186">
        <f t="shared" si="0"/>
        <v>0.24335000000000001</v>
      </c>
      <c r="G15" s="186">
        <f t="shared" si="0"/>
        <v>8.3119999999999999E-2</v>
      </c>
    </row>
    <row r="16" spans="1:9" x14ac:dyDescent="0.25">
      <c r="A16" t="s">
        <v>155</v>
      </c>
      <c r="B16" s="186">
        <v>0.33028999999999997</v>
      </c>
      <c r="C16" s="186">
        <f>C15</f>
        <v>0.14216000000000001</v>
      </c>
      <c r="D16" s="186">
        <v>0.33028999999999997</v>
      </c>
      <c r="E16" s="186">
        <f t="shared" si="0"/>
        <v>0.14216000000000001</v>
      </c>
      <c r="F16" s="186">
        <f t="shared" si="0"/>
        <v>0.24335000000000001</v>
      </c>
      <c r="G16" s="186">
        <f t="shared" si="0"/>
        <v>8.3119999999999999E-2</v>
      </c>
      <c r="I16" s="308"/>
    </row>
    <row r="17" spans="1:9" x14ac:dyDescent="0.25">
      <c r="A17" t="s">
        <v>156</v>
      </c>
      <c r="B17" s="186">
        <v>0.33187</v>
      </c>
      <c r="C17" s="186">
        <f>C16</f>
        <v>0.14216000000000001</v>
      </c>
      <c r="D17" s="186">
        <v>0.33187</v>
      </c>
      <c r="E17" s="186">
        <f t="shared" si="0"/>
        <v>0.14216000000000001</v>
      </c>
      <c r="F17" s="186">
        <f t="shared" si="0"/>
        <v>0.24335000000000001</v>
      </c>
      <c r="G17" s="186">
        <f t="shared" si="0"/>
        <v>8.3119999999999999E-2</v>
      </c>
      <c r="I17" s="308"/>
    </row>
    <row r="19" spans="1:9" x14ac:dyDescent="0.25">
      <c r="A19" s="18" t="s">
        <v>25</v>
      </c>
    </row>
    <row r="20" spans="1:9" x14ac:dyDescent="0.25">
      <c r="B20" s="22">
        <v>11089284.458101537</v>
      </c>
      <c r="C20" s="22">
        <f>3233192.57+16675.11</f>
        <v>3249867.6799999997</v>
      </c>
      <c r="D20" s="22">
        <v>2140376.9890333959</v>
      </c>
      <c r="E20" s="22">
        <v>700365.64440726885</v>
      </c>
      <c r="F20" s="22">
        <v>15300894.639401933</v>
      </c>
      <c r="G20" s="22">
        <v>3908443.5557121718</v>
      </c>
      <c r="H20" s="185"/>
    </row>
  </sheetData>
  <mergeCells count="3">
    <mergeCell ref="I7:I8"/>
    <mergeCell ref="I12:I14"/>
    <mergeCell ref="I16:I17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7"/>
  <sheetViews>
    <sheetView zoomScale="85" zoomScaleNormal="85" workbookViewId="0">
      <pane xSplit="2" ySplit="3" topLeftCell="C38" activePane="bottomRight" state="frozen"/>
      <selection activeCell="E57" sqref="E57"/>
      <selection pane="topRight" activeCell="E57" sqref="E57"/>
      <selection pane="bottomLeft" activeCell="E57" sqref="E57"/>
      <selection pane="bottomRight" activeCell="O1" sqref="O1:O1048576"/>
    </sheetView>
  </sheetViews>
  <sheetFormatPr defaultColWidth="14.7109375" defaultRowHeight="15" x14ac:dyDescent="0.25"/>
  <cols>
    <col min="1" max="1" width="27.7109375" customWidth="1"/>
    <col min="2" max="2" width="1.28515625" customWidth="1"/>
    <col min="3" max="3" width="16" customWidth="1"/>
    <col min="4" max="4" width="18.28515625" customWidth="1"/>
    <col min="5" max="5" width="16.5703125" customWidth="1"/>
    <col min="6" max="6" width="1.28515625" customWidth="1"/>
    <col min="9" max="9" width="16.42578125" customWidth="1"/>
    <col min="10" max="10" width="1.28515625" customWidth="1"/>
    <col min="12" max="12" width="1.28515625" customWidth="1"/>
    <col min="14" max="14" width="14.7109375" style="269"/>
  </cols>
  <sheetData>
    <row r="1" spans="1:14" x14ac:dyDescent="0.25">
      <c r="A1" s="5" t="s">
        <v>140</v>
      </c>
      <c r="B1" s="171"/>
      <c r="C1" s="309" t="s">
        <v>20</v>
      </c>
      <c r="D1" s="309"/>
      <c r="E1" s="309"/>
      <c r="F1" s="171"/>
      <c r="G1" s="82" t="s">
        <v>111</v>
      </c>
      <c r="H1" s="82" t="s">
        <v>111</v>
      </c>
      <c r="I1" s="82" t="s">
        <v>111</v>
      </c>
      <c r="J1" s="171"/>
      <c r="K1" s="82" t="s">
        <v>20</v>
      </c>
      <c r="L1" s="171"/>
      <c r="M1" s="83" t="s">
        <v>111</v>
      </c>
      <c r="N1" s="116"/>
    </row>
    <row r="2" spans="1:14" ht="30" x14ac:dyDescent="0.25">
      <c r="A2" s="147"/>
      <c r="B2" s="148"/>
      <c r="C2" s="114" t="s">
        <v>109</v>
      </c>
      <c r="D2" s="114" t="s">
        <v>110</v>
      </c>
      <c r="E2" s="202" t="s">
        <v>170</v>
      </c>
      <c r="F2" s="148"/>
      <c r="G2" s="114" t="s">
        <v>109</v>
      </c>
      <c r="H2" s="114" t="s">
        <v>110</v>
      </c>
      <c r="I2" s="202" t="s">
        <v>170</v>
      </c>
      <c r="J2" s="148"/>
      <c r="K2" s="114" t="s">
        <v>21</v>
      </c>
      <c r="L2" s="148"/>
      <c r="M2" s="115" t="s">
        <v>21</v>
      </c>
      <c r="N2" s="117"/>
    </row>
    <row r="3" spans="1:14" x14ac:dyDescent="0.25">
      <c r="A3" s="10"/>
      <c r="B3" s="172"/>
      <c r="C3" s="11"/>
      <c r="D3" s="11"/>
      <c r="E3" s="11"/>
      <c r="F3" s="172"/>
      <c r="G3" s="11"/>
      <c r="H3" s="11"/>
      <c r="I3" s="11"/>
      <c r="J3" s="172"/>
      <c r="K3" s="11"/>
      <c r="L3" s="172"/>
      <c r="M3" s="12"/>
      <c r="N3" s="118"/>
    </row>
    <row r="4" spans="1:14" s="4" customFormat="1" x14ac:dyDescent="0.25">
      <c r="A4" s="13"/>
      <c r="B4" s="173"/>
      <c r="C4" s="14"/>
      <c r="D4" s="14"/>
      <c r="E4" s="14"/>
      <c r="F4" s="173"/>
      <c r="G4" s="14"/>
      <c r="H4" s="14"/>
      <c r="I4" s="14"/>
      <c r="J4" s="173"/>
      <c r="K4" s="15"/>
      <c r="L4" s="173"/>
      <c r="M4" s="23"/>
      <c r="N4" s="119"/>
    </row>
    <row r="5" spans="1:14" s="4" customFormat="1" x14ac:dyDescent="0.25">
      <c r="A5" s="174"/>
      <c r="B5" s="173"/>
      <c r="C5" s="174"/>
      <c r="D5" s="174"/>
      <c r="E5" s="174"/>
      <c r="F5" s="173"/>
      <c r="G5" s="174"/>
      <c r="H5" s="174"/>
      <c r="I5" s="174"/>
      <c r="J5" s="173"/>
      <c r="K5" s="175"/>
      <c r="L5" s="173"/>
      <c r="M5" s="174"/>
      <c r="N5" s="287"/>
    </row>
    <row r="6" spans="1:14" s="4" customFormat="1" x14ac:dyDescent="0.25">
      <c r="A6" s="5" t="s">
        <v>212</v>
      </c>
      <c r="B6" s="173"/>
      <c r="C6" s="174"/>
      <c r="D6" s="174"/>
      <c r="E6" s="174"/>
      <c r="F6" s="173"/>
      <c r="G6" s="174"/>
      <c r="H6" s="174"/>
      <c r="I6" s="174"/>
      <c r="J6" s="173"/>
      <c r="K6" s="175"/>
      <c r="L6" s="173"/>
      <c r="M6" s="174"/>
      <c r="N6" s="287"/>
    </row>
    <row r="7" spans="1:14" x14ac:dyDescent="0.25">
      <c r="A7" t="s">
        <v>141</v>
      </c>
      <c r="C7" s="64">
        <v>0</v>
      </c>
      <c r="D7" s="64">
        <v>0</v>
      </c>
      <c r="E7" s="64">
        <f>SUM(C7:D7)</f>
        <v>0</v>
      </c>
      <c r="G7" s="64">
        <v>0</v>
      </c>
      <c r="H7" s="64">
        <v>0</v>
      </c>
      <c r="I7" s="64">
        <f>SUM(G7:H7)</f>
        <v>0</v>
      </c>
      <c r="K7" s="64">
        <v>0</v>
      </c>
      <c r="M7" s="64">
        <v>0</v>
      </c>
      <c r="N7" s="288"/>
    </row>
    <row r="8" spans="1:14" x14ac:dyDescent="0.25">
      <c r="A8" s="5" t="s">
        <v>142</v>
      </c>
    </row>
    <row r="9" spans="1:14" x14ac:dyDescent="0.25">
      <c r="A9" s="176" t="s">
        <v>223</v>
      </c>
      <c r="B9" s="64">
        <v>1</v>
      </c>
      <c r="C9" s="64">
        <f>-INDEX('SRR Res NEMO'!$D$27:$O$27,1,$B9)</f>
        <v>8099.983485859716</v>
      </c>
      <c r="D9" s="64">
        <f>-INDEX('SRR Res WEMO'!$D$27:$O$27,1,$B9)</f>
        <v>1574.1262061577704</v>
      </c>
      <c r="E9" s="64">
        <f t="shared" ref="E9:E20" si="0">SUM(C9:D9)</f>
        <v>9674.1096920174859</v>
      </c>
      <c r="F9" s="64"/>
      <c r="G9" s="64">
        <f>-INDEX('SRR SGS NEMO'!$D$27:$O$27,1,$B9)</f>
        <v>965.92711267926643</v>
      </c>
      <c r="H9" s="64">
        <f>-INDEX(' SRR SGS WEMO'!$D$27:$O$27,1,$B9)</f>
        <v>172.27118349901062</v>
      </c>
      <c r="I9" s="64">
        <f t="shared" ref="I9:I20" si="1">SUM(G9:H9)</f>
        <v>1138.1982961782771</v>
      </c>
      <c r="J9" s="64"/>
      <c r="K9" s="64">
        <f>-INDEX('SRR Res SEMO'!$D$27:$O$27,1,$B9)</f>
        <v>-1109.6827083293863</v>
      </c>
      <c r="L9" s="64"/>
      <c r="M9" s="64">
        <f>-INDEX('SRR SGS SEMO'!$D$27:$O$27,1,$B9)</f>
        <v>-84.712302646022593</v>
      </c>
      <c r="N9" s="288"/>
    </row>
    <row r="10" spans="1:14" x14ac:dyDescent="0.25">
      <c r="A10" s="176" t="s">
        <v>224</v>
      </c>
      <c r="B10" s="64">
        <f>B9+1</f>
        <v>2</v>
      </c>
      <c r="C10" s="3">
        <f>-INDEX('SRR Res NEMO'!$D$27:$O$27,1,$B10)</f>
        <v>29528.552626814955</v>
      </c>
      <c r="D10" s="3">
        <f>-INDEX('SRR Res WEMO'!$D$27:$O$27,1,$B10)</f>
        <v>6285.7120899571819</v>
      </c>
      <c r="E10" s="3">
        <f t="shared" si="0"/>
        <v>35814.264716772137</v>
      </c>
      <c r="F10" s="64"/>
      <c r="G10" s="3">
        <f>-INDEX('SRR SGS NEMO'!$D$27:$O$27,1,$B10)</f>
        <v>3631.118862983958</v>
      </c>
      <c r="H10" s="3">
        <f>-INDEX(' SRR SGS WEMO'!$D$27:$O$27,1,$B10)</f>
        <v>855.51979270309153</v>
      </c>
      <c r="I10" s="3">
        <f t="shared" si="1"/>
        <v>4486.6386556870493</v>
      </c>
      <c r="J10" s="64"/>
      <c r="K10" s="3">
        <f>-INDEX('SRR Res SEMO'!$D$27:$O$27,1,$B10)</f>
        <v>-5108.5106262203271</v>
      </c>
      <c r="L10" s="64"/>
      <c r="M10" s="3">
        <f>-INDEX('SRR SGS SEMO'!$D$27:$O$27,1,$B10)</f>
        <v>-448.06201166631422</v>
      </c>
      <c r="N10" s="272"/>
    </row>
    <row r="11" spans="1:14" x14ac:dyDescent="0.25">
      <c r="A11" s="176" t="s">
        <v>225</v>
      </c>
      <c r="B11" s="64">
        <f t="shared" ref="B11:B20" si="2">B10+1</f>
        <v>3</v>
      </c>
      <c r="C11" s="3">
        <f>-INDEX('SRR Res NEMO'!$D$27:$O$27,1,$B11)</f>
        <v>36675.990788729607</v>
      </c>
      <c r="D11" s="3">
        <f>-INDEX('SRR Res WEMO'!$D$27:$O$27,1,$B11)</f>
        <v>7572.4123951289248</v>
      </c>
      <c r="E11" s="3">
        <f t="shared" si="0"/>
        <v>44248.403183858529</v>
      </c>
      <c r="F11" s="64"/>
      <c r="G11" s="3">
        <f>-INDEX('SRR SGS NEMO'!$D$27:$O$27,1,$B11)</f>
        <v>4594.0439236322891</v>
      </c>
      <c r="H11" s="3">
        <f>-INDEX(' SRR SGS WEMO'!$D$27:$O$27,1,$B11)</f>
        <v>1094.4286497214557</v>
      </c>
      <c r="I11" s="3">
        <f t="shared" si="1"/>
        <v>5688.4725733537452</v>
      </c>
      <c r="J11" s="64"/>
      <c r="K11" s="3">
        <f>-INDEX('SRR Res SEMO'!$D$27:$O$27,1,$B11)</f>
        <v>-6101.0386206855192</v>
      </c>
      <c r="L11" s="64"/>
      <c r="M11" s="3">
        <f>-INDEX('SRR SGS SEMO'!$D$27:$O$27,1,$B11)</f>
        <v>-556.46809058696306</v>
      </c>
      <c r="N11" s="272"/>
    </row>
    <row r="12" spans="1:14" x14ac:dyDescent="0.25">
      <c r="A12" s="176" t="s">
        <v>226</v>
      </c>
      <c r="B12" s="64">
        <f t="shared" si="2"/>
        <v>4</v>
      </c>
      <c r="C12" s="3">
        <f>-INDEX('SRR Res NEMO'!$D$27:$O$27,1,$B12)</f>
        <v>50891.44933695408</v>
      </c>
      <c r="D12" s="3">
        <f>-INDEX('SRR Res WEMO'!$D$27:$O$27,1,$B12)</f>
        <v>9862.860524265132</v>
      </c>
      <c r="E12" s="3">
        <f t="shared" si="0"/>
        <v>60754.309861219212</v>
      </c>
      <c r="F12" s="64"/>
      <c r="G12" s="3">
        <f>-INDEX('SRR SGS NEMO'!$D$27:$O$27,1,$B12)</f>
        <v>7119.0829575350017</v>
      </c>
      <c r="H12" s="3">
        <f>-INDEX(' SRR SGS WEMO'!$D$27:$O$27,1,$B12)</f>
        <v>1476.2151728646577</v>
      </c>
      <c r="I12" s="3">
        <f t="shared" si="1"/>
        <v>8595.2981303996603</v>
      </c>
      <c r="J12" s="64"/>
      <c r="K12" s="3">
        <f>-INDEX('SRR Res SEMO'!$D$27:$O$27,1,$B12)</f>
        <v>4657.1316271602109</v>
      </c>
      <c r="L12" s="64"/>
      <c r="M12" s="3">
        <f>-INDEX('SRR SGS SEMO'!$D$27:$O$27,1,$B12)</f>
        <v>929.28194588632448</v>
      </c>
      <c r="N12" s="272"/>
    </row>
    <row r="13" spans="1:14" x14ac:dyDescent="0.25">
      <c r="A13" s="176" t="s">
        <v>217</v>
      </c>
      <c r="B13" s="64">
        <f t="shared" si="2"/>
        <v>5</v>
      </c>
      <c r="C13" s="3">
        <f>-INDEX('SRR Res NEMO'!$D$27:$O$27,1,$B13)</f>
        <v>19801.565802461526</v>
      </c>
      <c r="D13" s="3">
        <f>-INDEX('SRR Res WEMO'!$D$27:$O$27,1,$B13)</f>
        <v>8412.413399052235</v>
      </c>
      <c r="E13" s="3">
        <f t="shared" si="0"/>
        <v>28213.979201513761</v>
      </c>
      <c r="F13" s="64"/>
      <c r="G13" s="3">
        <f>-INDEX('SRR SGS NEMO'!$D$27:$O$27,1,$B13)</f>
        <v>5932.1236300364881</v>
      </c>
      <c r="H13" s="3">
        <f>-INDEX(' SRR SGS WEMO'!$D$27:$O$27,1,$B13)</f>
        <v>1293.4159613371121</v>
      </c>
      <c r="I13" s="3">
        <f t="shared" si="1"/>
        <v>7225.5395913736002</v>
      </c>
      <c r="J13" s="64"/>
      <c r="K13" s="3">
        <f>-INDEX('SRR Res SEMO'!$D$27:$O$27,1,$B13)</f>
        <v>-4397.3878926860725</v>
      </c>
      <c r="L13" s="64"/>
      <c r="M13" s="3">
        <f>-INDEX('SRR SGS SEMO'!$D$27:$O$27,1,$B13)</f>
        <v>-307.07917883205999</v>
      </c>
      <c r="N13" s="272"/>
    </row>
    <row r="14" spans="1:14" x14ac:dyDescent="0.25">
      <c r="A14" s="176" t="s">
        <v>218</v>
      </c>
      <c r="B14" s="64">
        <f t="shared" si="2"/>
        <v>6</v>
      </c>
      <c r="C14" s="3">
        <f>-INDEX('SRR Res NEMO'!$D$27:$O$27,1,$B14)</f>
        <v>11955.956815896119</v>
      </c>
      <c r="D14" s="3">
        <f>-INDEX('SRR Res WEMO'!$D$27:$O$27,1,$B14)</f>
        <v>6572.4048582315418</v>
      </c>
      <c r="E14" s="3">
        <f t="shared" si="0"/>
        <v>18528.36167412766</v>
      </c>
      <c r="F14" s="64"/>
      <c r="G14" s="3">
        <f>-INDEX('SRR SGS NEMO'!$D$27:$O$27,1,$B14)</f>
        <v>4322.4400308097629</v>
      </c>
      <c r="H14" s="3">
        <f>-INDEX(' SRR SGS WEMO'!$D$27:$O$27,1,$B14)</f>
        <v>963.34514582399822</v>
      </c>
      <c r="I14" s="3">
        <f t="shared" si="1"/>
        <v>5285.7851766337608</v>
      </c>
      <c r="J14" s="64"/>
      <c r="K14" s="3">
        <f>-INDEX('SRR Res SEMO'!$D$27:$O$27,1,$B14)</f>
        <v>486.52148529285387</v>
      </c>
      <c r="L14" s="64"/>
      <c r="M14" s="3">
        <f>-INDEX('SRR SGS SEMO'!$D$27:$O$27,1,$B14)</f>
        <v>229.72803837512123</v>
      </c>
      <c r="N14" s="272"/>
    </row>
    <row r="15" spans="1:14" x14ac:dyDescent="0.25">
      <c r="A15" s="176" t="s">
        <v>219</v>
      </c>
      <c r="B15" s="64">
        <f t="shared" si="2"/>
        <v>7</v>
      </c>
      <c r="C15" s="3">
        <f>-INDEX('SRR Res NEMO'!$D$27:$O$27,1,$B15)</f>
        <v>18877.993044589657</v>
      </c>
      <c r="D15" s="3">
        <f>-INDEX('SRR Res WEMO'!$D$27:$O$27,1,$B15)</f>
        <v>3215.6063571754312</v>
      </c>
      <c r="E15" s="3">
        <f t="shared" si="0"/>
        <v>22093.599401765088</v>
      </c>
      <c r="F15" s="3"/>
      <c r="G15" s="3">
        <f>-INDEX('SRR SGS NEMO'!$D$27:$O$27,1,$B15)</f>
        <v>1919.3285223160005</v>
      </c>
      <c r="H15" s="3">
        <f>-INDEX(' SRR SGS WEMO'!$D$27:$O$27,1,$B15)</f>
        <v>346.59641633221833</v>
      </c>
      <c r="I15" s="3">
        <f t="shared" si="1"/>
        <v>2265.9249386482188</v>
      </c>
      <c r="J15" s="3"/>
      <c r="K15" s="3">
        <f>-INDEX('SRR Res SEMO'!$D$27:$O$27,1,$B15)</f>
        <v>-2344.5580612417484</v>
      </c>
      <c r="L15" s="3"/>
      <c r="M15" s="3">
        <f>-INDEX('SRR SGS SEMO'!$D$27:$O$27,1,$B15)</f>
        <v>-162.72234201589458</v>
      </c>
      <c r="N15" s="272"/>
    </row>
    <row r="16" spans="1:14" x14ac:dyDescent="0.25">
      <c r="A16" s="176" t="s">
        <v>220</v>
      </c>
      <c r="B16" s="64">
        <f t="shared" si="2"/>
        <v>8</v>
      </c>
      <c r="C16" s="3">
        <f>-INDEX('SRR Res NEMO'!$D$27:$O$27,1,$B16)</f>
        <v>8708.7928454880712</v>
      </c>
      <c r="D16" s="3">
        <f>-INDEX('SRR Res WEMO'!$D$27:$O$27,1,$B16)</f>
        <v>1676.2686121115635</v>
      </c>
      <c r="E16" s="3">
        <f t="shared" si="0"/>
        <v>10385.061457599635</v>
      </c>
      <c r="F16" s="3"/>
      <c r="G16" s="3">
        <f>-INDEX('SRR SGS NEMO'!$D$27:$O$27,1,$B16)</f>
        <v>856.97715783070555</v>
      </c>
      <c r="H16" s="3">
        <f>-INDEX(' SRR SGS WEMO'!$D$27:$O$27,1,$B16)</f>
        <v>184.3316004309597</v>
      </c>
      <c r="I16" s="3">
        <f t="shared" si="1"/>
        <v>1041.3087582616652</v>
      </c>
      <c r="J16" s="3"/>
      <c r="K16" s="3">
        <f>-INDEX('SRR Res SEMO'!$D$27:$O$27,1,$B16)</f>
        <v>-1260.1461444666725</v>
      </c>
      <c r="L16" s="3"/>
      <c r="M16" s="3">
        <f>-INDEX('SRR SGS SEMO'!$D$27:$O$27,1,$B16)</f>
        <v>-93.242254625806467</v>
      </c>
      <c r="N16" s="272"/>
    </row>
    <row r="17" spans="1:14" x14ac:dyDescent="0.25">
      <c r="A17" s="176" t="s">
        <v>221</v>
      </c>
      <c r="B17" s="64">
        <f t="shared" si="2"/>
        <v>9</v>
      </c>
      <c r="C17" s="3">
        <f>-INDEX('SRR Res NEMO'!$D$27:$O$27,1,$B17)</f>
        <v>3347.7641803493243</v>
      </c>
      <c r="D17" s="3">
        <f>-INDEX('SRR Res WEMO'!$D$27:$O$27,1,$B17)</f>
        <v>606.19858399434395</v>
      </c>
      <c r="E17" s="3">
        <f t="shared" si="0"/>
        <v>3953.9627643436684</v>
      </c>
      <c r="F17" s="3"/>
      <c r="G17" s="3">
        <f>-INDEX('SRR SGS NEMO'!$D$27:$O$27,1,$B17)</f>
        <v>479.16204521456672</v>
      </c>
      <c r="H17" s="3">
        <f>-INDEX(' SRR SGS WEMO'!$D$27:$O$27,1,$B17)</f>
        <v>93.900183280758711</v>
      </c>
      <c r="I17" s="3">
        <f t="shared" si="1"/>
        <v>573.06222849532537</v>
      </c>
      <c r="J17" s="3"/>
      <c r="K17" s="3">
        <f>-INDEX('SRR Res SEMO'!$D$27:$O$27,1,$B17)</f>
        <v>-692.42762344629853</v>
      </c>
      <c r="L17" s="3"/>
      <c r="M17" s="3">
        <f>-INDEX('SRR SGS SEMO'!$D$27:$O$27,1,$B17)</f>
        <v>-66.409797058907998</v>
      </c>
      <c r="N17" s="272"/>
    </row>
    <row r="18" spans="1:14" x14ac:dyDescent="0.25">
      <c r="A18" s="176" t="s">
        <v>222</v>
      </c>
      <c r="B18" s="64">
        <f t="shared" si="2"/>
        <v>10</v>
      </c>
      <c r="C18" s="3">
        <f>-INDEX('SRR Res NEMO'!$D$27:$O$27,1,$B18)</f>
        <v>3134</v>
      </c>
      <c r="D18" s="3">
        <f>-INDEX('SRR Res WEMO'!$D$27:$O$27,1,$B18)</f>
        <v>629</v>
      </c>
      <c r="E18" s="3">
        <f t="shared" si="0"/>
        <v>3763</v>
      </c>
      <c r="F18" s="3"/>
      <c r="G18" s="3">
        <f>-INDEX('SRR SGS NEMO'!$D$27:$O$27,1,$B18)</f>
        <v>572</v>
      </c>
      <c r="H18" s="3">
        <f>-INDEX(' SRR SGS WEMO'!$D$27:$O$27,1,$B18)</f>
        <v>106</v>
      </c>
      <c r="I18" s="3">
        <f t="shared" si="1"/>
        <v>678</v>
      </c>
      <c r="J18" s="3"/>
      <c r="K18" s="3">
        <f>-INDEX('SRR Res SEMO'!$D$27:$O$27,1,$B18)</f>
        <v>-636</v>
      </c>
      <c r="L18" s="3"/>
      <c r="M18" s="3">
        <f>-INDEX('SRR SGS SEMO'!$D$27:$O$27,1,$B18)</f>
        <v>-68</v>
      </c>
      <c r="N18" s="272"/>
    </row>
    <row r="19" spans="1:14" x14ac:dyDescent="0.25">
      <c r="A19" s="176" t="s">
        <v>227</v>
      </c>
      <c r="B19" s="64">
        <f t="shared" si="2"/>
        <v>11</v>
      </c>
      <c r="C19" s="3">
        <f>-INDEX('SRR Res NEMO'!$D$27:$O$27,1,$B19)</f>
        <v>2838</v>
      </c>
      <c r="D19" s="3">
        <f>-INDEX('SRR Res WEMO'!$D$27:$O$27,1,$B19)</f>
        <v>506</v>
      </c>
      <c r="E19" s="3">
        <f t="shared" si="0"/>
        <v>3344</v>
      </c>
      <c r="F19" s="3"/>
      <c r="G19" s="3">
        <f>-INDEX('SRR SGS NEMO'!$D$27:$O$27,1,$B19)</f>
        <v>535</v>
      </c>
      <c r="H19" s="3">
        <f>-INDEX(' SRR SGS WEMO'!$D$27:$O$27,1,$B19)</f>
        <v>89</v>
      </c>
      <c r="I19" s="3">
        <f t="shared" si="1"/>
        <v>624</v>
      </c>
      <c r="J19" s="3"/>
      <c r="K19" s="3">
        <f>-INDEX('SRR Res SEMO'!$D$27:$O$27,1,$B19)</f>
        <v>-599</v>
      </c>
      <c r="L19" s="3"/>
      <c r="M19" s="3">
        <f>-INDEX('SRR SGS SEMO'!$D$27:$O$27,1,$B19)</f>
        <v>-69</v>
      </c>
      <c r="N19" s="272"/>
    </row>
    <row r="20" spans="1:14" x14ac:dyDescent="0.25">
      <c r="A20" s="176" t="s">
        <v>228</v>
      </c>
      <c r="B20" s="64">
        <f t="shared" si="2"/>
        <v>12</v>
      </c>
      <c r="C20" s="3">
        <f>-INDEX('SRR Res NEMO'!$D$27:$O$27,1,$B20)</f>
        <v>4008</v>
      </c>
      <c r="D20" s="3">
        <f>-INDEX('SRR Res WEMO'!$D$27:$O$27,1,$B20)</f>
        <v>735</v>
      </c>
      <c r="E20" s="3">
        <f t="shared" si="0"/>
        <v>4743</v>
      </c>
      <c r="F20" s="3"/>
      <c r="G20" s="3">
        <f>-INDEX('SRR SGS NEMO'!$D$27:$O$27,1,$B20)</f>
        <v>724</v>
      </c>
      <c r="H20" s="3">
        <f>-INDEX(' SRR SGS WEMO'!$D$27:$O$27,1,$B20)</f>
        <v>123</v>
      </c>
      <c r="I20" s="3">
        <f t="shared" si="1"/>
        <v>847</v>
      </c>
      <c r="J20" s="3"/>
      <c r="K20" s="3">
        <f>-INDEX('SRR Res SEMO'!$D$27:$O$27,1,$B20)</f>
        <v>-766</v>
      </c>
      <c r="L20" s="3"/>
      <c r="M20" s="3">
        <f>-INDEX('SRR SGS SEMO'!$D$27:$O$27,1,$B20)</f>
        <v>-82</v>
      </c>
      <c r="N20" s="272"/>
    </row>
    <row r="21" spans="1:14" ht="6.75" customHeight="1" x14ac:dyDescent="0.25"/>
    <row r="22" spans="1:14" x14ac:dyDescent="0.25">
      <c r="A22" s="144" t="s">
        <v>143</v>
      </c>
      <c r="B22" s="64"/>
      <c r="C22" s="146">
        <f>SUM(C9:C21)</f>
        <v>197868.04892714304</v>
      </c>
      <c r="D22" s="146">
        <f>SUM(D9:D21)</f>
        <v>47648.003026074133</v>
      </c>
      <c r="E22" s="146">
        <f>SUM(E9:E21)</f>
        <v>245516.05195321716</v>
      </c>
      <c r="F22" s="146"/>
      <c r="G22" s="146">
        <f>SUM(G9:G21)</f>
        <v>31651.204243038035</v>
      </c>
      <c r="H22" s="146">
        <f>SUM(H9:H21)</f>
        <v>6798.0241059932632</v>
      </c>
      <c r="I22" s="146">
        <f>SUM(I9:I21)</f>
        <v>38449.228349031306</v>
      </c>
      <c r="J22" s="146"/>
      <c r="K22" s="146">
        <f>SUM(K9:K21)</f>
        <v>-17871.09856462296</v>
      </c>
      <c r="L22" s="146"/>
      <c r="M22" s="146">
        <f>SUM(M9:M21)</f>
        <v>-778.68599317052315</v>
      </c>
      <c r="N22" s="121"/>
    </row>
    <row r="23" spans="1:14" ht="6" customHeight="1" x14ac:dyDescent="0.25">
      <c r="A23" s="170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288"/>
    </row>
    <row r="24" spans="1:14" ht="6.75" customHeight="1" x14ac:dyDescent="0.25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288"/>
    </row>
    <row r="25" spans="1:14" ht="14.25" customHeight="1" x14ac:dyDescent="0.25">
      <c r="A25" t="s">
        <v>144</v>
      </c>
      <c r="B25" s="64"/>
      <c r="C25" s="64">
        <f>C7+C22</f>
        <v>197868.04892714304</v>
      </c>
      <c r="D25" s="64">
        <f>D7+D22</f>
        <v>47648.003026074133</v>
      </c>
      <c r="E25" s="64">
        <f>SUM(C25:D25)</f>
        <v>245516.05195321719</v>
      </c>
      <c r="F25" s="64"/>
      <c r="G25" s="64">
        <f>G7+G22</f>
        <v>31651.204243038035</v>
      </c>
      <c r="H25" s="64">
        <f>H7+H22</f>
        <v>6798.0241059932632</v>
      </c>
      <c r="I25" s="64">
        <f>SUM(G25:H25)</f>
        <v>38449.228349031298</v>
      </c>
      <c r="J25" s="64"/>
      <c r="K25" s="64">
        <f>K7+K22</f>
        <v>-17871.09856462296</v>
      </c>
      <c r="L25" s="64"/>
      <c r="M25" s="64">
        <f>M7+M22</f>
        <v>-778.68599317052315</v>
      </c>
      <c r="N25" s="288"/>
    </row>
    <row r="26" spans="1:14" ht="14.25" customHeight="1" x14ac:dyDescent="0.2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288"/>
    </row>
    <row r="27" spans="1:14" x14ac:dyDescent="0.25">
      <c r="A27" s="5" t="s">
        <v>145</v>
      </c>
    </row>
    <row r="28" spans="1:14" x14ac:dyDescent="0.25">
      <c r="A28" t="s">
        <v>141</v>
      </c>
      <c r="C28" s="64">
        <v>0</v>
      </c>
      <c r="D28" s="64">
        <v>0</v>
      </c>
      <c r="E28" s="177">
        <f>SUM(C28:D28)</f>
        <v>0</v>
      </c>
      <c r="G28" s="64">
        <v>0</v>
      </c>
      <c r="H28" s="64">
        <v>0</v>
      </c>
      <c r="I28" s="177">
        <f>SUM(G28:H28)</f>
        <v>0</v>
      </c>
      <c r="K28" s="64">
        <v>0</v>
      </c>
      <c r="M28" s="64">
        <v>0</v>
      </c>
      <c r="N28" s="288"/>
    </row>
    <row r="29" spans="1:14" x14ac:dyDescent="0.25">
      <c r="A29" s="170"/>
    </row>
    <row r="30" spans="1:14" x14ac:dyDescent="0.25">
      <c r="A30" s="176" t="str">
        <f>A9</f>
        <v>October 2019</v>
      </c>
      <c r="B30" s="64">
        <v>1</v>
      </c>
      <c r="C30" s="64">
        <f>-INDEX('SRR Res NEMO'!$D$28:$O$28,1,$B30)</f>
        <v>0</v>
      </c>
      <c r="D30" s="64">
        <f>-INDEX('SRR Res WEMO'!$D$28:$O$28,1,$B30)</f>
        <v>0</v>
      </c>
      <c r="E30" s="64">
        <f>SUM(C30:D30)</f>
        <v>0</v>
      </c>
      <c r="F30" s="64"/>
      <c r="G30" s="64">
        <f>-INDEX('SRR SGS NEMO'!$D$28:$O$28,1,$B30)</f>
        <v>0</v>
      </c>
      <c r="H30" s="64">
        <f>-INDEX(' SRR SGS WEMO'!$D$28:$O$28,1,$B30)</f>
        <v>0</v>
      </c>
      <c r="I30" s="64">
        <f>SUM(G30:H30)</f>
        <v>0</v>
      </c>
      <c r="J30" s="64"/>
      <c r="K30" s="64">
        <f>-INDEX('SRR Res SEMO'!$D$28:$O$28,1,$B30)</f>
        <v>0</v>
      </c>
      <c r="L30" s="64"/>
      <c r="M30" s="64">
        <f>-INDEX('SRR SGS SEMO'!$D$28:$O$28,1,$B30)</f>
        <v>0</v>
      </c>
      <c r="N30" s="288"/>
    </row>
    <row r="31" spans="1:14" x14ac:dyDescent="0.25">
      <c r="A31" s="176" t="str">
        <f t="shared" ref="A31:A41" si="3">A10</f>
        <v>November 2019</v>
      </c>
      <c r="B31" s="64">
        <f>B30+1</f>
        <v>2</v>
      </c>
      <c r="C31" s="3">
        <f>-INDEX('SRR Res NEMO'!$D$28:$O$28,1,$B31)</f>
        <v>0</v>
      </c>
      <c r="D31" s="3">
        <f>-INDEX('SRR Res WEMO'!$D$28:$O$28,1,$B31)</f>
        <v>0</v>
      </c>
      <c r="E31" s="64">
        <f t="shared" ref="E31:E41" si="4">SUM(C31:D31)</f>
        <v>0</v>
      </c>
      <c r="F31" s="64"/>
      <c r="G31" s="3">
        <f>-INDEX('SRR SGS NEMO'!$D$28:$O$28,1,$B31)</f>
        <v>0</v>
      </c>
      <c r="H31" s="3">
        <f>-INDEX(' SRR SGS WEMO'!$D$28:$O$28,1,$B31)</f>
        <v>0</v>
      </c>
      <c r="I31" s="3">
        <f t="shared" ref="I31:I41" si="5">SUM(G31:H31)</f>
        <v>0</v>
      </c>
      <c r="J31" s="64"/>
      <c r="K31" s="3">
        <f>-INDEX('SRR Res SEMO'!$D$28:$O$28,1,$B31)</f>
        <v>0</v>
      </c>
      <c r="L31" s="64"/>
      <c r="M31" s="3">
        <f>-INDEX('SRR SGS SEMO'!$D$28:$O$28,1,$B31)</f>
        <v>0</v>
      </c>
      <c r="N31" s="272"/>
    </row>
    <row r="32" spans="1:14" x14ac:dyDescent="0.25">
      <c r="A32" s="176" t="str">
        <f t="shared" si="3"/>
        <v>December 2019</v>
      </c>
      <c r="B32" s="64">
        <f t="shared" ref="B32:B41" si="6">B31+1</f>
        <v>3</v>
      </c>
      <c r="C32" s="3">
        <f>-INDEX('SRR Res NEMO'!$D$28:$O$28,1,$B32)</f>
        <v>0</v>
      </c>
      <c r="D32" s="3">
        <f>-INDEX('SRR Res WEMO'!$D$28:$O$28,1,$B32)</f>
        <v>0</v>
      </c>
      <c r="E32" s="64">
        <f t="shared" si="4"/>
        <v>0</v>
      </c>
      <c r="F32" s="64"/>
      <c r="G32" s="3">
        <f>-INDEX('SRR SGS NEMO'!$D$28:$O$28,1,$B32)</f>
        <v>0</v>
      </c>
      <c r="H32" s="3">
        <f>-INDEX(' SRR SGS WEMO'!$D$28:$O$28,1,$B32)</f>
        <v>0</v>
      </c>
      <c r="I32" s="3">
        <f t="shared" si="5"/>
        <v>0</v>
      </c>
      <c r="J32" s="64"/>
      <c r="K32" s="3">
        <f>-INDEX('SRR Res SEMO'!$D$28:$O$28,1,$B32)</f>
        <v>0</v>
      </c>
      <c r="L32" s="64"/>
      <c r="M32" s="3">
        <f>-INDEX('SRR SGS SEMO'!$D$28:$O$28,1,$B32)</f>
        <v>0</v>
      </c>
      <c r="N32" s="272"/>
    </row>
    <row r="33" spans="1:14" x14ac:dyDescent="0.25">
      <c r="A33" s="176" t="str">
        <f t="shared" si="3"/>
        <v>January 2020</v>
      </c>
      <c r="B33" s="64">
        <f t="shared" si="6"/>
        <v>4</v>
      </c>
      <c r="C33" s="3">
        <f>-INDEX('SRR Res NEMO'!$D$28:$O$28,1,$B33)</f>
        <v>-545.27752704559418</v>
      </c>
      <c r="D33" s="3">
        <f>-INDEX('SRR Res WEMO'!$D$28:$O$28,1,$B33)</f>
        <v>-102.98029200000019</v>
      </c>
      <c r="E33" s="64">
        <f t="shared" si="4"/>
        <v>-648.25781904559437</v>
      </c>
      <c r="F33" s="64"/>
      <c r="G33" s="3">
        <f>-INDEX('SRR SGS NEMO'!$D$28:$O$28,1,$B33)</f>
        <v>82.748205864800155</v>
      </c>
      <c r="H33" s="3">
        <f>-INDEX(' SRR SGS WEMO'!$D$28:$O$28,1,$B33)</f>
        <v>12.692052740500003</v>
      </c>
      <c r="I33" s="3">
        <f t="shared" si="5"/>
        <v>95.440258605300158</v>
      </c>
      <c r="J33" s="64"/>
      <c r="K33" s="3">
        <f>-INDEX('SRR Res SEMO'!$D$28:$O$28,1,$B33)</f>
        <v>38.546336090399876</v>
      </c>
      <c r="L33" s="64"/>
      <c r="M33" s="3">
        <f>-INDEX('SRR SGS SEMO'!$D$28:$O$28,1,$B33)</f>
        <v>18.056733602599984</v>
      </c>
      <c r="N33" s="272"/>
    </row>
    <row r="34" spans="1:14" x14ac:dyDescent="0.25">
      <c r="A34" s="176" t="str">
        <f t="shared" si="3"/>
        <v>February 2020</v>
      </c>
      <c r="B34" s="64">
        <f t="shared" si="6"/>
        <v>5</v>
      </c>
      <c r="C34" s="3">
        <f>-INDEX('SRR Res NEMO'!$D$28:$O$28,1,$B34)</f>
        <v>2382.9418564927969</v>
      </c>
      <c r="D34" s="3">
        <f>-INDEX('SRR Res WEMO'!$D$28:$O$28,1,$B34)</f>
        <v>12.735724680000004</v>
      </c>
      <c r="E34" s="64">
        <f t="shared" si="4"/>
        <v>2395.6775811727971</v>
      </c>
      <c r="F34" s="64"/>
      <c r="G34" s="3">
        <f>-INDEX('SRR SGS NEMO'!$D$28:$O$28,1,$B34)</f>
        <v>20.079812728500102</v>
      </c>
      <c r="H34" s="3">
        <f>-INDEX(' SRR SGS WEMO'!$D$28:$O$28,1,$B34)</f>
        <v>2.7091915024999911</v>
      </c>
      <c r="I34" s="3">
        <f t="shared" si="5"/>
        <v>22.789004231000092</v>
      </c>
      <c r="J34" s="64"/>
      <c r="K34" s="3">
        <f>-INDEX('SRR Res SEMO'!$D$28:$O$28,1,$B34)</f>
        <v>7.346713743000012</v>
      </c>
      <c r="L34" s="64"/>
      <c r="M34" s="3">
        <f>-INDEX('SRR SGS SEMO'!$D$28:$O$28,1,$B34)</f>
        <v>3.6768433562</v>
      </c>
      <c r="N34" s="272"/>
    </row>
    <row r="35" spans="1:14" x14ac:dyDescent="0.25">
      <c r="A35" s="176" t="str">
        <f t="shared" si="3"/>
        <v>March 2020</v>
      </c>
      <c r="B35" s="64">
        <f t="shared" si="6"/>
        <v>6</v>
      </c>
      <c r="C35" s="3">
        <f>-INDEX('SRR Res NEMO'!$D$28:$O$28,1,$B35)</f>
        <v>1902.7643887639983</v>
      </c>
      <c r="D35" s="3">
        <f>-INDEX('SRR Res WEMO'!$D$28:$O$28,1,$B35)</f>
        <v>-76.090411222400007</v>
      </c>
      <c r="E35" s="64">
        <f t="shared" si="4"/>
        <v>1826.6739775415983</v>
      </c>
      <c r="F35" s="64"/>
      <c r="G35" s="3">
        <f>-INDEX('SRR SGS NEMO'!$D$28:$O$28,1,$B35)</f>
        <v>38.044583273200026</v>
      </c>
      <c r="H35" s="3">
        <f>-INDEX(' SRR SGS WEMO'!$D$28:$O$28,1,$B35)</f>
        <v>12.363399710200003</v>
      </c>
      <c r="I35" s="3">
        <f t="shared" si="5"/>
        <v>50.407982983400032</v>
      </c>
      <c r="J35" s="64"/>
      <c r="K35" s="3">
        <f>-INDEX('SRR Res SEMO'!$D$28:$O$28,1,$B35)</f>
        <v>17.649725755799977</v>
      </c>
      <c r="L35" s="64"/>
      <c r="M35" s="3">
        <f>-INDEX('SRR SGS SEMO'!$D$28:$O$28,1,$B35)</f>
        <v>7.4759989219999934</v>
      </c>
      <c r="N35" s="272"/>
    </row>
    <row r="36" spans="1:14" x14ac:dyDescent="0.25">
      <c r="A36" s="176" t="str">
        <f t="shared" si="3"/>
        <v>April 2020</v>
      </c>
      <c r="B36" s="64">
        <f t="shared" si="6"/>
        <v>7</v>
      </c>
      <c r="C36" s="3">
        <f>-INDEX('SRR Res NEMO'!$D$28:$O$28,1,$B36)</f>
        <v>0</v>
      </c>
      <c r="D36" s="3">
        <f>-INDEX('SRR Res WEMO'!$D$28:$O$28,1,$B36)</f>
        <v>0</v>
      </c>
      <c r="E36" s="64">
        <f t="shared" si="4"/>
        <v>0</v>
      </c>
      <c r="F36" s="3"/>
      <c r="G36" s="3">
        <f>-INDEX('SRR SGS NEMO'!$D$28:$O$28,1,$B36)</f>
        <v>0</v>
      </c>
      <c r="H36" s="3">
        <f>-INDEX(' SRR SGS WEMO'!$D$28:$O$28,1,$B36)</f>
        <v>0</v>
      </c>
      <c r="I36" s="3">
        <f t="shared" si="5"/>
        <v>0</v>
      </c>
      <c r="J36" s="3"/>
      <c r="K36" s="3">
        <f>-INDEX('SRR Res SEMO'!$D$28:$O$28,1,$B36)</f>
        <v>0</v>
      </c>
      <c r="L36" s="3"/>
      <c r="M36" s="3">
        <f>-INDEX('SRR SGS SEMO'!$D$28:$O$28,1,$B36)</f>
        <v>0</v>
      </c>
      <c r="N36" s="272"/>
    </row>
    <row r="37" spans="1:14" x14ac:dyDescent="0.25">
      <c r="A37" s="176" t="str">
        <f t="shared" si="3"/>
        <v>May 2020</v>
      </c>
      <c r="B37" s="64">
        <f t="shared" si="6"/>
        <v>8</v>
      </c>
      <c r="C37" s="3">
        <f>-INDEX('SRR Res NEMO'!$D$28:$O$28,1,$B37)</f>
        <v>0</v>
      </c>
      <c r="D37" s="3">
        <f>-INDEX('SRR Res WEMO'!$D$28:$O$28,1,$B37)</f>
        <v>0</v>
      </c>
      <c r="E37" s="64">
        <f t="shared" si="4"/>
        <v>0</v>
      </c>
      <c r="F37" s="3"/>
      <c r="G37" s="3">
        <f>-INDEX('SRR SGS NEMO'!$D$28:$O$28,1,$B37)</f>
        <v>0</v>
      </c>
      <c r="H37" s="3">
        <f>-INDEX(' SRR SGS WEMO'!$D$28:$O$28,1,$B37)</f>
        <v>0</v>
      </c>
      <c r="I37" s="3">
        <f t="shared" si="5"/>
        <v>0</v>
      </c>
      <c r="J37" s="3"/>
      <c r="K37" s="3">
        <f>-INDEX('SRR Res SEMO'!$D$28:$O$28,1,$B37)</f>
        <v>0</v>
      </c>
      <c r="L37" s="3"/>
      <c r="M37" s="3">
        <f>-INDEX('SRR SGS SEMO'!$D$28:$O$28,1,$B37)</f>
        <v>0</v>
      </c>
      <c r="N37" s="272"/>
    </row>
    <row r="38" spans="1:14" x14ac:dyDescent="0.25">
      <c r="A38" s="176" t="str">
        <f t="shared" si="3"/>
        <v>June 2020</v>
      </c>
      <c r="B38" s="64">
        <f t="shared" si="6"/>
        <v>9</v>
      </c>
      <c r="C38" s="3">
        <f>-INDEX('SRR Res NEMO'!$D$28:$O$28,1,$B38)</f>
        <v>0</v>
      </c>
      <c r="D38" s="3">
        <f>-INDEX('SRR Res WEMO'!$D$28:$O$28,1,$B38)</f>
        <v>0</v>
      </c>
      <c r="E38" s="64">
        <f t="shared" si="4"/>
        <v>0</v>
      </c>
      <c r="F38" s="3"/>
      <c r="G38" s="3">
        <f>-INDEX('SRR SGS NEMO'!$D$28:$O$28,1,$B38)</f>
        <v>0</v>
      </c>
      <c r="H38" s="3">
        <f>-INDEX(' SRR SGS WEMO'!$D$28:$O$28,1,$B38)</f>
        <v>0</v>
      </c>
      <c r="I38" s="3">
        <f t="shared" si="5"/>
        <v>0</v>
      </c>
      <c r="J38" s="3"/>
      <c r="K38" s="3">
        <f>-INDEX('SRR Res SEMO'!$D$28:$O$28,1,$B38)</f>
        <v>0</v>
      </c>
      <c r="L38" s="3"/>
      <c r="M38" s="3">
        <f>-INDEX('SRR SGS SEMO'!$D$28:$O$28,1,$B38)</f>
        <v>0</v>
      </c>
      <c r="N38" s="272"/>
    </row>
    <row r="39" spans="1:14" x14ac:dyDescent="0.25">
      <c r="A39" s="176" t="str">
        <f t="shared" si="3"/>
        <v>July 2020</v>
      </c>
      <c r="B39" s="64">
        <f t="shared" si="6"/>
        <v>10</v>
      </c>
      <c r="C39" s="3">
        <f>-INDEX('SRR Res NEMO'!$D$28:$O$28,1,$B39)</f>
        <v>0</v>
      </c>
      <c r="D39" s="3">
        <f>-INDEX('SRR Res WEMO'!$D$28:$O$28,1,$B39)</f>
        <v>0</v>
      </c>
      <c r="E39" s="64">
        <f t="shared" si="4"/>
        <v>0</v>
      </c>
      <c r="F39" s="3"/>
      <c r="G39" s="3">
        <f>-INDEX('SRR SGS NEMO'!$D$28:$O$28,1,$B39)</f>
        <v>0</v>
      </c>
      <c r="H39" s="3">
        <f>-INDEX(' SRR SGS WEMO'!$D$28:$O$28,1,$B39)</f>
        <v>0</v>
      </c>
      <c r="I39" s="3">
        <f t="shared" si="5"/>
        <v>0</v>
      </c>
      <c r="J39" s="3"/>
      <c r="K39" s="3">
        <f>-INDEX('SRR Res SEMO'!$D$28:$O$28,1,$B39)</f>
        <v>0</v>
      </c>
      <c r="L39" s="3"/>
      <c r="M39" s="3">
        <f>-INDEX('SRR SGS SEMO'!$D$28:$O$28,1,$B39)</f>
        <v>0</v>
      </c>
      <c r="N39" s="272"/>
    </row>
    <row r="40" spans="1:14" x14ac:dyDescent="0.25">
      <c r="A40" s="176" t="str">
        <f t="shared" si="3"/>
        <v>August 2020</v>
      </c>
      <c r="B40" s="64">
        <f t="shared" si="6"/>
        <v>11</v>
      </c>
      <c r="C40" s="3">
        <f>-INDEX('SRR Res NEMO'!$D$28:$O$28,1,$B40)</f>
        <v>0</v>
      </c>
      <c r="D40" s="3">
        <f>-INDEX('SRR Res WEMO'!$D$28:$O$28,1,$B40)</f>
        <v>0</v>
      </c>
      <c r="E40" s="64">
        <f t="shared" si="4"/>
        <v>0</v>
      </c>
      <c r="F40" s="3"/>
      <c r="G40" s="3">
        <f>-INDEX('SRR SGS NEMO'!$D$28:$O$28,1,$B40)</f>
        <v>0</v>
      </c>
      <c r="H40" s="3">
        <f>-INDEX(' SRR SGS WEMO'!$D$28:$O$28,1,$B40)</f>
        <v>0</v>
      </c>
      <c r="I40" s="3">
        <f t="shared" si="5"/>
        <v>0</v>
      </c>
      <c r="J40" s="3"/>
      <c r="K40" s="3">
        <f>-INDEX('SRR Res SEMO'!$D$28:$O$28,1,$B40)</f>
        <v>0</v>
      </c>
      <c r="L40" s="3"/>
      <c r="M40" s="3">
        <f>-INDEX('SRR SGS SEMO'!$D$28:$O$28,1,$B40)</f>
        <v>0</v>
      </c>
      <c r="N40" s="272"/>
    </row>
    <row r="41" spans="1:14" x14ac:dyDescent="0.25">
      <c r="A41" s="176" t="str">
        <f t="shared" si="3"/>
        <v>September 2020</v>
      </c>
      <c r="B41" s="64">
        <f t="shared" si="6"/>
        <v>12</v>
      </c>
      <c r="C41" s="3">
        <f>-INDEX('SRR Res NEMO'!$D$28:$O$28,1,$B41)</f>
        <v>0</v>
      </c>
      <c r="D41" s="3">
        <f>-INDEX('SRR Res WEMO'!$D$28:$O$28,1,$B41)</f>
        <v>0</v>
      </c>
      <c r="E41" s="64">
        <f t="shared" si="4"/>
        <v>0</v>
      </c>
      <c r="F41" s="3"/>
      <c r="G41" s="3">
        <f>-INDEX('SRR SGS NEMO'!$D$28:$O$28,1,$B41)</f>
        <v>0</v>
      </c>
      <c r="H41" s="3">
        <f>-INDEX(' SRR SGS WEMO'!$D$28:$O$28,1,$B41)</f>
        <v>0</v>
      </c>
      <c r="I41" s="3">
        <f t="shared" si="5"/>
        <v>0</v>
      </c>
      <c r="J41" s="3"/>
      <c r="K41" s="3">
        <f>-INDEX('SRR Res SEMO'!$D$28:$O$28,1,$B41)</f>
        <v>0</v>
      </c>
      <c r="L41" s="3"/>
      <c r="M41" s="3">
        <f>-INDEX('SRR SGS SEMO'!$D$28:$O$28,1,$B41)</f>
        <v>0</v>
      </c>
      <c r="N41" s="272"/>
    </row>
    <row r="42" spans="1:14" ht="6.75" customHeight="1" x14ac:dyDescent="0.25"/>
    <row r="43" spans="1:14" x14ac:dyDescent="0.25">
      <c r="A43" s="144" t="s">
        <v>143</v>
      </c>
      <c r="B43" s="64"/>
      <c r="C43" s="146">
        <f>SUM(C30:C42)</f>
        <v>3740.4287182112012</v>
      </c>
      <c r="D43" s="146">
        <f>SUM(D30:D42)</f>
        <v>-166.33497854240019</v>
      </c>
      <c r="E43" s="146">
        <f>SUM(E30:E42)</f>
        <v>3574.0937396688014</v>
      </c>
      <c r="F43" s="146"/>
      <c r="G43" s="146">
        <f>SUM(G30:G42)</f>
        <v>140.87260186650028</v>
      </c>
      <c r="H43" s="146">
        <f>SUM(H30:H42)</f>
        <v>27.764643953199997</v>
      </c>
      <c r="I43" s="146">
        <f>SUM(I30:I42)</f>
        <v>168.6372458197003</v>
      </c>
      <c r="J43" s="146"/>
      <c r="K43" s="146">
        <f>SUM(K30:K42)</f>
        <v>63.542775589199863</v>
      </c>
      <c r="L43" s="146"/>
      <c r="M43" s="146">
        <f>SUM(M30:M42)</f>
        <v>29.209575880799974</v>
      </c>
      <c r="N43" s="121"/>
    </row>
    <row r="44" spans="1:14" ht="5.25" customHeight="1" x14ac:dyDescent="0.25">
      <c r="A44" s="170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288"/>
    </row>
    <row r="45" spans="1:14" x14ac:dyDescent="0.25">
      <c r="A45" t="s">
        <v>146</v>
      </c>
      <c r="B45" s="64"/>
      <c r="C45" s="64">
        <f>C28+C43</f>
        <v>3740.4287182112012</v>
      </c>
      <c r="D45" s="64">
        <f>D28+D43</f>
        <v>-166.33497854240019</v>
      </c>
      <c r="E45" s="64">
        <f>SUM(B45:D45)</f>
        <v>3574.0937396688009</v>
      </c>
      <c r="G45" s="64">
        <f>G28+G43</f>
        <v>140.87260186650028</v>
      </c>
      <c r="H45" s="64">
        <f>H28+H43</f>
        <v>27.764643953199997</v>
      </c>
      <c r="I45" s="64">
        <f>SUM(F45:H45)</f>
        <v>168.63724581970027</v>
      </c>
      <c r="K45" s="64">
        <f>K28+K43</f>
        <v>63.542775589199863</v>
      </c>
      <c r="M45" s="64">
        <f>M28+M43</f>
        <v>29.209575880799974</v>
      </c>
      <c r="N45" s="288"/>
    </row>
    <row r="46" spans="1:14" ht="12" customHeight="1" x14ac:dyDescent="0.25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288"/>
    </row>
    <row r="47" spans="1:14" ht="12" customHeight="1" x14ac:dyDescent="0.25">
      <c r="A47" t="s">
        <v>182</v>
      </c>
      <c r="C47" s="177">
        <f>-(C25+C45)</f>
        <v>-201608.47764535423</v>
      </c>
      <c r="D47" s="177">
        <f>-(D25+D45)</f>
        <v>-47481.668047531733</v>
      </c>
      <c r="E47" s="64">
        <f>SUM(B47:D47)</f>
        <v>-249090.14569288597</v>
      </c>
      <c r="F47" s="64"/>
      <c r="G47" s="177">
        <f t="shared" ref="G47:H47" si="7">-(G25+G45)</f>
        <v>-31792.076844904535</v>
      </c>
      <c r="H47" s="177">
        <f t="shared" si="7"/>
        <v>-6825.7887499464632</v>
      </c>
      <c r="I47" s="64">
        <f>SUM(F47:H47)</f>
        <v>-38617.865594850999</v>
      </c>
      <c r="J47" s="64"/>
      <c r="K47" s="177">
        <f>-(K25+K45)</f>
        <v>17807.555789033759</v>
      </c>
      <c r="L47" s="64"/>
      <c r="M47" s="177">
        <f>-(M25+M45)</f>
        <v>749.47641728972314</v>
      </c>
      <c r="N47" s="289"/>
    </row>
    <row r="48" spans="1:14" s="220" customFormat="1" ht="12" customHeight="1" x14ac:dyDescent="0.25">
      <c r="C48" s="177"/>
      <c r="D48" s="177"/>
      <c r="E48" s="64"/>
      <c r="F48" s="64"/>
      <c r="G48" s="177"/>
      <c r="H48" s="177"/>
      <c r="I48" s="64"/>
      <c r="J48" s="64"/>
      <c r="K48" s="177"/>
      <c r="L48" s="64"/>
      <c r="M48" s="177"/>
      <c r="N48" s="289"/>
    </row>
    <row r="49" spans="1:14" s="220" customFormat="1" ht="12" customHeight="1" x14ac:dyDescent="0.25">
      <c r="A49" s="220" t="s">
        <v>25</v>
      </c>
      <c r="C49" s="221">
        <v>11089284.458101537</v>
      </c>
      <c r="D49" s="221">
        <v>2140376.9890333959</v>
      </c>
      <c r="E49" s="64">
        <f>SUM(C49:D49)</f>
        <v>13229661.447134933</v>
      </c>
      <c r="F49" s="64"/>
      <c r="G49" s="221">
        <v>3249867.6799999997</v>
      </c>
      <c r="H49" s="221">
        <v>700365.64440726885</v>
      </c>
      <c r="I49" s="64">
        <f>SUM(G49:H49)</f>
        <v>3950233.3244072683</v>
      </c>
      <c r="J49" s="64"/>
      <c r="K49" s="221">
        <v>15300894.639401933</v>
      </c>
      <c r="L49" s="64"/>
      <c r="M49" s="221">
        <v>3908443.5557121718</v>
      </c>
      <c r="N49" s="272"/>
    </row>
    <row r="50" spans="1:14" s="220" customFormat="1" ht="12" customHeight="1" x14ac:dyDescent="0.25">
      <c r="A50" s="220" t="s">
        <v>184</v>
      </c>
      <c r="C50" s="177"/>
      <c r="D50" s="177"/>
      <c r="E50" s="64"/>
      <c r="F50" s="64"/>
      <c r="G50" s="177"/>
      <c r="H50" s="177"/>
      <c r="I50" s="64"/>
      <c r="J50" s="64"/>
      <c r="K50" s="177"/>
      <c r="L50" s="64"/>
      <c r="M50" s="177"/>
      <c r="N50" s="289"/>
    </row>
    <row r="51" spans="1:14" s="220" customFormat="1" ht="12" customHeight="1" x14ac:dyDescent="0.25">
      <c r="A51" s="220" t="s">
        <v>27</v>
      </c>
      <c r="C51" s="231">
        <v>-2.0449999999999999E-2</v>
      </c>
      <c r="D51" s="231">
        <f>C51</f>
        <v>-2.0449999999999999E-2</v>
      </c>
      <c r="E51" s="64"/>
      <c r="F51" s="64"/>
      <c r="G51" s="270">
        <v>-8.5599999999999999E-3</v>
      </c>
      <c r="H51" s="231">
        <f>G51</f>
        <v>-8.5599999999999999E-3</v>
      </c>
      <c r="I51" s="64"/>
      <c r="J51" s="64"/>
      <c r="K51" s="270">
        <v>2.3700000000000001E-3</v>
      </c>
      <c r="L51" s="64"/>
      <c r="M51" s="270">
        <v>8.0000000000000004E-4</v>
      </c>
      <c r="N51" s="290"/>
    </row>
    <row r="52" spans="1:14" s="220" customFormat="1" ht="12" customHeight="1" x14ac:dyDescent="0.25">
      <c r="A52" s="220" t="s">
        <v>113</v>
      </c>
      <c r="C52" s="270">
        <v>0</v>
      </c>
      <c r="D52" s="270">
        <f>C52</f>
        <v>0</v>
      </c>
      <c r="E52" s="64"/>
      <c r="F52" s="64"/>
      <c r="G52" s="270">
        <v>0</v>
      </c>
      <c r="H52" s="270">
        <f>G52</f>
        <v>0</v>
      </c>
      <c r="I52" s="64"/>
      <c r="J52" s="64"/>
      <c r="K52" s="270">
        <v>0</v>
      </c>
      <c r="L52" s="64"/>
      <c r="M52" s="270">
        <v>0</v>
      </c>
      <c r="N52" s="291"/>
    </row>
    <row r="53" spans="1:14" s="220" customFormat="1" ht="12" customHeight="1" x14ac:dyDescent="0.25">
      <c r="A53" s="220" t="s">
        <v>18</v>
      </c>
      <c r="C53" s="231">
        <f>SUM(C51:C52)</f>
        <v>-2.0449999999999999E-2</v>
      </c>
      <c r="D53" s="231">
        <f>SUM(D51:D52)</f>
        <v>-2.0449999999999999E-2</v>
      </c>
      <c r="E53" s="64"/>
      <c r="F53" s="64"/>
      <c r="G53" s="231">
        <f t="shared" ref="G53:H53" si="8">SUM(G51:G52)</f>
        <v>-8.5599999999999999E-3</v>
      </c>
      <c r="H53" s="231">
        <f t="shared" si="8"/>
        <v>-8.5599999999999999E-3</v>
      </c>
      <c r="I53" s="64"/>
      <c r="J53" s="64"/>
      <c r="K53" s="231">
        <f>SUM(K51:K52)</f>
        <v>2.3700000000000001E-3</v>
      </c>
      <c r="L53" s="64"/>
      <c r="M53" s="231">
        <f>SUM(M51:M52)</f>
        <v>8.0000000000000004E-4</v>
      </c>
      <c r="N53" s="290"/>
    </row>
    <row r="54" spans="1:14" s="273" customFormat="1" ht="12" customHeight="1" x14ac:dyDescent="0.25">
      <c r="C54" s="270"/>
      <c r="D54" s="270"/>
      <c r="E54" s="64"/>
      <c r="F54" s="64"/>
      <c r="G54" s="270"/>
      <c r="H54" s="270"/>
      <c r="I54" s="64"/>
      <c r="J54" s="64"/>
      <c r="K54" s="270"/>
      <c r="L54" s="64"/>
      <c r="M54" s="270"/>
      <c r="N54" s="290"/>
    </row>
    <row r="55" spans="1:14" s="220" customFormat="1" ht="12.75" customHeight="1" x14ac:dyDescent="0.25">
      <c r="A55" s="220" t="s">
        <v>183</v>
      </c>
      <c r="C55" s="177">
        <f>ROUND(C53*C49,0)</f>
        <v>-226776</v>
      </c>
      <c r="D55" s="177">
        <f>ROUND(D53*D49,0)</f>
        <v>-43771</v>
      </c>
      <c r="E55" s="64">
        <f>SUM(C55:D55)</f>
        <v>-270547</v>
      </c>
      <c r="F55" s="64"/>
      <c r="G55" s="177">
        <f t="shared" ref="G55:H55" si="9">ROUND(G53*G49,0)</f>
        <v>-27819</v>
      </c>
      <c r="H55" s="177">
        <f t="shared" si="9"/>
        <v>-5995</v>
      </c>
      <c r="I55" s="64">
        <f>SUM(G55:H55)</f>
        <v>-33814</v>
      </c>
      <c r="J55" s="64"/>
      <c r="K55" s="177">
        <f>ROUND(K53*K49,0)</f>
        <v>36263</v>
      </c>
      <c r="L55" s="64"/>
      <c r="M55" s="177">
        <f>ROUND(M53*M49,0)</f>
        <v>3127</v>
      </c>
      <c r="N55" s="289"/>
    </row>
    <row r="56" spans="1:14" s="220" customFormat="1" ht="12" customHeight="1" x14ac:dyDescent="0.25">
      <c r="C56" s="177"/>
      <c r="D56" s="177"/>
      <c r="E56" s="64"/>
      <c r="F56" s="64"/>
      <c r="G56" s="177"/>
      <c r="H56" s="177"/>
      <c r="I56" s="64"/>
      <c r="J56" s="64"/>
      <c r="K56" s="177"/>
      <c r="L56" s="64"/>
      <c r="M56" s="177"/>
      <c r="N56" s="289"/>
    </row>
    <row r="57" spans="1:14" s="299" customFormat="1" ht="13.5" customHeight="1" x14ac:dyDescent="0.25">
      <c r="A57" s="299" t="s">
        <v>214</v>
      </c>
      <c r="C57" s="302">
        <f>C55-C47</f>
        <v>-25167.522354645771</v>
      </c>
      <c r="D57" s="302">
        <f>D55-D47</f>
        <v>3710.6680475317335</v>
      </c>
      <c r="E57" s="302">
        <f>E55-E47</f>
        <v>-21456.85430711403</v>
      </c>
      <c r="F57" s="303"/>
      <c r="G57" s="302">
        <f>G55-G47</f>
        <v>3973.0768449045354</v>
      </c>
      <c r="H57" s="302">
        <f>H55-H47</f>
        <v>830.78874994646321</v>
      </c>
      <c r="I57" s="302">
        <f>I55-I47</f>
        <v>4803.8655948509986</v>
      </c>
      <c r="J57" s="303"/>
      <c r="K57" s="302">
        <f>K55-K47</f>
        <v>18455.444210966241</v>
      </c>
      <c r="L57" s="303"/>
      <c r="M57" s="302">
        <f>M55-M47</f>
        <v>2377.523582710277</v>
      </c>
      <c r="N57" s="304"/>
    </row>
    <row r="58" spans="1:14" s="273" customFormat="1" ht="12" customHeight="1" x14ac:dyDescent="0.25">
      <c r="C58" s="268"/>
      <c r="D58" s="268"/>
      <c r="E58" s="268"/>
      <c r="F58" s="64"/>
      <c r="G58" s="268"/>
      <c r="H58" s="268"/>
      <c r="I58" s="268"/>
      <c r="J58" s="64"/>
      <c r="K58" s="268"/>
      <c r="L58" s="64"/>
      <c r="M58" s="268"/>
      <c r="N58" s="289"/>
    </row>
    <row r="59" spans="1:14" s="273" customFormat="1" ht="12" customHeight="1" x14ac:dyDescent="0.25">
      <c r="A59" s="273" t="s">
        <v>216</v>
      </c>
      <c r="B59" s="64"/>
      <c r="C59" s="217"/>
      <c r="D59" s="217"/>
      <c r="E59" s="259">
        <v>0</v>
      </c>
      <c r="F59" s="259"/>
      <c r="G59" s="217"/>
      <c r="H59" s="217"/>
      <c r="I59" s="259">
        <v>0</v>
      </c>
      <c r="J59" s="64"/>
      <c r="K59" s="259">
        <v>0</v>
      </c>
      <c r="L59" s="64"/>
      <c r="M59" s="259">
        <v>0</v>
      </c>
      <c r="N59" s="272"/>
    </row>
    <row r="60" spans="1:14" s="273" customFormat="1" x14ac:dyDescent="0.25">
      <c r="A60" s="273" t="s">
        <v>215</v>
      </c>
      <c r="B60" s="64"/>
      <c r="C60" s="146">
        <f>C57+C59</f>
        <v>-25167.522354645771</v>
      </c>
      <c r="D60" s="146">
        <f t="shared" ref="D60:E60" si="10">D57+D59</f>
        <v>3710.6680475317335</v>
      </c>
      <c r="E60" s="146">
        <f t="shared" si="10"/>
        <v>-21456.85430711403</v>
      </c>
      <c r="F60" s="64"/>
      <c r="G60" s="146">
        <f>G57+G59</f>
        <v>3973.0768449045354</v>
      </c>
      <c r="H60" s="146">
        <f t="shared" ref="H60" si="11">H57+H59</f>
        <v>830.78874994646321</v>
      </c>
      <c r="I60" s="146">
        <f t="shared" ref="I60:M60" si="12">I57+I59</f>
        <v>4803.8655948509986</v>
      </c>
      <c r="J60" s="64"/>
      <c r="K60" s="146">
        <f t="shared" si="12"/>
        <v>18455.444210966241</v>
      </c>
      <c r="L60" s="64"/>
      <c r="M60" s="146">
        <f t="shared" si="12"/>
        <v>2377.523582710277</v>
      </c>
      <c r="N60" s="121"/>
    </row>
    <row r="61" spans="1:14" s="220" customFormat="1" ht="12" customHeight="1" x14ac:dyDescent="0.25">
      <c r="C61" s="177"/>
      <c r="D61" s="177"/>
      <c r="E61" s="64"/>
      <c r="F61" s="64"/>
      <c r="G61" s="177"/>
      <c r="H61" s="177"/>
      <c r="I61" s="64"/>
      <c r="J61" s="64"/>
      <c r="K61" s="177"/>
      <c r="L61" s="64"/>
      <c r="M61" s="177"/>
      <c r="N61" s="289"/>
    </row>
    <row r="62" spans="1:14" x14ac:dyDescent="0.25">
      <c r="A62" t="s">
        <v>25</v>
      </c>
      <c r="B62" s="22"/>
      <c r="C62" s="3">
        <f>Assumptions!B20</f>
        <v>11089284.458101537</v>
      </c>
      <c r="D62" s="3">
        <f>Assumptions!D20</f>
        <v>2140376.9890333959</v>
      </c>
      <c r="E62" s="3">
        <f>SUM(C62:D62)</f>
        <v>13229661.447134933</v>
      </c>
      <c r="F62" s="22"/>
      <c r="G62" s="3">
        <f>Assumptions!C20</f>
        <v>3249867.6799999997</v>
      </c>
      <c r="H62" s="22">
        <f>Assumptions!E20</f>
        <v>700365.64440726885</v>
      </c>
      <c r="I62" s="3">
        <f>SUM(G62:H62)</f>
        <v>3950233.3244072683</v>
      </c>
      <c r="J62" s="22"/>
      <c r="K62" s="3">
        <f>Assumptions!F20</f>
        <v>15300894.639401933</v>
      </c>
      <c r="L62" s="22"/>
      <c r="M62" s="3">
        <f>Assumptions!G20</f>
        <v>3908443.5557121718</v>
      </c>
      <c r="N62" s="272"/>
    </row>
    <row r="63" spans="1:14" ht="15.75" thickBot="1" x14ac:dyDescent="0.3"/>
    <row r="64" spans="1:14" ht="15.75" thickBot="1" x14ac:dyDescent="0.3">
      <c r="A64" s="144" t="s">
        <v>18</v>
      </c>
      <c r="B64" s="178"/>
      <c r="C64" s="98"/>
      <c r="D64" s="98"/>
      <c r="E64" s="98">
        <f>ROUND(E57/E62,5)</f>
        <v>-1.6199999999999999E-3</v>
      </c>
      <c r="F64" s="178"/>
      <c r="G64" s="98"/>
      <c r="H64" s="98"/>
      <c r="I64" s="265">
        <f>ROUND(I57/I62,5)</f>
        <v>1.2199999999999999E-3</v>
      </c>
      <c r="J64" s="178"/>
      <c r="K64" s="265">
        <f>ROUND(K57/K62,5)</f>
        <v>1.2099999999999999E-3</v>
      </c>
      <c r="L64" s="178"/>
      <c r="M64" s="265">
        <f>ROUND(M57/M62,5)</f>
        <v>6.0999999999999997E-4</v>
      </c>
      <c r="N64" s="266"/>
    </row>
    <row r="66" spans="1:11" x14ac:dyDescent="0.25">
      <c r="A66" t="s">
        <v>213</v>
      </c>
      <c r="K66" s="211"/>
    </row>
    <row r="67" spans="1:11" x14ac:dyDescent="0.25">
      <c r="K67" s="211"/>
    </row>
  </sheetData>
  <mergeCells count="1">
    <mergeCell ref="C1:E1"/>
  </mergeCells>
  <pageMargins left="0.45" right="0.45" top="0.75" bottom="0.5" header="0.3" footer="0.3"/>
  <pageSetup scale="59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38</vt:i4>
      </vt:variant>
    </vt:vector>
  </HeadingPairs>
  <TitlesOfParts>
    <vt:vector size="66" baseType="lpstr">
      <vt:lpstr>CSWNA Summary</vt:lpstr>
      <vt:lpstr>CSWNA Res NEMO</vt:lpstr>
      <vt:lpstr>CSWNA SGS NEMO</vt:lpstr>
      <vt:lpstr>CSWNA Res WEMO</vt:lpstr>
      <vt:lpstr>CSWNA SGS WEMO</vt:lpstr>
      <vt:lpstr>CSWNA Res SEMO</vt:lpstr>
      <vt:lpstr>CSWNA SGS SEMO</vt:lpstr>
      <vt:lpstr>Assumptions</vt:lpstr>
      <vt:lpstr>SRR Summary</vt:lpstr>
      <vt:lpstr>SRR Res NEMO</vt:lpstr>
      <vt:lpstr>SRR Res WEMO</vt:lpstr>
      <vt:lpstr>SRR SGS NEMO</vt:lpstr>
      <vt:lpstr> SRR SGS WEMO</vt:lpstr>
      <vt:lpstr>SRR Res SEMO</vt:lpstr>
      <vt:lpstr>SRR SGS SEMO</vt:lpstr>
      <vt:lpstr>Input WS&gt;&gt;&gt;</vt:lpstr>
      <vt:lpstr>Input_NEMO</vt:lpstr>
      <vt:lpstr>Input_WEMO</vt:lpstr>
      <vt:lpstr>Input_SEMO</vt:lpstr>
      <vt:lpstr>HDD_Summary</vt:lpstr>
      <vt:lpstr>Customer Count by Cycle</vt:lpstr>
      <vt:lpstr>Staff Ranked NHDD</vt:lpstr>
      <vt:lpstr>Actual_Kirk_HDD</vt:lpstr>
      <vt:lpstr>Actual_CGI_HDD</vt:lpstr>
      <vt:lpstr>Meter Reading_NEMO</vt:lpstr>
      <vt:lpstr>Meter Reading_WEMO</vt:lpstr>
      <vt:lpstr>Meter Reading_SEMO</vt:lpstr>
      <vt:lpstr>Acctg Recon</vt:lpstr>
      <vt:lpstr>' SRR SGS WEMO'!Print_Area</vt:lpstr>
      <vt:lpstr>'Acctg Recon'!Print_Area</vt:lpstr>
      <vt:lpstr>Actual_CGI_HDD!Print_Area</vt:lpstr>
      <vt:lpstr>Actual_Kirk_HDD!Print_Area</vt:lpstr>
      <vt:lpstr>Assumptions!Print_Area</vt:lpstr>
      <vt:lpstr>'CSWNA Res NEMO'!Print_Area</vt:lpstr>
      <vt:lpstr>'CSWNA Res SEMO'!Print_Area</vt:lpstr>
      <vt:lpstr>'CSWNA Res WEMO'!Print_Area</vt:lpstr>
      <vt:lpstr>'CSWNA SGS NEMO'!Print_Area</vt:lpstr>
      <vt:lpstr>'CSWNA SGS SEMO'!Print_Area</vt:lpstr>
      <vt:lpstr>'CSWNA SGS WEMO'!Print_Area</vt:lpstr>
      <vt:lpstr>'Customer Count by Cycle'!Print_Area</vt:lpstr>
      <vt:lpstr>HDD_Summary!Print_Area</vt:lpstr>
      <vt:lpstr>Input_NEMO!Print_Area</vt:lpstr>
      <vt:lpstr>Input_SEMO!Print_Area</vt:lpstr>
      <vt:lpstr>Input_WEMO!Print_Area</vt:lpstr>
      <vt:lpstr>'Meter Reading_NEMO'!Print_Area</vt:lpstr>
      <vt:lpstr>'Meter Reading_SEMO'!Print_Area</vt:lpstr>
      <vt:lpstr>'Meter Reading_WEMO'!Print_Area</vt:lpstr>
      <vt:lpstr>'SRR Res NEMO'!Print_Area</vt:lpstr>
      <vt:lpstr>'SRR Res SEMO'!Print_Area</vt:lpstr>
      <vt:lpstr>'SRR Res WEMO'!Print_Area</vt:lpstr>
      <vt:lpstr>'SRR SGS NEMO'!Print_Area</vt:lpstr>
      <vt:lpstr>'SRR SGS SEMO'!Print_Area</vt:lpstr>
      <vt:lpstr>'SRR Summary'!Print_Area</vt:lpstr>
      <vt:lpstr>'Staff Ranked NHDD'!Print_Area</vt:lpstr>
      <vt:lpstr>'Acctg Recon'!Print_Titles</vt:lpstr>
      <vt:lpstr>Actual_CGI_HDD!Print_Titles</vt:lpstr>
      <vt:lpstr>Actual_Kirk_HDD!Print_Titles</vt:lpstr>
      <vt:lpstr>'CSWNA Res NEMO'!Print_Titles</vt:lpstr>
      <vt:lpstr>'CSWNA Res SEMO'!Print_Titles</vt:lpstr>
      <vt:lpstr>'CSWNA Res WEMO'!Print_Titles</vt:lpstr>
      <vt:lpstr>'CSWNA SGS NEMO'!Print_Titles</vt:lpstr>
      <vt:lpstr>'CSWNA SGS SEMO'!Print_Titles</vt:lpstr>
      <vt:lpstr>'CSWNA SGS WEMO'!Print_Titles</vt:lpstr>
      <vt:lpstr>'Customer Count by Cycle'!Print_Titles</vt:lpstr>
      <vt:lpstr>HDD_Summary!Print_Titles</vt:lpstr>
      <vt:lpstr>'Staff Ranked NHDD'!Print_Titles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John Cogan</cp:lastModifiedBy>
  <cp:lastPrinted>2020-08-25T01:25:52Z</cp:lastPrinted>
  <dcterms:created xsi:type="dcterms:W3CDTF">2018-08-13T13:34:05Z</dcterms:created>
  <dcterms:modified xsi:type="dcterms:W3CDTF">2020-08-27T13:09:37Z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