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EG\Clients\Laclede\2019 Spire Planning Support\Documents\FINAL PACKAGE\"/>
    </mc:Choice>
  </mc:AlternateContent>
  <xr:revisionPtr revIDLastSave="0" documentId="13_ncr:1_{55176A73-9DED-4E11-B794-ACB11FF520AA}" xr6:coauthVersionLast="43" xr6:coauthVersionMax="43" xr10:uidLastSave="{00000000-0000-0000-0000-000000000000}"/>
  <bookViews>
    <workbookView xWindow="-120" yWindow="-120" windowWidth="25440" windowHeight="15390" tabRatio="776" xr2:uid="{D034169A-F332-4D15-B8FF-714D0D427604}"/>
  </bookViews>
  <sheets>
    <sheet name="Summary Tables" sheetId="6" r:id="rId1"/>
    <sheet name="General Inputs" sheetId="7" r:id="rId2"/>
    <sheet name="Measure Inputs" sheetId="8" r:id="rId3"/>
    <sheet name="Algorithms" sheetId="9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123Graph_A" hidden="1">'[1]Func. Plt. RRF - With Earnings'!#REF!</definedName>
    <definedName name="__123Graph_C" hidden="1">'[1]Func. Plt. RRF - With Earnings'!#REF!</definedName>
    <definedName name="__123Graph_D" hidden="1">'[1]Func. Plt. RRF - With Earnings'!#REF!</definedName>
    <definedName name="__123Graph_E" hidden="1">'[1]Func. Plt. RRF - With Earnings'!#REF!</definedName>
    <definedName name="__123Graph_F" hidden="1">'[1]Func. Plt. RRF - With Earnings'!#REF!</definedName>
    <definedName name="_bdm.FastTrackBookmark.10_4_2004_9_40_31_AM.edm" hidden="1">'[2]Adjusted Exp &amp; Rate Base'!#REF!</definedName>
    <definedName name="_bdm.FastTrackBookmark.9_15_2004_3_08_01_PM.edm" hidden="1">'[3]Stmt H'!#REF!</definedName>
    <definedName name="_bdm.FastTrackBookmark.9_15_2004_3_17_28_PM.edm" hidden="1">'[4]WACC &amp; IT'!#REF!</definedName>
    <definedName name="_bdm.FastTrackBookmark.9_15_2004_4_15_33_PM.edm" hidden="1">'[3]Stmt H'!#REF!</definedName>
    <definedName name="_xlnm._FilterDatabase" localSheetId="3" hidden="1">Algorithms!$A$17:$M$600</definedName>
    <definedName name="_xlnm._FilterDatabase" localSheetId="2" hidden="1">'Measure Inputs'!$E$11:$BM$24</definedName>
    <definedName name="_Order1" hidden="1">0</definedName>
    <definedName name="_Order2" hidden="1">255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dfa" hidden="1">{#N/A,#N/A,TRUE,"CUSTOMER INFORMATION";#N/A,#N/A,TRUE,"ALLOCATION FACTOR";#N/A,#N/A,TRUE,"GROSS DISTRIBUTION PLANT";#N/A,#N/A,TRUE,"GROSS CUSTOMER PLANT";#N/A,#N/A,TRUE,"PLANT ALLOCATION SUMMARY";#N/A,#N/A,TRUE,"EXPENSE DISTRIBUTION O&amp;M";#N/A,#N/A,TRUE,"EXPENSE CUST OP AND A&amp;G";#N/A,#N/A,TRUE,"EXPENSE DEPR AND TAXES";#N/A,#N/A,TRUE,"EXPENSE OPER - TRANSPORT";#N/A,#N/A,TRUE,"FED INCOME TAX DEDUCT";#N/A,#N/A,TRUE,"FED INCOME TAX CALC";#N/A,#N/A,TRUE,"CASH WORKING CAPITAL";#N/A,#N/A,TRUE,"RATE BASE ALLOCATION";#N/A,#N/A,TRUE,"NET EARNINGS &amp; ROR";#N/A,#N/A,TRUE,"EARN_REV_FRANCHISE_CWC CHANGES";#N/A,#N/A,TRUE,"EXPENSE DEPR AND TAXES (2)";#N/A,#N/A,TRUE,"EXPENSE OPER - TRANSPORT (2)";#N/A,#N/A,TRUE,"FED INCOME TAX DEDUCT (2)";#N/A,#N/A,TRUE,"FED INCOME TAX CALC (2)";#N/A,#N/A,TRUE,"CASH WORKING CAPITAL (2)";#N/A,#N/A,TRUE,"RATE BASE ALLOCATION (2)";#N/A,#N/A,TRUE,"NET EARNINGS &amp; ROR (2)";#N/A,#N/A,TRUE,"PROPOSED INCREASES &amp; ROR";#N/A,#N/A,TRUE,"PROPOSED INCREASES &amp; ROR (2)"}</definedName>
    <definedName name="AttributeRange">#REF!</definedName>
    <definedName name="AvoidedCostLabels">'[5]General Inputs'!$D$30:$D$38</definedName>
    <definedName name="BaseYear">#REF!</definedName>
    <definedName name="CycleEndYear">#REF!</definedName>
    <definedName name="CycleStartYear">'[5]General Inputs'!$I$5</definedName>
    <definedName name="DiscountFactorLabels">'[5]General Inputs'!$D$61:$D$65</definedName>
    <definedName name="DiscountRatePCT">'[5]General Inputs'!$I$11</definedName>
    <definedName name="DiscountRateRIM">'[5]General Inputs'!$I$12</definedName>
    <definedName name="DiscountRateSCT">'[5]General Inputs'!$I$10</definedName>
    <definedName name="DiscountRateTRC">'[5]General Inputs'!$I$8</definedName>
    <definedName name="DiscountRateUCT">'[5]General Inputs'!$I$9</definedName>
    <definedName name="InflationRate">#REF!</definedName>
    <definedName name="InputRows">[5]ErrorCheck!$B$11</definedName>
    <definedName name="Loss_ElectricDemand">#REF!</definedName>
    <definedName name="Loss_ElectricEnergy">#REF!</definedName>
    <definedName name="Loss_GasDemand">#REF!</definedName>
    <definedName name="Loss_GasEnergy">#REF!</definedName>
    <definedName name="Loss_OilEnergy">#REF!</definedName>
    <definedName name="Loss_Propane">#REF!</definedName>
    <definedName name="Loss_Water">#REF!</definedName>
    <definedName name="old_1" hidden="1">[6]old!$V$5</definedName>
    <definedName name="RetailCostLabels">'[5]General Inputs'!$D$43:$D$56</definedName>
    <definedName name="saraaksdf" hidden="1">{"Schedule 1",#N/A,FALSE,"Riders";"Schedule 2",#N/A,FALSE,"Riders";"Schedule 3",#N/A,FALSE,"Capital Structures";"Electric Rate Base",#N/A,FALSE,"Electric";"Electric Earnings",#N/A,FALSE,"Electric";"Schedule 7",#N/A,FALSE,"Gas";"Schedule 8",#N/A,FALSE,"Gas";"Schedule 10",#N/A,FALSE,"Capital Structures";"Schedule 11",#N/A,FALSE,"Capital Structures";"Schedule 23",#N/A,FALSE,"CWC";"Schedule 47",#N/A,FALSE,"Electric";"Schedule 48",#N/A,FALSE,"Electric"}</definedName>
    <definedName name="TotalMeasures">[5]ErrorCheck!$B$10</definedName>
    <definedName name="TotalPrograms">[5]ErrorCheck!$B$12</definedName>
    <definedName name="wrn.COST._.ALLOC._.STUDY._.1997._.CLFP." hidden="1">{#N/A,#N/A,TRUE,"CUSTOMER INFORMATION";#N/A,#N/A,TRUE,"ALLOCATION FACTOR";#N/A,#N/A,TRUE,"GROSS DISTRIBUTION PLANT";#N/A,#N/A,TRUE,"GROSS CUSTOMER PLANT";#N/A,#N/A,TRUE,"PLANT ALLOCATION SUMMARY";#N/A,#N/A,TRUE,"EXPENSE DISTRIBUTION O&amp;M";#N/A,#N/A,TRUE,"EXPENSE CUST OP AND A&amp;G";#N/A,#N/A,TRUE,"EXPENSE DEPR AND TAXES";#N/A,#N/A,TRUE,"EXPENSE OPER - TRANSPORT";#N/A,#N/A,TRUE,"FED INCOME TAX DEDUCT";#N/A,#N/A,TRUE,"FED INCOME TAX CALC";#N/A,#N/A,TRUE,"CASH WORKING CAPITAL";#N/A,#N/A,TRUE,"RATE BASE ALLOCATION";#N/A,#N/A,TRUE,"NET EARNINGS &amp; ROR";#N/A,#N/A,TRUE,"EARN_REV_FRANCHISE_CWC CHANGES";#N/A,#N/A,TRUE,"EXPENSE DEPR AND TAXES (2)";#N/A,#N/A,TRUE,"EXPENSE OPER - TRANSPORT (2)";#N/A,#N/A,TRUE,"FED INCOME TAX DEDUCT (2)";#N/A,#N/A,TRUE,"FED INCOME TAX CALC (2)";#N/A,#N/A,TRUE,"CASH WORKING CAPITAL (2)";#N/A,#N/A,TRUE,"RATE BASE ALLOCATION (2)";#N/A,#N/A,TRUE,"NET EARNINGS &amp; ROR (2)";#N/A,#N/A,TRUE,"PROPOSED INCREASES &amp; ROR";#N/A,#N/A,TRUE,"PROPOSED INCREASES &amp; ROR (2)"}</definedName>
    <definedName name="wrn.DATA._.INPUTS." hidden="1">{#N/A,#N/A,TRUE,"DATA INPUTS"}</definedName>
    <definedName name="wrn.Other._.Schedules." hidden="1">{"Schedule 1",#N/A,FALSE,"Riders";"Schedule 2",#N/A,FALSE,"Riders";"Schedule 3",#N/A,FALSE,"Capital Structures";"Electric Rate Base",#N/A,FALSE,"Electric";"Electric Earnings",#N/A,FALSE,"Electric";"Schedule 7",#N/A,FALSE,"Gas";"Schedule 8",#N/A,FALSE,"Gas";"Schedule 10",#N/A,FALSE,"Capital Structures";"Schedule 11",#N/A,FALSE,"Capital Structures";"Schedule 23",#N/A,FALSE,"CWC";"Schedule 47",#N/A,FALSE,"Electric";"Schedule 48",#N/A,FALSE,"Electric"}</definedName>
    <definedName name="wrn.RAK1." hidden="1">{"RAK-1, Schedule 1",#N/A,FALSE,"Electric";"RAK-1, Schedule 2",#N/A,FALSE,"Electric";"RAK-1, Schedule 4",#N/A,FALSE,"Electric"}</definedName>
    <definedName name="wrn.RAK2." hidden="1">{"RAK-2, Schedule 1A",#N/A,FALSE,"Electric";"RAK-2, Schedule 1B",#N/A,FALSE,"Electric";"RAK-2, Schedule 1C",#N/A,FALSE,"Electric";"RAK-2, Schedule 1D",#N/A,FALSE,"Electric";"RAK-2, Schedule 2A",#N/A,FALSE,"Electric";"RAK-2, Schedule 2B",#N/A,FALSE,"Electric";"RAK-2, Schedule 2C",#N/A,FALSE,"Electric";"RAK-2, Schedule 2D",#N/A,FALSE,"Electric";"RAK-2, Schedule 3A",#N/A,FALSE,"Electric";"RAK-2, Schedule 3B",#N/A,FALSE,"Electric";"RAK-2, Schedule 3C",#N/A,FALSE,"Electric";"RAK-2, Schedule 3D",#N/A,FALSE,"Electric";"RAK-2, Schedule 4A",#N/A,FALSE,"Electric";"RAK-2, Schedule 4B",#N/A,FALSE,"Electric";"RAK-2, Schedule 4C",#N/A,FALSE,"Electric";"RAK-2, Schedule 4D",#N/A,FALSE,"Electric"}</definedName>
    <definedName name="wrn.RevReq." hidden="1">{#N/A,#N/A,FALSE,"Revenue Requirements";#N/A,#N/A,FALSE,"Capital Structure";#N/A,#N/A,FALSE,"Cost of Debt";#N/A,#N/A,FALSE,"Electric";#N/A,#N/A,FALSE,"Gas";#N/A,#N/A,FALSE,"CWC";#N/A,#N/A,FALSE,"Income Taxes"}</definedName>
    <definedName name="wrn.Schedule._.4." hidden="1">{"ERB1",#N/A,FALSE,"Electric";"ERB2",#N/A,FALSE,"Electric";"ERB3",#N/A,FALSE,"Electric";"ERB4",#N/A,FALSE,"Electric";"ERB5",#N/A,FALSE,"Electric"}</definedName>
    <definedName name="wrn.Schedule._.5." hidden="1">{"EE1",#N/A,FALSE,"Electric";"EE2",#N/A,FALSE,"Electric";"EE3",#N/A,FALSE,"Electric";"EE4",#N/A,FALSE,"Electric";"EE5",#N/A,FALSE,"Electric"}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600" i="9" l="1"/>
  <c r="A599" i="9"/>
  <c r="A598" i="9"/>
  <c r="I597" i="9"/>
  <c r="A597" i="9"/>
  <c r="I596" i="9"/>
  <c r="A596" i="9"/>
  <c r="A595" i="9"/>
  <c r="A594" i="9"/>
  <c r="A593" i="9"/>
  <c r="A592" i="9"/>
  <c r="A591" i="9"/>
  <c r="A590" i="9"/>
  <c r="A589" i="9"/>
  <c r="A588" i="9"/>
  <c r="A587" i="9"/>
  <c r="A586" i="9"/>
  <c r="I585" i="9"/>
  <c r="A585" i="9"/>
  <c r="A584" i="9"/>
  <c r="A583" i="9"/>
  <c r="A582" i="9"/>
  <c r="A581" i="9"/>
  <c r="A580" i="9"/>
  <c r="A579" i="9"/>
  <c r="I578" i="9"/>
  <c r="A578" i="9"/>
  <c r="I577" i="9"/>
  <c r="A577" i="9"/>
  <c r="A576" i="9"/>
  <c r="A575" i="9"/>
  <c r="I574" i="9"/>
  <c r="A574" i="9"/>
  <c r="A573" i="9"/>
  <c r="A572" i="9"/>
  <c r="I571" i="9"/>
  <c r="A571" i="9"/>
  <c r="I570" i="9"/>
  <c r="I575" i="9" s="1"/>
  <c r="A570" i="9"/>
  <c r="A569" i="9"/>
  <c r="I568" i="9"/>
  <c r="A568" i="9"/>
  <c r="A567" i="9"/>
  <c r="I566" i="9"/>
  <c r="A566" i="9"/>
  <c r="A565" i="9"/>
  <c r="A564" i="9"/>
  <c r="A563" i="9"/>
  <c r="A562" i="9"/>
  <c r="A561" i="9"/>
  <c r="A560" i="9"/>
  <c r="A559" i="9"/>
  <c r="A558" i="9"/>
  <c r="I557" i="9"/>
  <c r="A557" i="9"/>
  <c r="A556" i="9"/>
  <c r="I555" i="9"/>
  <c r="A555" i="9"/>
  <c r="A554" i="9"/>
  <c r="A553" i="9"/>
  <c r="A552" i="9"/>
  <c r="A551" i="9"/>
  <c r="A550" i="9"/>
  <c r="A549" i="9"/>
  <c r="A548" i="9"/>
  <c r="I547" i="9"/>
  <c r="A547" i="9"/>
  <c r="A546" i="9"/>
  <c r="A545" i="9"/>
  <c r="A544" i="9"/>
  <c r="A543" i="9"/>
  <c r="A542" i="9"/>
  <c r="A541" i="9"/>
  <c r="A540" i="9"/>
  <c r="A539" i="9"/>
  <c r="A538" i="9"/>
  <c r="A537" i="9"/>
  <c r="A536" i="9"/>
  <c r="A535" i="9"/>
  <c r="A534" i="9"/>
  <c r="I533" i="9"/>
  <c r="A533" i="9"/>
  <c r="A532" i="9"/>
  <c r="A531" i="9"/>
  <c r="A530" i="9"/>
  <c r="A529" i="9"/>
  <c r="A528" i="9"/>
  <c r="A527" i="9"/>
  <c r="A526" i="9"/>
  <c r="A525" i="9"/>
  <c r="A524" i="9"/>
  <c r="A523" i="9"/>
  <c r="A522" i="9"/>
  <c r="A521" i="9"/>
  <c r="A520" i="9"/>
  <c r="A519" i="9"/>
  <c r="A518" i="9"/>
  <c r="I517" i="9"/>
  <c r="I519" i="9" s="1"/>
  <c r="A517" i="9"/>
  <c r="A516" i="9"/>
  <c r="A515" i="9"/>
  <c r="A514" i="9"/>
  <c r="A513" i="9"/>
  <c r="A512" i="9"/>
  <c r="A511" i="9"/>
  <c r="A510" i="9"/>
  <c r="A509" i="9"/>
  <c r="A508" i="9"/>
  <c r="I507" i="9"/>
  <c r="I509" i="9" s="1"/>
  <c r="A507" i="9"/>
  <c r="A506" i="9"/>
  <c r="A505" i="9"/>
  <c r="A504" i="9"/>
  <c r="A503" i="9"/>
  <c r="A502" i="9"/>
  <c r="A501" i="9"/>
  <c r="A500" i="9"/>
  <c r="A499" i="9"/>
  <c r="A498" i="9"/>
  <c r="I497" i="9"/>
  <c r="I499" i="9" s="1"/>
  <c r="A497" i="9"/>
  <c r="A496" i="9"/>
  <c r="A495" i="9"/>
  <c r="A494" i="9"/>
  <c r="A493" i="9"/>
  <c r="A492" i="9"/>
  <c r="A491" i="9"/>
  <c r="I490" i="9"/>
  <c r="A490" i="9"/>
  <c r="I489" i="9"/>
  <c r="A489" i="9"/>
  <c r="A488" i="9"/>
  <c r="I487" i="9"/>
  <c r="A487" i="9"/>
  <c r="A486" i="9"/>
  <c r="A485" i="9"/>
  <c r="A484" i="9"/>
  <c r="A483" i="9"/>
  <c r="A482" i="9"/>
  <c r="A481" i="9"/>
  <c r="I480" i="9"/>
  <c r="A480" i="9"/>
  <c r="I479" i="9"/>
  <c r="A479" i="9"/>
  <c r="A478" i="9"/>
  <c r="A477" i="9"/>
  <c r="A476" i="9"/>
  <c r="A475" i="9"/>
  <c r="A474" i="9"/>
  <c r="A473" i="9"/>
  <c r="A472" i="9"/>
  <c r="A471" i="9"/>
  <c r="A470" i="9"/>
  <c r="A469" i="9"/>
  <c r="A468" i="9"/>
  <c r="I467" i="9"/>
  <c r="A467" i="9"/>
  <c r="A466" i="9"/>
  <c r="A465" i="9"/>
  <c r="A464" i="9"/>
  <c r="A463" i="9"/>
  <c r="A462" i="9"/>
  <c r="A461" i="9"/>
  <c r="A460" i="9"/>
  <c r="A459" i="9"/>
  <c r="I458" i="9"/>
  <c r="I466" i="9" s="1"/>
  <c r="A458" i="9"/>
  <c r="A457" i="9"/>
  <c r="A456" i="9"/>
  <c r="A455" i="9"/>
  <c r="A454" i="9"/>
  <c r="I453" i="9"/>
  <c r="A453" i="9"/>
  <c r="A452" i="9"/>
  <c r="A451" i="9"/>
  <c r="A450" i="9"/>
  <c r="A449" i="9"/>
  <c r="A448" i="9"/>
  <c r="A447" i="9"/>
  <c r="A446" i="9"/>
  <c r="A445" i="9"/>
  <c r="A444" i="9"/>
  <c r="I443" i="9"/>
  <c r="A443" i="9"/>
  <c r="A442" i="9"/>
  <c r="A441" i="9"/>
  <c r="A440" i="9"/>
  <c r="A439" i="9"/>
  <c r="A438" i="9"/>
  <c r="A437" i="9"/>
  <c r="A436" i="9"/>
  <c r="I435" i="9"/>
  <c r="A435" i="9"/>
  <c r="I434" i="9"/>
  <c r="A434" i="9"/>
  <c r="A433" i="9"/>
  <c r="A432" i="9"/>
  <c r="A431" i="9"/>
  <c r="A430" i="9"/>
  <c r="A429" i="9"/>
  <c r="A428" i="9"/>
  <c r="A427" i="9"/>
  <c r="A426" i="9"/>
  <c r="A425" i="9"/>
  <c r="I424" i="9"/>
  <c r="A424" i="9"/>
  <c r="A423" i="9"/>
  <c r="A422" i="9"/>
  <c r="I421" i="9"/>
  <c r="A421" i="9"/>
  <c r="A420" i="9"/>
  <c r="A419" i="9"/>
  <c r="I418" i="9"/>
  <c r="I420" i="9" s="1"/>
  <c r="A418" i="9"/>
  <c r="A417" i="9"/>
  <c r="A416" i="9"/>
  <c r="A415" i="9"/>
  <c r="A414" i="9"/>
  <c r="A413" i="9"/>
  <c r="A412" i="9"/>
  <c r="A411" i="9"/>
  <c r="A410" i="9"/>
  <c r="A409" i="9"/>
  <c r="A408" i="9"/>
  <c r="A407" i="9"/>
  <c r="A406" i="9"/>
  <c r="A405" i="9"/>
  <c r="I404" i="9"/>
  <c r="A404" i="9"/>
  <c r="A403" i="9"/>
  <c r="I402" i="9"/>
  <c r="A402" i="9"/>
  <c r="A401" i="9"/>
  <c r="A400" i="9"/>
  <c r="A399" i="9"/>
  <c r="A398" i="9"/>
  <c r="A397" i="9"/>
  <c r="A396" i="9"/>
  <c r="A395" i="9"/>
  <c r="A394" i="9"/>
  <c r="A393" i="9"/>
  <c r="A392" i="9"/>
  <c r="A391" i="9"/>
  <c r="A390" i="9"/>
  <c r="A389" i="9"/>
  <c r="A388" i="9"/>
  <c r="A387" i="9"/>
  <c r="I386" i="9"/>
  <c r="A386" i="9"/>
  <c r="A385" i="9"/>
  <c r="I384" i="9"/>
  <c r="A384" i="9"/>
  <c r="A383" i="9"/>
  <c r="A382" i="9"/>
  <c r="A381" i="9"/>
  <c r="A380" i="9"/>
  <c r="A379" i="9"/>
  <c r="A378" i="9"/>
  <c r="A377" i="9"/>
  <c r="A376" i="9"/>
  <c r="A375" i="9"/>
  <c r="A374" i="9"/>
  <c r="A373" i="9"/>
  <c r="A372" i="9"/>
  <c r="A371" i="9"/>
  <c r="A370" i="9"/>
  <c r="A369" i="9"/>
  <c r="I368" i="9"/>
  <c r="A368" i="9"/>
  <c r="A367" i="9"/>
  <c r="I366" i="9"/>
  <c r="A366" i="9"/>
  <c r="A365" i="9"/>
  <c r="A364" i="9"/>
  <c r="A363" i="9"/>
  <c r="A362" i="9"/>
  <c r="A361" i="9"/>
  <c r="A360" i="9"/>
  <c r="A359" i="9"/>
  <c r="A358" i="9"/>
  <c r="A357" i="9"/>
  <c r="A356" i="9"/>
  <c r="A355" i="9"/>
  <c r="A354" i="9"/>
  <c r="A353" i="9"/>
  <c r="A352" i="9"/>
  <c r="A351" i="9"/>
  <c r="I350" i="9"/>
  <c r="A350" i="9"/>
  <c r="A349" i="9"/>
  <c r="I348" i="9"/>
  <c r="A348" i="9"/>
  <c r="A347" i="9"/>
  <c r="A346" i="9"/>
  <c r="A345" i="9"/>
  <c r="A344" i="9"/>
  <c r="A343" i="9"/>
  <c r="A342" i="9"/>
  <c r="A341" i="9"/>
  <c r="A340" i="9"/>
  <c r="A339" i="9"/>
  <c r="A338" i="9"/>
  <c r="A337" i="9"/>
  <c r="A336" i="9"/>
  <c r="A335" i="9"/>
  <c r="A334" i="9"/>
  <c r="A333" i="9"/>
  <c r="I332" i="9"/>
  <c r="A332" i="9"/>
  <c r="A331" i="9"/>
  <c r="A330" i="9"/>
  <c r="A329" i="9"/>
  <c r="I328" i="9"/>
  <c r="A328" i="9"/>
  <c r="A327" i="9"/>
  <c r="I326" i="9"/>
  <c r="A326" i="9"/>
  <c r="A325" i="9"/>
  <c r="A324" i="9"/>
  <c r="A323" i="9"/>
  <c r="A322" i="9"/>
  <c r="A321" i="9"/>
  <c r="A320" i="9"/>
  <c r="A319" i="9"/>
  <c r="A318" i="9"/>
  <c r="A317" i="9"/>
  <c r="A316" i="9"/>
  <c r="A315" i="9"/>
  <c r="A314" i="9"/>
  <c r="A313" i="9"/>
  <c r="A312" i="9"/>
  <c r="A311" i="9"/>
  <c r="I310" i="9"/>
  <c r="A310" i="9"/>
  <c r="A309" i="9"/>
  <c r="I308" i="9"/>
  <c r="A308" i="9"/>
  <c r="A307" i="9"/>
  <c r="A306" i="9"/>
  <c r="A305" i="9"/>
  <c r="A304" i="9"/>
  <c r="A303" i="9"/>
  <c r="A302" i="9"/>
  <c r="A301" i="9"/>
  <c r="A300" i="9"/>
  <c r="A299" i="9"/>
  <c r="A298" i="9"/>
  <c r="A297" i="9"/>
  <c r="A296" i="9"/>
  <c r="A295" i="9"/>
  <c r="A294" i="9"/>
  <c r="A293" i="9"/>
  <c r="I292" i="9"/>
  <c r="A292" i="9"/>
  <c r="A291" i="9"/>
  <c r="I290" i="9"/>
  <c r="A290" i="9"/>
  <c r="A289" i="9"/>
  <c r="A288" i="9"/>
  <c r="A287" i="9"/>
  <c r="A286" i="9"/>
  <c r="A285" i="9"/>
  <c r="A284" i="9"/>
  <c r="A283" i="9"/>
  <c r="A282" i="9"/>
  <c r="A281" i="9"/>
  <c r="A280" i="9"/>
  <c r="A279" i="9"/>
  <c r="A278" i="9"/>
  <c r="A277" i="9"/>
  <c r="A276" i="9"/>
  <c r="I275" i="9"/>
  <c r="A275" i="9"/>
  <c r="A274" i="9"/>
  <c r="A273" i="9"/>
  <c r="A272" i="9"/>
  <c r="A271" i="9"/>
  <c r="I270" i="9"/>
  <c r="A270" i="9"/>
  <c r="I269" i="9"/>
  <c r="A269" i="9"/>
  <c r="A268" i="9"/>
  <c r="A267" i="9"/>
  <c r="A266" i="9"/>
  <c r="A265" i="9"/>
  <c r="A264" i="9"/>
  <c r="A263" i="9"/>
  <c r="A262" i="9"/>
  <c r="A261" i="9"/>
  <c r="A260" i="9"/>
  <c r="A259" i="9"/>
  <c r="I258" i="9"/>
  <c r="A258" i="9"/>
  <c r="A257" i="9"/>
  <c r="A256" i="9"/>
  <c r="A255" i="9"/>
  <c r="A254" i="9"/>
  <c r="A253" i="9"/>
  <c r="A252" i="9"/>
  <c r="I251" i="9"/>
  <c r="A251" i="9"/>
  <c r="I250" i="9"/>
  <c r="A250" i="9"/>
  <c r="A249" i="9"/>
  <c r="A248" i="9"/>
  <c r="I247" i="9"/>
  <c r="A247" i="9"/>
  <c r="A246" i="9"/>
  <c r="A245" i="9"/>
  <c r="I244" i="9"/>
  <c r="A244" i="9"/>
  <c r="I243" i="9"/>
  <c r="I248" i="9" s="1"/>
  <c r="A243" i="9"/>
  <c r="A242" i="9"/>
  <c r="I241" i="9"/>
  <c r="A241" i="9"/>
  <c r="A240" i="9"/>
  <c r="I239" i="9"/>
  <c r="A239" i="9"/>
  <c r="A238" i="9"/>
  <c r="A237" i="9"/>
  <c r="A236" i="9"/>
  <c r="A235" i="9"/>
  <c r="A234" i="9"/>
  <c r="A233" i="9"/>
  <c r="A232" i="9"/>
  <c r="A231" i="9"/>
  <c r="I230" i="9"/>
  <c r="A230" i="9"/>
  <c r="A229" i="9"/>
  <c r="I228" i="9"/>
  <c r="A228" i="9"/>
  <c r="A227" i="9"/>
  <c r="A226" i="9"/>
  <c r="A225" i="9"/>
  <c r="A224" i="9"/>
  <c r="A223" i="9"/>
  <c r="A222" i="9"/>
  <c r="A221" i="9"/>
  <c r="I220" i="9"/>
  <c r="A220" i="9"/>
  <c r="A219" i="9"/>
  <c r="A218" i="9"/>
  <c r="A217" i="9"/>
  <c r="A216" i="9"/>
  <c r="A215" i="9"/>
  <c r="A214" i="9"/>
  <c r="A213" i="9"/>
  <c r="A212" i="9"/>
  <c r="A211" i="9"/>
  <c r="A210" i="9"/>
  <c r="A209" i="9"/>
  <c r="A208" i="9"/>
  <c r="A207" i="9"/>
  <c r="I206" i="9"/>
  <c r="A206" i="9"/>
  <c r="A205" i="9"/>
  <c r="A204" i="9"/>
  <c r="A203" i="9"/>
  <c r="A202" i="9"/>
  <c r="A201" i="9"/>
  <c r="A200" i="9"/>
  <c r="A199" i="9"/>
  <c r="A198" i="9"/>
  <c r="A197" i="9"/>
  <c r="A196" i="9"/>
  <c r="A195" i="9"/>
  <c r="A194" i="9"/>
  <c r="A193" i="9"/>
  <c r="A192" i="9"/>
  <c r="A191" i="9"/>
  <c r="I190" i="9"/>
  <c r="I192" i="9" s="1"/>
  <c r="A190" i="9"/>
  <c r="A189" i="9"/>
  <c r="A188" i="9"/>
  <c r="A187" i="9"/>
  <c r="A186" i="9"/>
  <c r="A185" i="9"/>
  <c r="A184" i="9"/>
  <c r="A183" i="9"/>
  <c r="A182" i="9"/>
  <c r="A181" i="9"/>
  <c r="I180" i="9"/>
  <c r="I182" i="9" s="1"/>
  <c r="A180" i="9"/>
  <c r="A179" i="9"/>
  <c r="A178" i="9"/>
  <c r="A177" i="9"/>
  <c r="A176" i="9"/>
  <c r="A175" i="9"/>
  <c r="A174" i="9"/>
  <c r="A173" i="9"/>
  <c r="A172" i="9"/>
  <c r="A171" i="9"/>
  <c r="I170" i="9"/>
  <c r="I172" i="9" s="1"/>
  <c r="A170" i="9"/>
  <c r="A169" i="9"/>
  <c r="A168" i="9"/>
  <c r="A167" i="9"/>
  <c r="A166" i="9"/>
  <c r="A165" i="9"/>
  <c r="A164" i="9"/>
  <c r="I163" i="9"/>
  <c r="A163" i="9"/>
  <c r="I162" i="9"/>
  <c r="A162" i="9"/>
  <c r="A161" i="9"/>
  <c r="I160" i="9"/>
  <c r="A160" i="9"/>
  <c r="A159" i="9"/>
  <c r="A158" i="9"/>
  <c r="A157" i="9"/>
  <c r="A156" i="9"/>
  <c r="A155" i="9"/>
  <c r="A154" i="9"/>
  <c r="I153" i="9"/>
  <c r="A153" i="9"/>
  <c r="I152" i="9"/>
  <c r="A152" i="9"/>
  <c r="A151" i="9"/>
  <c r="A150" i="9"/>
  <c r="A149" i="9"/>
  <c r="A148" i="9"/>
  <c r="A147" i="9"/>
  <c r="A146" i="9"/>
  <c r="A145" i="9"/>
  <c r="A144" i="9"/>
  <c r="A143" i="9"/>
  <c r="A142" i="9"/>
  <c r="A141" i="9"/>
  <c r="I140" i="9"/>
  <c r="A140" i="9"/>
  <c r="A139" i="9"/>
  <c r="A138" i="9"/>
  <c r="A137" i="9"/>
  <c r="A136" i="9"/>
  <c r="A135" i="9"/>
  <c r="A134" i="9"/>
  <c r="A133" i="9"/>
  <c r="A132" i="9"/>
  <c r="I131" i="9"/>
  <c r="I139" i="9" s="1"/>
  <c r="A131" i="9"/>
  <c r="A130" i="9"/>
  <c r="A129" i="9"/>
  <c r="A128" i="9"/>
  <c r="A127" i="9"/>
  <c r="I126" i="9"/>
  <c r="A126" i="9"/>
  <c r="A125" i="9"/>
  <c r="A124" i="9"/>
  <c r="A123" i="9"/>
  <c r="A122" i="9"/>
  <c r="A121" i="9"/>
  <c r="A120" i="9"/>
  <c r="A119" i="9"/>
  <c r="A118" i="9"/>
  <c r="I117" i="9"/>
  <c r="A117" i="9"/>
  <c r="I116" i="9"/>
  <c r="A116" i="9"/>
  <c r="A115" i="9"/>
  <c r="A114" i="9"/>
  <c r="A113" i="9"/>
  <c r="A112" i="9"/>
  <c r="A111" i="9"/>
  <c r="A110" i="9"/>
  <c r="A109" i="9"/>
  <c r="A108" i="9"/>
  <c r="A107" i="9"/>
  <c r="I106" i="9"/>
  <c r="A106" i="9"/>
  <c r="A105" i="9"/>
  <c r="A104" i="9"/>
  <c r="I103" i="9"/>
  <c r="A103" i="9"/>
  <c r="I102" i="9"/>
  <c r="A102" i="9"/>
  <c r="A101" i="9"/>
  <c r="I100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I84" i="9"/>
  <c r="I86" i="9" s="1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I66" i="9"/>
  <c r="I68" i="9" s="1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I48" i="9"/>
  <c r="I50" i="9" s="1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I30" i="9"/>
  <c r="I32" i="9" s="1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B2" i="9"/>
  <c r="BN22" i="8"/>
  <c r="D22" i="8"/>
  <c r="B22" i="8"/>
  <c r="C22" i="8" s="1"/>
  <c r="BN21" i="8"/>
  <c r="D21" i="8"/>
  <c r="C21" i="8"/>
  <c r="B21" i="8"/>
  <c r="BN20" i="8"/>
  <c r="D20" i="8"/>
  <c r="C20" i="8"/>
  <c r="B20" i="8"/>
  <c r="BN19" i="8"/>
  <c r="D19" i="8"/>
  <c r="C19" i="8"/>
  <c r="B19" i="8"/>
  <c r="BN18" i="8"/>
  <c r="D18" i="8"/>
  <c r="C18" i="8"/>
  <c r="B18" i="8"/>
  <c r="BN17" i="8"/>
  <c r="D17" i="8"/>
  <c r="C17" i="8"/>
  <c r="B17" i="8"/>
  <c r="BN16" i="8"/>
  <c r="D16" i="8"/>
  <c r="C16" i="8"/>
  <c r="B16" i="8"/>
  <c r="BN15" i="8"/>
  <c r="D15" i="8"/>
  <c r="C15" i="8"/>
  <c r="B15" i="8"/>
  <c r="BN14" i="8"/>
  <c r="D14" i="8"/>
  <c r="C14" i="8"/>
  <c r="B14" i="8"/>
  <c r="BN13" i="8"/>
  <c r="D13" i="8"/>
  <c r="C13" i="8"/>
  <c r="B13" i="8"/>
  <c r="BN12" i="8"/>
  <c r="D12" i="8"/>
  <c r="C12" i="8"/>
  <c r="B12" i="8"/>
  <c r="Q11" i="8"/>
  <c r="R11" i="8" s="1"/>
  <c r="L8" i="8"/>
  <c r="M8" i="8" s="1"/>
  <c r="A2" i="8"/>
  <c r="L11" i="8" l="1"/>
  <c r="I576" i="9"/>
  <c r="T11" i="8"/>
  <c r="V11" i="8"/>
  <c r="Y11" i="8" s="1"/>
  <c r="AB11" i="8" s="1"/>
  <c r="AE11" i="8" s="1"/>
  <c r="AH11" i="8" s="1"/>
  <c r="I249" i="9"/>
  <c r="AN11" i="8" l="1"/>
  <c r="AK11" i="8"/>
  <c r="AT11" i="8"/>
  <c r="AQ11" i="8"/>
  <c r="AW11" i="8"/>
  <c r="BB11" i="8" s="1"/>
  <c r="U11" i="8"/>
  <c r="X11" i="8" s="1"/>
  <c r="AA11" i="8" s="1"/>
  <c r="AD11" i="8" s="1"/>
  <c r="AG11" i="8" s="1"/>
  <c r="AJ11" i="8" s="1"/>
  <c r="W11" i="8"/>
  <c r="Z11" i="8" s="1"/>
  <c r="AC11" i="8" s="1"/>
  <c r="AF11" i="8" s="1"/>
  <c r="AI11" i="8" s="1"/>
  <c r="M11" i="8"/>
  <c r="AV11" i="8" l="1"/>
  <c r="AP11" i="8"/>
  <c r="AM11" i="8"/>
  <c r="AY11" i="8"/>
  <c r="BD11" i="8" s="1"/>
  <c r="AS11" i="8"/>
  <c r="BH11" i="8"/>
  <c r="BK11" i="8"/>
  <c r="BE11" i="8"/>
  <c r="AR11" i="8"/>
  <c r="AU11" i="8"/>
  <c r="AX11" i="8"/>
  <c r="BC11" i="8" s="1"/>
  <c r="AO11" i="8"/>
  <c r="AL11" i="8"/>
  <c r="BJ11" i="8" l="1"/>
  <c r="BM11" i="8"/>
  <c r="BG11" i="8"/>
  <c r="BF11" i="8"/>
  <c r="BL11" i="8"/>
  <c r="BI11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tc={7C822EC5-C3F6-40B8-92F1-98F6BAB07C7E}</author>
  </authors>
  <commentList>
    <comment ref="J4" authorId="0" shapeId="0" xr:uid="{7C822EC5-C3F6-40B8-92F1-98F6BAB07C7E}">
      <text>
        <t>[Threaded comment]
Your version of Excel allows you to read this threaded comment; however, any edits to it will get removed if the file is opened in a newer version of Excel. Learn more: https://go.microsoft.com/fwlink/?linkid=870924
Comment:
    Participation was much higher in prior analysis</t>
      </text>
    </comment>
  </commentList>
</comments>
</file>

<file path=xl/sharedStrings.xml><?xml version="1.0" encoding="utf-8"?>
<sst xmlns="http://schemas.openxmlformats.org/spreadsheetml/2006/main" count="6392" uniqueCount="373">
  <si>
    <t>TOTAL PORTFOLIO</t>
  </si>
  <si>
    <t>Key</t>
  </si>
  <si>
    <t>Sector</t>
  </si>
  <si>
    <t>Program</t>
  </si>
  <si>
    <t>End Use</t>
  </si>
  <si>
    <t>Measure Type</t>
  </si>
  <si>
    <t>Measure</t>
  </si>
  <si>
    <t>Measure Definition</t>
  </si>
  <si>
    <t xml:space="preserve">Net Incremental Therm Savings </t>
  </si>
  <si>
    <t>Total</t>
  </si>
  <si>
    <t>Budget by Category</t>
  </si>
  <si>
    <t>Residential</t>
  </si>
  <si>
    <t>Multifamily Low Income Program</t>
  </si>
  <si>
    <t>*</t>
  </si>
  <si>
    <t>MFLI</t>
  </si>
  <si>
    <t>Incentive</t>
  </si>
  <si>
    <t>Education Efficient Kits</t>
  </si>
  <si>
    <t>Educational Kits</t>
  </si>
  <si>
    <t>Delivery</t>
  </si>
  <si>
    <t>Single Family Low Income Program</t>
  </si>
  <si>
    <t>SFLI</t>
  </si>
  <si>
    <t>Administration</t>
  </si>
  <si>
    <t xml:space="preserve">Total </t>
  </si>
  <si>
    <t>Education &amp; Marketing</t>
  </si>
  <si>
    <t>Evaluation</t>
  </si>
  <si>
    <t>Program Budget ($)</t>
  </si>
  <si>
    <t>Budget Incent vs Admin</t>
  </si>
  <si>
    <t>Customer Incentive</t>
  </si>
  <si>
    <t>Admin</t>
  </si>
  <si>
    <t>First Year $ per therm saved</t>
  </si>
  <si>
    <t>Cost Effectiveness B/C Ratio</t>
  </si>
  <si>
    <t>TRC</t>
  </si>
  <si>
    <t>Total Incentive Cost</t>
  </si>
  <si>
    <t>UCT</t>
  </si>
  <si>
    <t>Total Measure Delivery Cost</t>
  </si>
  <si>
    <t>PCT</t>
  </si>
  <si>
    <t>Total Administration Costs</t>
  </si>
  <si>
    <t>RIM</t>
  </si>
  <si>
    <t>Total Marketing Costs</t>
  </si>
  <si>
    <t>Total Evaluation Costs</t>
  </si>
  <si>
    <t>Annual Therm Savings per Measure</t>
  </si>
  <si>
    <t>Residential_Single Family Low Income Program_Water Heating_Direct Install_Low Flow Faucet Aerator_Fixed</t>
  </si>
  <si>
    <t>Low Flow Faucet Aerator</t>
  </si>
  <si>
    <t>Direct Install at no cost to customer</t>
  </si>
  <si>
    <t>Residential_Single Family Low Income Program_Water Heating_Direct Install_Low Flow Faucet Aerator_Swivel</t>
  </si>
  <si>
    <t>Low Flow Faucet Aerator (Swivel)</t>
  </si>
  <si>
    <t>Residential_Single Family Low Income Program_Water Heating_Direct Install_Low Flow Showerhead_Fixed</t>
  </si>
  <si>
    <t>Low Flow Showerhead</t>
  </si>
  <si>
    <t>Residential_Single Family Low Income Program_Water Heating_Direct Install_Low Flow Showerhead_Handheld</t>
  </si>
  <si>
    <t>Low Flow Showerhead (Handheld)</t>
  </si>
  <si>
    <t>Residential_Single Family Low Income Program_Water Heating_Direct Install_ShowerStart_0</t>
  </si>
  <si>
    <t>ShowerStart</t>
  </si>
  <si>
    <t>Residential_Single Family Low Income Program_Water Heating_Direct Install_Pipe Wrap_per linear foot</t>
  </si>
  <si>
    <t>Pipe Wrap</t>
  </si>
  <si>
    <t>Residential_Single Family Low Income Program_HVAC_Direct Install_Furnace Clean and Check (Gas)_0</t>
  </si>
  <si>
    <t>Furnace Clean and Check (Gas)</t>
  </si>
  <si>
    <t>Residential_Single Family Low Income Program_HVAC_Direct Install_Smart Thermostat (Electric/Gas)_cost share</t>
  </si>
  <si>
    <t>Smart Thermostat (Electric/Gas)</t>
  </si>
  <si>
    <t>Residential_Single Family Low Income Program_HVAC_Direct Install_Programmable Thermostat (Electric/Gas)_cost share</t>
  </si>
  <si>
    <t>Programmable Thermostat (Electric/Gas)</t>
  </si>
  <si>
    <t>Residential_Single Family Low Income Program_Building Envelope_Direct Install_Air Sealing_cost share</t>
  </si>
  <si>
    <t>Air Sealing</t>
  </si>
  <si>
    <t>Residential_Single Family Low Income Program_Building Envelope_Direct Install_Ceiling Insulation_cost share</t>
  </si>
  <si>
    <t>Ceiling Insulation</t>
  </si>
  <si>
    <t>General Inputs</t>
  </si>
  <si>
    <t>Variable</t>
  </si>
  <si>
    <t>Input</t>
  </si>
  <si>
    <t>Source</t>
  </si>
  <si>
    <t>Title =&gt;</t>
  </si>
  <si>
    <t>Program Cycle</t>
  </si>
  <si>
    <t>Cycle Start Year</t>
  </si>
  <si>
    <t>Cycle End Year</t>
  </si>
  <si>
    <t>Data =&gt;</t>
  </si>
  <si>
    <t>Discount Rate &amp; Cash Flows</t>
  </si>
  <si>
    <t>Discount Rate (TRC)</t>
  </si>
  <si>
    <t>Discount Rate (UCT)</t>
  </si>
  <si>
    <t>Discount Rate (SCT)</t>
  </si>
  <si>
    <t>Discount Rate (PCT)</t>
  </si>
  <si>
    <t>Discount Rate (RIM)</t>
  </si>
  <si>
    <t>Base year</t>
  </si>
  <si>
    <t>Inflator</t>
  </si>
  <si>
    <t>Annual Inflation Rate</t>
  </si>
  <si>
    <t>data.bls.gov, U.S. 10-year average</t>
  </si>
  <si>
    <t>Losses
[x / (1-LL)]</t>
  </si>
  <si>
    <t>Electric Line Losses</t>
  </si>
  <si>
    <t>Electric Peak Line Losses</t>
  </si>
  <si>
    <t>Natural Gas Losses</t>
  </si>
  <si>
    <t>Prior Planning Assumption</t>
  </si>
  <si>
    <t>Natural Gas Peak Losses</t>
  </si>
  <si>
    <t>Water Losses</t>
  </si>
  <si>
    <t>Propane Losses</t>
  </si>
  <si>
    <t>Fuel Oil Losses</t>
  </si>
  <si>
    <t>Avoided Costs</t>
  </si>
  <si>
    <t>Table</t>
  </si>
  <si>
    <t>Label</t>
  </si>
  <si>
    <t>Reference</t>
  </si>
  <si>
    <t>Fuel</t>
  </si>
  <si>
    <t>Units</t>
  </si>
  <si>
    <t>Escalation Rate</t>
  </si>
  <si>
    <t>All</t>
  </si>
  <si>
    <t>Electric</t>
  </si>
  <si>
    <t>$/MWh</t>
  </si>
  <si>
    <t>Avoided Electicity Supply Cost ($/MWh)</t>
  </si>
  <si>
    <t>Natural Gas</t>
  </si>
  <si>
    <t>$/Dth</t>
  </si>
  <si>
    <t>Avoided Natural Gas Supply Cost ($/Dth)</t>
  </si>
  <si>
    <t>Avoided Natural Gas Peak Demand Cost ($/Dth)</t>
  </si>
  <si>
    <t>Avoided Variable O&amp;M Cost ($/Dth)</t>
  </si>
  <si>
    <t>Avoided Gas Environmental Damages ($/Dth)</t>
  </si>
  <si>
    <t>[Placeholder]</t>
  </si>
  <si>
    <t>Retail Costs, Gas</t>
  </si>
  <si>
    <t>Residential Natural Gas ($/Dth)</t>
  </si>
  <si>
    <t>Commercial</t>
  </si>
  <si>
    <t>Commercial Natural Gas ($/Dth)</t>
  </si>
  <si>
    <t>Retail Costs, Electric</t>
  </si>
  <si>
    <t>Residential Electric ($/MWh)</t>
  </si>
  <si>
    <t>Commercial Electric ($/MWh)</t>
  </si>
  <si>
    <t>Discount Factor</t>
  </si>
  <si>
    <t>Test</t>
  </si>
  <si>
    <t>SCT</t>
  </si>
  <si>
    <t>Benefit-Cost Accounting</t>
  </si>
  <si>
    <t>Value Components</t>
  </si>
  <si>
    <t>Avoided Electricity Supply Cost</t>
  </si>
  <si>
    <t>BENEFIT</t>
  </si>
  <si>
    <t>n/a</t>
  </si>
  <si>
    <t>NEBs Adder</t>
  </si>
  <si>
    <t>Avoided Gas Environmental Damages</t>
  </si>
  <si>
    <t>Avoided Generation Capacity Cost</t>
  </si>
  <si>
    <t>Avoided Variable O&amp;M Cost</t>
  </si>
  <si>
    <t>Avoided Natural Gas Supply Cost</t>
  </si>
  <si>
    <t>Avoided Natural Gas Peak Demand Cost</t>
  </si>
  <si>
    <t>Electric Bill Savings / Lost Revenue</t>
  </si>
  <si>
    <t>COST</t>
  </si>
  <si>
    <t>Gas Bill Savings / Lost Revenue</t>
  </si>
  <si>
    <t>Net Incremental Measure Cost</t>
  </si>
  <si>
    <t>Incentives</t>
  </si>
  <si>
    <t>Non-incentive program expenditures</t>
  </si>
  <si>
    <t>Conversion Factors</t>
  </si>
  <si>
    <t>Conversion Factor</t>
  </si>
  <si>
    <t>Value</t>
  </si>
  <si>
    <t>Dth/MCF</t>
  </si>
  <si>
    <t>MWh/kWh</t>
  </si>
  <si>
    <t>Check</t>
  </si>
  <si>
    <t>Net kWh Impacts at meter</t>
  </si>
  <si>
    <t>Net Coincident Peak kW Impacts at meter</t>
  </si>
  <si>
    <t>Net Dth Impacts at meter</t>
  </si>
  <si>
    <t>CHECK</t>
  </si>
  <si>
    <t>Data</t>
  </si>
  <si>
    <t>Measure Inputs</t>
  </si>
  <si>
    <t>Incremental Cost</t>
  </si>
  <si>
    <t>Future Avoided Cost</t>
  </si>
  <si>
    <t>kWh Saved per Unit</t>
  </si>
  <si>
    <t>Non-Coincident Peak kW Saved per Unit</t>
  </si>
  <si>
    <t>Therm Saved per Unit</t>
  </si>
  <si>
    <t>Early Retirement kWh</t>
  </si>
  <si>
    <t>Early Retirement kW</t>
  </si>
  <si>
    <t>Early Retirement Therm</t>
  </si>
  <si>
    <t>Lifetime (years)</t>
  </si>
  <si>
    <t>Remaining Life</t>
  </si>
  <si>
    <t>Coincidence Factor</t>
  </si>
  <si>
    <t>NTG</t>
  </si>
  <si>
    <t>Measure Screen
TRC Ratio</t>
  </si>
  <si>
    <t>Participation (Unit Conversion)</t>
  </si>
  <si>
    <t>Participation (Total Units)</t>
  </si>
  <si>
    <t>Incentive ($/Unit)</t>
  </si>
  <si>
    <t>Measure Delivery Cost ($/Unit)</t>
  </si>
  <si>
    <t>First Year Cost ($/Unit)</t>
  </si>
  <si>
    <t>Future Avoided Cost ($/Unit)</t>
  </si>
  <si>
    <t>Gross First Year Impacts per Unit</t>
  </si>
  <si>
    <t>Gross Remaining Year Impacts per Unit</t>
  </si>
  <si>
    <t>Measure Life (yrs)</t>
  </si>
  <si>
    <t>Adjustments</t>
  </si>
  <si>
    <t>Electric Savings (kWh)</t>
  </si>
  <si>
    <t>Electric Demand Reduction (kW)</t>
  </si>
  <si>
    <t>Natural Gas Savings (Therm)</t>
  </si>
  <si>
    <t>Natural Gas Savings (therm)</t>
  </si>
  <si>
    <t>Coincident Peak Factor</t>
  </si>
  <si>
    <t>Natural Gas Peak Factor</t>
  </si>
  <si>
    <t>key</t>
  </si>
  <si>
    <t>Unique</t>
  </si>
  <si>
    <t>ID</t>
  </si>
  <si>
    <t>Unit Definition</t>
  </si>
  <si>
    <t>Units/Participant</t>
  </si>
  <si>
    <t>Measure Life</t>
  </si>
  <si>
    <t>Existing Life</t>
  </si>
  <si>
    <t>Program ID</t>
  </si>
  <si>
    <t>Water Heating</t>
  </si>
  <si>
    <t>Direct Install</t>
  </si>
  <si>
    <t>Fixed</t>
  </si>
  <si>
    <t>Unit</t>
  </si>
  <si>
    <t>Swivel</t>
  </si>
  <si>
    <t>Handheld</t>
  </si>
  <si>
    <t>per linear foot</t>
  </si>
  <si>
    <t>HVAC</t>
  </si>
  <si>
    <t>cost share</t>
  </si>
  <si>
    <t>Building Envelope</t>
  </si>
  <si>
    <t>Algorithms</t>
  </si>
  <si>
    <t>Savings Attribute</t>
  </si>
  <si>
    <t>Attribute</t>
  </si>
  <si>
    <t>Input Assumption</t>
  </si>
  <si>
    <t>TRM Measure Name</t>
  </si>
  <si>
    <t>%GasDHW</t>
  </si>
  <si>
    <t>MO TRM 2017</t>
  </si>
  <si>
    <t>3.3.1 Low Flow Faucet Aerator</t>
  </si>
  <si>
    <t>GPM_base</t>
  </si>
  <si>
    <t>L_base</t>
  </si>
  <si>
    <t>Location unknown, Multi-Family</t>
  </si>
  <si>
    <t>GPM_low</t>
  </si>
  <si>
    <t>L_low</t>
  </si>
  <si>
    <t>Household</t>
  </si>
  <si>
    <t>Multi-Family</t>
  </si>
  <si>
    <t>Days/year</t>
  </si>
  <si>
    <t>DF</t>
  </si>
  <si>
    <t>Location unknown</t>
  </si>
  <si>
    <t>FPH</t>
  </si>
  <si>
    <t>WaterTemp</t>
  </si>
  <si>
    <t>SupplyTemp</t>
  </si>
  <si>
    <t>RE_gas</t>
  </si>
  <si>
    <t>EPG_gas</t>
  </si>
  <si>
    <t>ISR</t>
  </si>
  <si>
    <t>Kitchen</t>
  </si>
  <si>
    <t>3.3.2 Low Flow Showerhead</t>
  </si>
  <si>
    <t>Median Rated Flow</t>
  </si>
  <si>
    <t>SPCD</t>
  </si>
  <si>
    <t>SPH</t>
  </si>
  <si>
    <t>ShowerTemp</t>
  </si>
  <si>
    <t>L_showerdevice</t>
  </si>
  <si>
    <t>IL TRM v7.0</t>
  </si>
  <si>
    <t>5.4.8 Thermostatic Restrictor Shower Valve</t>
  </si>
  <si>
    <t>Direct Install, Multi-Family</t>
  </si>
  <si>
    <t>Equipment + labor</t>
  </si>
  <si>
    <t>Deemed, R-4</t>
  </si>
  <si>
    <t>3.3.6 Hot Water Pipe Insulation</t>
  </si>
  <si>
    <t>per linear ft</t>
  </si>
  <si>
    <t>CAPInput</t>
  </si>
  <si>
    <t>5.3.7 Gas High Efficiency Furnace</t>
  </si>
  <si>
    <t>EFLH_Heating</t>
  </si>
  <si>
    <t>Average/Unknown</t>
  </si>
  <si>
    <t>3.4.6 Furnace</t>
  </si>
  <si>
    <t>AFUE</t>
  </si>
  <si>
    <t>Estimated based upon the average heating system efficiency used in other MO TRM measures (nHeat variable)</t>
  </si>
  <si>
    <t>Derating_Pre</t>
  </si>
  <si>
    <t>5.3.13 Residential Furnace Tune-Up</t>
  </si>
  <si>
    <t>Derating_Post</t>
  </si>
  <si>
    <t>ConversionFactor</t>
  </si>
  <si>
    <t>Estimated as 2x the incentive cost</t>
  </si>
  <si>
    <t>Smart/Programmable Thermostat (Electric/Gas)</t>
  </si>
  <si>
    <t>%FossilHeat</t>
  </si>
  <si>
    <t>3.4.7 Standard Programmable Thermostat</t>
  </si>
  <si>
    <t>HeatingConsumption_Gas</t>
  </si>
  <si>
    <t>HF</t>
  </si>
  <si>
    <t>Heating_Reduction</t>
  </si>
  <si>
    <t>Eff_ISR</t>
  </si>
  <si>
    <t>PF</t>
  </si>
  <si>
    <t>CFM50_Pre</t>
  </si>
  <si>
    <t>Estimated</t>
  </si>
  <si>
    <t>3.7.1 Air Sealing</t>
  </si>
  <si>
    <t>CFM50_Post</t>
  </si>
  <si>
    <t>Estimated as a 15%. Per MO TRM, this is a conservative estimate appropriate for a deemed savings calculation.</t>
  </si>
  <si>
    <t>N_heat</t>
  </si>
  <si>
    <t>Average/Unknown, 1-story</t>
  </si>
  <si>
    <t>Minutes/hour</t>
  </si>
  <si>
    <t>Hours/day</t>
  </si>
  <si>
    <t>HDD</t>
  </si>
  <si>
    <t>SpecificHeatAir</t>
  </si>
  <si>
    <t>nHeat</t>
  </si>
  <si>
    <t>Estimated as 2x the incentive cost @ 1000 sqft</t>
  </si>
  <si>
    <t>R_Old</t>
  </si>
  <si>
    <t>3.7.2 Ceiling Insulation</t>
  </si>
  <si>
    <t>R_Attic</t>
  </si>
  <si>
    <t>Estimated based upon IL TRM v7.0 Ceiling/Attic Insulation example</t>
  </si>
  <si>
    <t>A_Attic</t>
  </si>
  <si>
    <t>FramingFactor_Attic</t>
  </si>
  <si>
    <t>ADJ_Attic</t>
  </si>
  <si>
    <t>Estimated as 2x the incentive cost per sqft</t>
  </si>
  <si>
    <t>Prescriptive</t>
  </si>
  <si>
    <t>Gas Furnace</t>
  </si>
  <si>
    <t>96% AFUE</t>
  </si>
  <si>
    <t>Capacity</t>
  </si>
  <si>
    <t>AFUE_EE</t>
  </si>
  <si>
    <t>AFUE_Base</t>
  </si>
  <si>
    <t>Incremental Total Installed Cost, Scaled from 95% AFUE cost</t>
  </si>
  <si>
    <t>92% AFUE</t>
  </si>
  <si>
    <t>Incremental Total Installed Cost, 92% AFUE</t>
  </si>
  <si>
    <t>90% AFUE</t>
  </si>
  <si>
    <t>Incremental Total Installed Cost, 90% AFUE</t>
  </si>
  <si>
    <t>Gas Boiler</t>
  </si>
  <si>
    <t>3.4.3 Boiler</t>
  </si>
  <si>
    <t>Incremental Total Installed Cost</t>
  </si>
  <si>
    <t>Gas Tankless Water Heater</t>
  </si>
  <si>
    <t>0.80 UEF</t>
  </si>
  <si>
    <t>EF_Base</t>
  </si>
  <si>
    <t>Baseline gas storage water heater</t>
  </si>
  <si>
    <t>3.3.3 Water Heater</t>
  </si>
  <si>
    <t>EF_EE</t>
  </si>
  <si>
    <t>GPD</t>
  </si>
  <si>
    <t>yWater</t>
  </si>
  <si>
    <t>T_out</t>
  </si>
  <si>
    <t>T_in</t>
  </si>
  <si>
    <t>SpecificHeatWater</t>
  </si>
  <si>
    <t>Incremental Cost of Gas Tankless Water Heater</t>
  </si>
  <si>
    <t>Gas Storage Water Heater</t>
  </si>
  <si>
    <t>0.64 UEF</t>
  </si>
  <si>
    <t>Incremental Cost of Storage Water Heater</t>
  </si>
  <si>
    <t>HVAC/DHW</t>
  </si>
  <si>
    <t>High-efficiency boiler with side-arm tank</t>
  </si>
  <si>
    <t>HVAC Savings per Unit</t>
  </si>
  <si>
    <t>NY TRM v6.1</t>
  </si>
  <si>
    <t>Indirect Water Heater</t>
  </si>
  <si>
    <t>Recovery efficiency of gas water heater, Multi-Family. A proxy for thermal efficiency per NY TRM Indirect Water Heater entry</t>
  </si>
  <si>
    <t>UA_Base</t>
  </si>
  <si>
    <t>UA_EE</t>
  </si>
  <si>
    <t>T_amb</t>
  </si>
  <si>
    <t>Hours/year</t>
  </si>
  <si>
    <t>DHW Savings per Unit</t>
  </si>
  <si>
    <t>NY TRM savings calculation for Indirect Water Heater using weather-sensitive and MO-specific attributes from MO TRM</t>
  </si>
  <si>
    <t>Incremental Total Installed Cost of Boiler and Water Heater</t>
  </si>
  <si>
    <t>Minimum of Boiler and Water Heater Lifetime</t>
  </si>
  <si>
    <t>Heating/water heating (tankless) boiler</t>
  </si>
  <si>
    <t>5.3.17 Gas High Efficiency Combination Boiler</t>
  </si>
  <si>
    <t>AFUE_base</t>
  </si>
  <si>
    <t>UEF_Base</t>
  </si>
  <si>
    <t>UEF_EE</t>
  </si>
  <si>
    <t>Custom</t>
  </si>
  <si>
    <t>Custom Project (Building Shell - requires modeling)</t>
  </si>
  <si>
    <t>per MCF</t>
  </si>
  <si>
    <t>Estimated based upon rebated measures budget and incentive per MCF</t>
  </si>
  <si>
    <t>Estimated as 2x the incentive amount</t>
  </si>
  <si>
    <t>Estimate</t>
  </si>
  <si>
    <t>Student Install/Self Report</t>
  </si>
  <si>
    <t>Unknown</t>
  </si>
  <si>
    <t>Single-Family</t>
  </si>
  <si>
    <t>Efficiency Kit - Single Family</t>
  </si>
  <si>
    <t>Bath</t>
  </si>
  <si>
    <t>Bath, Single-Family</t>
  </si>
  <si>
    <t>Efficiency Kit</t>
  </si>
  <si>
    <t>Location unknown, Single-Family</t>
  </si>
  <si>
    <t>Direct Install, Single-Family</t>
  </si>
  <si>
    <t>CAPInput_Pre</t>
  </si>
  <si>
    <t>Estimated based upon IL TRM v7.0 Gas High Efficiency Furnace example</t>
  </si>
  <si>
    <t>3.4.1 Advanced Thermostat</t>
  </si>
  <si>
    <t>Unknown (Blended)</t>
  </si>
  <si>
    <t>Estimated based upon IL TRM v7.0 Gas High Efficiency Boiler example</t>
  </si>
  <si>
    <t>Recovery efficiency of gas water heater, Single-Family. A proxy for thermal efficiency per NY TRM Indirect Water Heater entry</t>
  </si>
  <si>
    <t>Residential_Multifamily Low Income Program_*_*_*_*</t>
  </si>
  <si>
    <t>Residential_Education Efficient Kits_*_*_*_*</t>
  </si>
  <si>
    <t>Residential_Single Family Low Income Program_*_*_*_*</t>
  </si>
  <si>
    <t>Return to Contents</t>
  </si>
  <si>
    <t>Avoided Costs_Avoided Electicity Supply Cost ($/MWh)</t>
  </si>
  <si>
    <t>All_Electric_$/MWh</t>
  </si>
  <si>
    <t>Avoided Costs_Avoided Natural Gas Supply Cost ($/Dth)</t>
  </si>
  <si>
    <t>All_Natural Gas_$/Dth</t>
  </si>
  <si>
    <t>Avoided Costs_Avoided Natural Gas Peak Demand Cost ($/Dth)</t>
  </si>
  <si>
    <t>Avoided Costs_Avoided Variable O&amp;M Cost ($/Dth)</t>
  </si>
  <si>
    <t>Avoided Costs_Avoided Gas Environmental Damages ($/Dth)</t>
  </si>
  <si>
    <t>Avoided Costs_[Placeholder]</t>
  </si>
  <si>
    <t>__</t>
  </si>
  <si>
    <t>Retail Costs, Gas_Residential Natural Gas ($/Dth)</t>
  </si>
  <si>
    <t>Residential_Natural Gas</t>
  </si>
  <si>
    <t>Retail Costs, Gas_Commercial Natural Gas ($/Dth)</t>
  </si>
  <si>
    <t>Commercial_Natural Gas</t>
  </si>
  <si>
    <t>Retail Costs, Gas_[Placeholder]</t>
  </si>
  <si>
    <t>_</t>
  </si>
  <si>
    <t>Retail Costs, Gas_Residential Electric ($/MWh)</t>
  </si>
  <si>
    <t>Residential_Electric</t>
  </si>
  <si>
    <t>Retail Costs, Gas_Commercial Electric ($/MWh)</t>
  </si>
  <si>
    <t>Commercial_Electric</t>
  </si>
  <si>
    <t>Discount Factor_TRC</t>
  </si>
  <si>
    <t>Discount Factor_UCT</t>
  </si>
  <si>
    <t>Discount Factor_SCT</t>
  </si>
  <si>
    <t>Discount Factor_PCT</t>
  </si>
  <si>
    <t>Discount Factor_RIM</t>
  </si>
  <si>
    <t>Retail Costs, Gas_0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</si>
</sst>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_(* #,##0_);_(* \(#,##0\);_(* &quot;-&quot;??_);_(@_)"/>
    <numFmt numFmtId="167" formatCode="0.0%"/>
    <numFmt numFmtId="168" formatCode="_(* #,##0.0000_);_(* \(#,##0.0000\);_(* &quot;-&quot;????_);_(@_)"/>
    <numFmt numFmtId="169" formatCode="0.00000000%"/>
    <numFmt numFmtId="170" formatCode="#,##0.0000"/>
    <numFmt numFmtId="171" formatCode="0.00000000"/>
    <numFmt numFmtId="172" formatCode="#,##0.000"/>
    <numFmt numFmtId="173" formatCode="&quot;$&quot;#,##0.0000"/>
    <numFmt numFmtId="174" formatCode="0.000"/>
    <numFmt numFmtId="175" formatCode="#,##0;\(#,##0\);&quot;-&quot;"/>
    <numFmt numFmtId="176" formatCode="&quot;$&quot;#,##0.00_);[Red]\(&quot;$&quot;#,##0.00\);&quot;-&quot;"/>
    <numFmt numFmtId="177" formatCode="#,##0.00;\-#,##0.00;&quot;-&quot;"/>
    <numFmt numFmtId="178" formatCode="#,##0;\-#,##0;&quot;-&quot;"/>
    <numFmt numFmtId="179" formatCode="#,##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6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b/>
      <sz val="9"/>
      <color theme="1" tint="0.34998626667073579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0"/>
      <name val="Arial"/>
      <family val="2"/>
    </font>
    <font>
      <sz val="11"/>
      <color theme="6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thick">
        <color theme="0" tint="-0.24994659260841701"/>
      </left>
      <right/>
      <top/>
      <bottom/>
      <diagonal/>
    </border>
    <border>
      <left/>
      <right style="thick">
        <color theme="0" tint="-0.24994659260841701"/>
      </right>
      <top/>
      <bottom/>
      <diagonal/>
    </border>
    <border>
      <left style="thick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ck">
        <color theme="0" tint="-0.24994659260841701"/>
      </right>
      <top/>
      <bottom style="thin">
        <color theme="0" tint="-0.24994659260841701"/>
      </bottom>
      <diagonal/>
    </border>
    <border>
      <left style="thick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ck">
        <color theme="0" tint="-0.24994659260841701"/>
      </right>
      <top style="thin">
        <color theme="0" tint="-0.24994659260841701"/>
      </top>
      <bottom/>
      <diagonal/>
    </border>
    <border>
      <left style="thick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18" fillId="0" borderId="0" applyNumberFormat="0" applyFill="0" applyBorder="0" applyAlignment="0" applyProtection="0"/>
    <xf numFmtId="0" fontId="24" fillId="0" borderId="0"/>
  </cellStyleXfs>
  <cellXfs count="211">
    <xf numFmtId="0" fontId="0" fillId="0" borderId="0" xfId="0"/>
    <xf numFmtId="0" fontId="6" fillId="0" borderId="0" xfId="0" applyFont="1" applyAlignment="1">
      <alignment vertical="center"/>
    </xf>
    <xf numFmtId="0" fontId="7" fillId="3" borderId="0" xfId="0" applyFont="1" applyFill="1" applyAlignment="1">
      <alignment wrapText="1"/>
    </xf>
    <xf numFmtId="0" fontId="8" fillId="0" borderId="0" xfId="0" applyFont="1" applyAlignment="1">
      <alignment vertical="center"/>
    </xf>
    <xf numFmtId="9" fontId="6" fillId="0" borderId="0" xfId="3" applyFont="1" applyAlignment="1">
      <alignment vertical="center"/>
    </xf>
    <xf numFmtId="164" fontId="8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165" fontId="8" fillId="0" borderId="0" xfId="0" applyNumberFormat="1" applyFont="1" applyAlignment="1">
      <alignment vertical="center"/>
    </xf>
    <xf numFmtId="164" fontId="8" fillId="4" borderId="0" xfId="0" applyNumberFormat="1" applyFont="1" applyFill="1" applyAlignment="1">
      <alignment vertical="center"/>
    </xf>
    <xf numFmtId="0" fontId="9" fillId="5" borderId="1" xfId="0" applyFont="1" applyFill="1" applyBorder="1" applyAlignment="1">
      <alignment vertical="center"/>
    </xf>
    <xf numFmtId="0" fontId="9" fillId="5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 wrapText="1"/>
    </xf>
    <xf numFmtId="0" fontId="8" fillId="0" borderId="2" xfId="0" applyFont="1" applyBorder="1"/>
    <xf numFmtId="166" fontId="8" fillId="4" borderId="2" xfId="1" applyNumberFormat="1" applyFont="1" applyFill="1" applyBorder="1"/>
    <xf numFmtId="166" fontId="8" fillId="6" borderId="2" xfId="1" applyNumberFormat="1" applyFont="1" applyFill="1" applyBorder="1"/>
    <xf numFmtId="0" fontId="11" fillId="0" borderId="2" xfId="0" applyFont="1" applyBorder="1" applyAlignment="1">
      <alignment vertical="center" wrapText="1"/>
    </xf>
    <xf numFmtId="5" fontId="8" fillId="4" borderId="2" xfId="2" applyNumberFormat="1" applyFont="1" applyFill="1" applyBorder="1"/>
    <xf numFmtId="5" fontId="8" fillId="6" borderId="2" xfId="2" applyNumberFormat="1" applyFont="1" applyFill="1" applyBorder="1"/>
    <xf numFmtId="9" fontId="8" fillId="0" borderId="0" xfId="3" applyFont="1" applyAlignment="1">
      <alignment vertical="center"/>
    </xf>
    <xf numFmtId="0" fontId="12" fillId="0" borderId="2" xfId="0" applyFont="1" applyBorder="1"/>
    <xf numFmtId="166" fontId="12" fillId="4" borderId="2" xfId="1" applyNumberFormat="1" applyFont="1" applyFill="1" applyBorder="1"/>
    <xf numFmtId="166" fontId="12" fillId="6" borderId="2" xfId="1" applyNumberFormat="1" applyFont="1" applyFill="1" applyBorder="1"/>
    <xf numFmtId="0" fontId="13" fillId="0" borderId="2" xfId="0" applyFont="1" applyBorder="1" applyAlignment="1">
      <alignment vertical="center" wrapText="1"/>
    </xf>
    <xf numFmtId="5" fontId="12" fillId="4" borderId="2" xfId="2" applyNumberFormat="1" applyFont="1" applyFill="1" applyBorder="1"/>
    <xf numFmtId="5" fontId="12" fillId="6" borderId="2" xfId="2" applyNumberFormat="1" applyFont="1" applyFill="1" applyBorder="1"/>
    <xf numFmtId="0" fontId="11" fillId="0" borderId="0" xfId="0" applyFont="1" applyAlignment="1">
      <alignment vertical="center" wrapText="1"/>
    </xf>
    <xf numFmtId="5" fontId="12" fillId="0" borderId="0" xfId="2" applyNumberFormat="1" applyFont="1"/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44" fontId="14" fillId="0" borderId="0" xfId="2" applyFont="1" applyAlignment="1">
      <alignment vertical="center"/>
    </xf>
    <xf numFmtId="0" fontId="15" fillId="0" borderId="0" xfId="0" applyFont="1" applyAlignment="1">
      <alignment vertical="center"/>
    </xf>
    <xf numFmtId="44" fontId="15" fillId="0" borderId="0" xfId="2" applyFont="1" applyAlignment="1">
      <alignment vertical="center"/>
    </xf>
    <xf numFmtId="0" fontId="6" fillId="3" borderId="0" xfId="0" applyFont="1" applyFill="1" applyAlignment="1">
      <alignment vertical="center"/>
    </xf>
    <xf numFmtId="0" fontId="16" fillId="3" borderId="0" xfId="0" applyFont="1" applyFill="1" applyAlignment="1">
      <alignment wrapText="1"/>
    </xf>
    <xf numFmtId="0" fontId="8" fillId="3" borderId="0" xfId="0" applyFont="1" applyFill="1" applyAlignment="1">
      <alignment vertical="center"/>
    </xf>
    <xf numFmtId="9" fontId="8" fillId="3" borderId="0" xfId="3" applyFont="1" applyFill="1" applyAlignment="1">
      <alignment vertical="center"/>
    </xf>
    <xf numFmtId="9" fontId="6" fillId="3" borderId="0" xfId="3" applyFont="1" applyFill="1" applyAlignment="1">
      <alignment vertical="center"/>
    </xf>
    <xf numFmtId="164" fontId="8" fillId="3" borderId="0" xfId="0" applyNumberFormat="1" applyFont="1" applyFill="1" applyAlignment="1">
      <alignment vertical="center"/>
    </xf>
    <xf numFmtId="0" fontId="8" fillId="3" borderId="0" xfId="0" applyFont="1" applyFill="1" applyAlignment="1">
      <alignment horizontal="right" vertical="center"/>
    </xf>
    <xf numFmtId="165" fontId="8" fillId="3" borderId="0" xfId="0" applyNumberFormat="1" applyFont="1" applyFill="1" applyAlignment="1">
      <alignment vertical="center"/>
    </xf>
    <xf numFmtId="43" fontId="8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 wrapText="1"/>
    </xf>
    <xf numFmtId="43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4" fontId="8" fillId="0" borderId="2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0" fontId="4" fillId="0" borderId="0" xfId="0" applyFont="1"/>
    <xf numFmtId="0" fontId="17" fillId="0" borderId="0" xfId="0" applyFont="1"/>
    <xf numFmtId="164" fontId="17" fillId="0" borderId="0" xfId="0" applyNumberFormat="1" applyFont="1"/>
    <xf numFmtId="0" fontId="18" fillId="0" borderId="0" xfId="6"/>
    <xf numFmtId="0" fontId="2" fillId="7" borderId="3" xfId="0" applyFont="1" applyFill="1" applyBorder="1"/>
    <xf numFmtId="0" fontId="2" fillId="7" borderId="4" xfId="0" applyFont="1" applyFill="1" applyBorder="1"/>
    <xf numFmtId="0" fontId="2" fillId="7" borderId="5" xfId="0" applyFont="1" applyFill="1" applyBorder="1" applyAlignment="1">
      <alignment horizontal="center"/>
    </xf>
    <xf numFmtId="164" fontId="19" fillId="8" borderId="6" xfId="0" applyNumberFormat="1" applyFont="1" applyFill="1" applyBorder="1" applyAlignment="1">
      <alignment horizontal="center" vertical="center"/>
    </xf>
    <xf numFmtId="164" fontId="17" fillId="8" borderId="7" xfId="0" applyNumberFormat="1" applyFont="1" applyFill="1" applyBorder="1"/>
    <xf numFmtId="164" fontId="17" fillId="8" borderId="8" xfId="0" applyNumberFormat="1" applyFont="1" applyFill="1" applyBorder="1"/>
    <xf numFmtId="0" fontId="17" fillId="0" borderId="5" xfId="0" applyFont="1" applyBorder="1" applyAlignment="1">
      <alignment horizontal="right"/>
    </xf>
    <xf numFmtId="0" fontId="17" fillId="9" borderId="5" xfId="0" applyFont="1" applyFill="1" applyBorder="1" applyAlignment="1">
      <alignment horizontal="right"/>
    </xf>
    <xf numFmtId="0" fontId="17" fillId="0" borderId="5" xfId="0" applyFont="1" applyBorder="1"/>
    <xf numFmtId="164" fontId="19" fillId="8" borderId="10" xfId="0" applyNumberFormat="1" applyFont="1" applyFill="1" applyBorder="1"/>
    <xf numFmtId="164" fontId="17" fillId="8" borderId="0" xfId="0" applyNumberFormat="1" applyFont="1" applyFill="1"/>
    <xf numFmtId="164" fontId="17" fillId="8" borderId="11" xfId="0" applyNumberFormat="1" applyFont="1" applyFill="1" applyBorder="1"/>
    <xf numFmtId="164" fontId="19" fillId="8" borderId="10" xfId="0" applyNumberFormat="1" applyFont="1" applyFill="1" applyBorder="1" applyAlignment="1">
      <alignment horizontal="center" vertical="center"/>
    </xf>
    <xf numFmtId="0" fontId="17" fillId="0" borderId="13" xfId="0" applyFont="1" applyBorder="1"/>
    <xf numFmtId="0" fontId="17" fillId="0" borderId="13" xfId="0" applyFont="1" applyBorder="1" applyAlignment="1">
      <alignment horizontal="right"/>
    </xf>
    <xf numFmtId="164" fontId="17" fillId="8" borderId="10" xfId="0" applyNumberFormat="1" applyFont="1" applyFill="1" applyBorder="1"/>
    <xf numFmtId="0" fontId="17" fillId="0" borderId="4" xfId="0" applyFont="1" applyBorder="1" applyAlignment="1">
      <alignment horizontal="right"/>
    </xf>
    <xf numFmtId="167" fontId="17" fillId="9" borderId="5" xfId="5" applyNumberFormat="1" applyFont="1" applyFill="1" applyBorder="1" applyAlignment="1">
      <alignment horizontal="right"/>
    </xf>
    <xf numFmtId="10" fontId="17" fillId="0" borderId="5" xfId="5" applyNumberFormat="1" applyFont="1" applyFill="1" applyBorder="1"/>
    <xf numFmtId="0" fontId="17" fillId="8" borderId="0" xfId="0" applyFont="1" applyFill="1"/>
    <xf numFmtId="0" fontId="17" fillId="8" borderId="11" xfId="0" applyFont="1" applyFill="1" applyBorder="1"/>
    <xf numFmtId="0" fontId="17" fillId="9" borderId="5" xfId="5" applyFont="1" applyFill="1" applyBorder="1" applyAlignment="1">
      <alignment horizontal="right"/>
    </xf>
    <xf numFmtId="0" fontId="17" fillId="0" borderId="15" xfId="0" applyFont="1" applyBorder="1" applyAlignment="1">
      <alignment horizontal="right"/>
    </xf>
    <xf numFmtId="0" fontId="17" fillId="0" borderId="15" xfId="0" applyFont="1" applyBorder="1" applyAlignment="1">
      <alignment horizontal="center"/>
    </xf>
    <xf numFmtId="0" fontId="17" fillId="0" borderId="15" xfId="0" applyFont="1" applyBorder="1"/>
    <xf numFmtId="10" fontId="17" fillId="9" borderId="5" xfId="1" applyNumberFormat="1" applyFont="1" applyFill="1" applyBorder="1" applyAlignment="1">
      <alignment horizontal="right"/>
    </xf>
    <xf numFmtId="0" fontId="17" fillId="0" borderId="5" xfId="0" applyFont="1" applyBorder="1" applyAlignment="1">
      <alignment horizontal="right" vertical="center"/>
    </xf>
    <xf numFmtId="168" fontId="17" fillId="9" borderId="5" xfId="1" applyNumberFormat="1" applyFont="1" applyFill="1" applyBorder="1" applyAlignment="1">
      <alignment horizontal="center"/>
    </xf>
    <xf numFmtId="168" fontId="0" fillId="9" borderId="5" xfId="1" applyNumberFormat="1" applyFont="1" applyFill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right"/>
    </xf>
    <xf numFmtId="10" fontId="17" fillId="0" borderId="0" xfId="5" applyNumberFormat="1" applyFont="1" applyFill="1"/>
    <xf numFmtId="164" fontId="17" fillId="8" borderId="16" xfId="0" applyNumberFormat="1" applyFont="1" applyFill="1" applyBorder="1"/>
    <xf numFmtId="164" fontId="17" fillId="8" borderId="17" xfId="0" applyNumberFormat="1" applyFont="1" applyFill="1" applyBorder="1"/>
    <xf numFmtId="0" fontId="17" fillId="8" borderId="17" xfId="0" applyFont="1" applyFill="1" applyBorder="1"/>
    <xf numFmtId="0" fontId="17" fillId="8" borderId="18" xfId="0" applyFont="1" applyFill="1" applyBorder="1"/>
    <xf numFmtId="4" fontId="17" fillId="0" borderId="0" xfId="0" applyNumberFormat="1" applyFont="1"/>
    <xf numFmtId="169" fontId="17" fillId="0" borderId="0" xfId="0" applyNumberFormat="1" applyFont="1"/>
    <xf numFmtId="170" fontId="17" fillId="0" borderId="0" xfId="0" applyNumberFormat="1" applyFont="1"/>
    <xf numFmtId="171" fontId="17" fillId="0" borderId="0" xfId="0" applyNumberFormat="1" applyFont="1"/>
    <xf numFmtId="9" fontId="17" fillId="0" borderId="0" xfId="0" applyNumberFormat="1" applyFont="1"/>
    <xf numFmtId="0" fontId="20" fillId="0" borderId="0" xfId="0" applyFont="1"/>
    <xf numFmtId="8" fontId="17" fillId="0" borderId="0" xfId="0" applyNumberFormat="1" applyFont="1"/>
    <xf numFmtId="0" fontId="5" fillId="7" borderId="5" xfId="3" applyNumberFormat="1" applyFont="1" applyFill="1" applyBorder="1" applyAlignment="1">
      <alignment horizontal="center" vertical="center"/>
    </xf>
    <xf numFmtId="0" fontId="17" fillId="10" borderId="5" xfId="0" applyFont="1" applyFill="1" applyBorder="1" applyAlignment="1">
      <alignment horizontal="left"/>
    </xf>
    <xf numFmtId="0" fontId="5" fillId="11" borderId="5" xfId="1" applyNumberFormat="1" applyFont="1" applyFill="1" applyBorder="1" applyAlignment="1">
      <alignment horizontal="left" vertical="center" wrapText="1"/>
    </xf>
    <xf numFmtId="10" fontId="17" fillId="0" borderId="5" xfId="0" applyNumberFormat="1" applyFont="1" applyBorder="1"/>
    <xf numFmtId="8" fontId="17" fillId="9" borderId="5" xfId="0" applyNumberFormat="1" applyFont="1" applyFill="1" applyBorder="1"/>
    <xf numFmtId="8" fontId="21" fillId="9" borderId="5" xfId="0" applyNumberFormat="1" applyFont="1" applyFill="1" applyBorder="1"/>
    <xf numFmtId="8" fontId="0" fillId="0" borderId="0" xfId="0" applyNumberFormat="1"/>
    <xf numFmtId="44" fontId="17" fillId="9" borderId="5" xfId="0" applyNumberFormat="1" applyFont="1" applyFill="1" applyBorder="1"/>
    <xf numFmtId="44" fontId="21" fillId="9" borderId="5" xfId="0" applyNumberFormat="1" applyFont="1" applyFill="1" applyBorder="1"/>
    <xf numFmtId="6" fontId="17" fillId="9" borderId="5" xfId="0" applyNumberFormat="1" applyFont="1" applyFill="1" applyBorder="1"/>
    <xf numFmtId="6" fontId="21" fillId="9" borderId="5" xfId="0" applyNumberFormat="1" applyFont="1" applyFill="1" applyBorder="1"/>
    <xf numFmtId="9" fontId="17" fillId="0" borderId="5" xfId="0" applyNumberFormat="1" applyFont="1" applyBorder="1"/>
    <xf numFmtId="10" fontId="17" fillId="0" borderId="0" xfId="0" applyNumberFormat="1" applyFont="1" applyAlignment="1">
      <alignment horizontal="center"/>
    </xf>
    <xf numFmtId="0" fontId="0" fillId="0" borderId="5" xfId="0" applyBorder="1" applyAlignment="1" applyProtection="1">
      <alignment horizontal="center"/>
      <protection locked="0"/>
    </xf>
    <xf numFmtId="172" fontId="17" fillId="0" borderId="5" xfId="0" applyNumberFormat="1" applyFont="1" applyBorder="1"/>
    <xf numFmtId="173" fontId="17" fillId="0" borderId="0" xfId="0" applyNumberFormat="1" applyFont="1"/>
    <xf numFmtId="3" fontId="17" fillId="0" borderId="5" xfId="0" applyNumberFormat="1" applyFont="1" applyBorder="1"/>
    <xf numFmtId="4" fontId="0" fillId="0" borderId="0" xfId="0" applyNumberFormat="1"/>
    <xf numFmtId="0" fontId="18" fillId="0" borderId="0" xfId="6" applyAlignment="1">
      <alignment vertical="top"/>
    </xf>
    <xf numFmtId="0" fontId="22" fillId="0" borderId="0" xfId="0" applyFont="1" applyProtection="1">
      <protection locked="0"/>
    </xf>
    <xf numFmtId="0" fontId="3" fillId="0" borderId="0" xfId="4"/>
    <xf numFmtId="174" fontId="5" fillId="7" borderId="19" xfId="1" applyNumberFormat="1" applyFont="1" applyFill="1" applyBorder="1" applyAlignment="1">
      <alignment horizontal="centerContinuous" vertical="center" wrapText="1"/>
    </xf>
    <xf numFmtId="174" fontId="5" fillId="7" borderId="0" xfId="1" applyNumberFormat="1" applyFont="1" applyFill="1" applyAlignment="1">
      <alignment horizontal="centerContinuous" vertical="center" wrapText="1"/>
    </xf>
    <xf numFmtId="174" fontId="2" fillId="7" borderId="0" xfId="1" applyNumberFormat="1" applyFont="1" applyFill="1" applyAlignment="1">
      <alignment horizontal="centerContinuous" vertical="center" wrapText="1"/>
    </xf>
    <xf numFmtId="174" fontId="2" fillId="7" borderId="22" xfId="1" applyNumberFormat="1" applyFont="1" applyFill="1" applyBorder="1" applyAlignment="1">
      <alignment horizontal="centerContinuous" vertical="center" wrapText="1"/>
    </xf>
    <xf numFmtId="9" fontId="5" fillId="7" borderId="5" xfId="3" applyFont="1" applyFill="1" applyBorder="1" applyAlignment="1">
      <alignment horizontal="center" vertical="center" wrapText="1"/>
    </xf>
    <xf numFmtId="9" fontId="5" fillId="7" borderId="3" xfId="3" applyFont="1" applyFill="1" applyBorder="1" applyAlignment="1">
      <alignment horizontal="center" vertical="center" wrapText="1"/>
    </xf>
    <xf numFmtId="0" fontId="5" fillId="11" borderId="29" xfId="1" applyNumberFormat="1" applyFont="1" applyFill="1" applyBorder="1" applyAlignment="1">
      <alignment horizontal="center" vertical="center" wrapText="1"/>
    </xf>
    <xf numFmtId="0" fontId="5" fillId="11" borderId="4" xfId="1" applyNumberFormat="1" applyFont="1" applyFill="1" applyBorder="1" applyAlignment="1">
      <alignment horizontal="center" vertical="center" wrapText="1"/>
    </xf>
    <xf numFmtId="0" fontId="5" fillId="11" borderId="28" xfId="1" applyNumberFormat="1" applyFont="1" applyFill="1" applyBorder="1" applyAlignment="1">
      <alignment horizontal="center" vertical="center" wrapText="1"/>
    </xf>
    <xf numFmtId="0" fontId="5" fillId="11" borderId="5" xfId="1" applyNumberFormat="1" applyFont="1" applyFill="1" applyBorder="1" applyAlignment="1">
      <alignment horizontal="center" vertical="center" wrapText="1"/>
    </xf>
    <xf numFmtId="0" fontId="5" fillId="11" borderId="30" xfId="1" applyNumberFormat="1" applyFont="1" applyFill="1" applyBorder="1" applyAlignment="1">
      <alignment horizontal="center" vertical="center" wrapText="1"/>
    </xf>
    <xf numFmtId="174" fontId="5" fillId="11" borderId="29" xfId="1" applyNumberFormat="1" applyFont="1" applyFill="1" applyBorder="1" applyAlignment="1">
      <alignment horizontal="center" vertical="center" wrapText="1"/>
    </xf>
    <xf numFmtId="174" fontId="5" fillId="11" borderId="3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3" fillId="0" borderId="5" xfId="0" applyFont="1" applyBorder="1"/>
    <xf numFmtId="175" fontId="17" fillId="9" borderId="5" xfId="0" applyNumberFormat="1" applyFont="1" applyFill="1" applyBorder="1" applyAlignment="1">
      <alignment horizontal="left"/>
    </xf>
    <xf numFmtId="175" fontId="17" fillId="9" borderId="3" xfId="0" applyNumberFormat="1" applyFont="1" applyFill="1" applyBorder="1" applyAlignment="1">
      <alignment horizontal="left"/>
    </xf>
    <xf numFmtId="4" fontId="21" fillId="0" borderId="29" xfId="0" applyNumberFormat="1" applyFont="1" applyBorder="1"/>
    <xf numFmtId="4" fontId="21" fillId="0" borderId="5" xfId="0" applyNumberFormat="1" applyFont="1" applyBorder="1"/>
    <xf numFmtId="4" fontId="21" fillId="0" borderId="30" xfId="0" applyNumberFormat="1" applyFont="1" applyBorder="1"/>
    <xf numFmtId="41" fontId="17" fillId="9" borderId="29" xfId="0" applyNumberFormat="1" applyFont="1" applyFill="1" applyBorder="1" applyAlignment="1">
      <alignment horizontal="right" vertical="center"/>
    </xf>
    <xf numFmtId="41" fontId="17" fillId="9" borderId="4" xfId="0" applyNumberFormat="1" applyFont="1" applyFill="1" applyBorder="1" applyAlignment="1">
      <alignment horizontal="right" vertical="center"/>
    </xf>
    <xf numFmtId="41" fontId="21" fillId="9" borderId="29" xfId="0" applyNumberFormat="1" applyFont="1" applyFill="1" applyBorder="1" applyAlignment="1">
      <alignment horizontal="right" vertical="center"/>
    </xf>
    <xf numFmtId="41" fontId="21" fillId="9" borderId="5" xfId="0" applyNumberFormat="1" applyFont="1" applyFill="1" applyBorder="1" applyAlignment="1">
      <alignment horizontal="right" vertical="center"/>
    </xf>
    <xf numFmtId="41" fontId="21" fillId="9" borderId="30" xfId="0" applyNumberFormat="1" applyFont="1" applyFill="1" applyBorder="1" applyAlignment="1">
      <alignment horizontal="right" vertical="center"/>
    </xf>
    <xf numFmtId="176" fontId="17" fillId="9" borderId="29" xfId="6" applyNumberFormat="1" applyFont="1" applyFill="1" applyBorder="1" applyAlignment="1">
      <alignment horizontal="right" vertical="center"/>
    </xf>
    <xf numFmtId="176" fontId="17" fillId="9" borderId="4" xfId="6" applyNumberFormat="1" applyFont="1" applyFill="1" applyBorder="1" applyAlignment="1">
      <alignment horizontal="right" vertical="center"/>
    </xf>
    <xf numFmtId="176" fontId="17" fillId="9" borderId="28" xfId="6" applyNumberFormat="1" applyFont="1" applyFill="1" applyBorder="1" applyAlignment="1">
      <alignment horizontal="right" vertical="center"/>
    </xf>
    <xf numFmtId="176" fontId="17" fillId="9" borderId="15" xfId="6" applyNumberFormat="1" applyFont="1" applyFill="1" applyBorder="1" applyAlignment="1">
      <alignment horizontal="right" vertical="center"/>
    </xf>
    <xf numFmtId="176" fontId="21" fillId="9" borderId="29" xfId="6" applyNumberFormat="1" applyFont="1" applyFill="1" applyBorder="1" applyAlignment="1">
      <alignment horizontal="right" vertical="center"/>
    </xf>
    <xf numFmtId="176" fontId="21" fillId="9" borderId="4" xfId="6" applyNumberFormat="1" applyFont="1" applyFill="1" applyBorder="1" applyAlignment="1">
      <alignment horizontal="right" vertical="center"/>
    </xf>
    <xf numFmtId="176" fontId="21" fillId="9" borderId="28" xfId="6" applyNumberFormat="1" applyFont="1" applyFill="1" applyBorder="1" applyAlignment="1">
      <alignment horizontal="right" vertical="center"/>
    </xf>
    <xf numFmtId="177" fontId="21" fillId="9" borderId="29" xfId="6" applyNumberFormat="1" applyFont="1" applyFill="1" applyBorder="1" applyAlignment="1">
      <alignment horizontal="right" vertical="center"/>
    </xf>
    <xf numFmtId="177" fontId="21" fillId="9" borderId="5" xfId="6" applyNumberFormat="1" applyFont="1" applyFill="1" applyBorder="1" applyAlignment="1">
      <alignment horizontal="right" vertical="center"/>
    </xf>
    <xf numFmtId="177" fontId="21" fillId="9" borderId="30" xfId="6" applyNumberFormat="1" applyFont="1" applyFill="1" applyBorder="1" applyAlignment="1">
      <alignment horizontal="right" vertical="center"/>
    </xf>
    <xf numFmtId="177" fontId="21" fillId="9" borderId="29" xfId="1" applyNumberFormat="1" applyFont="1" applyFill="1" applyBorder="1" applyAlignment="1">
      <alignment horizontal="right" vertical="center"/>
    </xf>
    <xf numFmtId="177" fontId="21" fillId="9" borderId="4" xfId="1" applyNumberFormat="1" applyFont="1" applyFill="1" applyBorder="1" applyAlignment="1">
      <alignment horizontal="right" vertical="center"/>
    </xf>
    <xf numFmtId="177" fontId="21" fillId="9" borderId="28" xfId="1" applyNumberFormat="1" applyFont="1" applyFill="1" applyBorder="1" applyAlignment="1">
      <alignment horizontal="right" vertical="center"/>
    </xf>
    <xf numFmtId="178" fontId="21" fillId="9" borderId="29" xfId="6" applyNumberFormat="1" applyFont="1" applyFill="1" applyBorder="1" applyAlignment="1">
      <alignment horizontal="right" vertical="center"/>
    </xf>
    <xf numFmtId="178" fontId="21" fillId="9" borderId="30" xfId="1" applyNumberFormat="1" applyFont="1" applyFill="1" applyBorder="1" applyAlignment="1">
      <alignment horizontal="right" vertical="center"/>
    </xf>
    <xf numFmtId="9" fontId="17" fillId="9" borderId="29" xfId="1" applyNumberFormat="1" applyFont="1" applyFill="1" applyBorder="1" applyAlignment="1">
      <alignment horizontal="right" vertical="center"/>
    </xf>
    <xf numFmtId="9" fontId="17" fillId="9" borderId="4" xfId="1" applyNumberFormat="1" applyFont="1" applyFill="1" applyBorder="1" applyAlignment="1">
      <alignment horizontal="right" vertical="center"/>
    </xf>
    <xf numFmtId="9" fontId="17" fillId="9" borderId="28" xfId="1" applyNumberFormat="1" applyFont="1" applyFill="1" applyBorder="1" applyAlignment="1">
      <alignment horizontal="right" vertical="center"/>
    </xf>
    <xf numFmtId="9" fontId="21" fillId="9" borderId="29" xfId="1" applyNumberFormat="1" applyFont="1" applyFill="1" applyBorder="1" applyAlignment="1">
      <alignment horizontal="right" vertical="center"/>
    </xf>
    <xf numFmtId="9" fontId="21" fillId="9" borderId="4" xfId="1" applyNumberFormat="1" applyFont="1" applyFill="1" applyBorder="1" applyAlignment="1">
      <alignment horizontal="right" vertical="center"/>
    </xf>
    <xf numFmtId="9" fontId="21" fillId="9" borderId="28" xfId="1" applyNumberFormat="1" applyFont="1" applyFill="1" applyBorder="1" applyAlignment="1">
      <alignment horizontal="right" vertical="center"/>
    </xf>
    <xf numFmtId="41" fontId="17" fillId="9" borderId="5" xfId="0" applyNumberFormat="1" applyFont="1" applyFill="1" applyBorder="1" applyAlignment="1">
      <alignment horizontal="right" vertical="center"/>
    </xf>
    <xf numFmtId="41" fontId="17" fillId="9" borderId="30" xfId="0" applyNumberFormat="1" applyFont="1" applyFill="1" applyBorder="1" applyAlignment="1">
      <alignment horizontal="right" vertical="center"/>
    </xf>
    <xf numFmtId="9" fontId="0" fillId="0" borderId="0" xfId="3" applyFont="1"/>
    <xf numFmtId="0" fontId="25" fillId="0" borderId="0" xfId="7" applyFont="1"/>
    <xf numFmtId="0" fontId="19" fillId="0" borderId="0" xfId="1" applyNumberFormat="1" applyFont="1" applyAlignment="1" applyProtection="1">
      <alignment horizontal="left" vertical="center"/>
      <protection locked="0"/>
    </xf>
    <xf numFmtId="0" fontId="17" fillId="0" borderId="0" xfId="7" applyFont="1"/>
    <xf numFmtId="178" fontId="17" fillId="0" borderId="0" xfId="7" applyNumberFormat="1" applyFont="1" applyAlignment="1">
      <alignment horizontal="left"/>
    </xf>
    <xf numFmtId="0" fontId="17" fillId="0" borderId="0" xfId="7" applyFont="1" applyAlignment="1">
      <alignment horizontal="left"/>
    </xf>
    <xf numFmtId="0" fontId="3" fillId="0" borderId="0" xfId="7" applyFont="1"/>
    <xf numFmtId="0" fontId="18" fillId="0" borderId="0" xfId="6" applyProtection="1">
      <protection locked="0"/>
    </xf>
    <xf numFmtId="0" fontId="19" fillId="0" borderId="0" xfId="7" applyFont="1" applyAlignment="1">
      <alignment horizontal="left"/>
    </xf>
    <xf numFmtId="0" fontId="17" fillId="12" borderId="0" xfId="7" applyFont="1" applyFill="1" applyAlignment="1">
      <alignment horizontal="left"/>
    </xf>
    <xf numFmtId="0" fontId="17" fillId="13" borderId="0" xfId="7" applyFont="1" applyFill="1" applyAlignment="1">
      <alignment horizontal="left"/>
    </xf>
    <xf numFmtId="0" fontId="17" fillId="14" borderId="0" xfId="7" applyFont="1" applyFill="1" applyAlignment="1">
      <alignment horizontal="left"/>
    </xf>
    <xf numFmtId="0" fontId="17" fillId="15" borderId="0" xfId="7" applyFont="1" applyFill="1" applyAlignment="1">
      <alignment horizontal="left"/>
    </xf>
    <xf numFmtId="0" fontId="17" fillId="16" borderId="0" xfId="7" applyFont="1" applyFill="1" applyAlignment="1">
      <alignment horizontal="left"/>
    </xf>
    <xf numFmtId="0" fontId="17" fillId="17" borderId="0" xfId="7" applyFont="1" applyFill="1" applyAlignment="1">
      <alignment horizontal="left"/>
    </xf>
    <xf numFmtId="0" fontId="19" fillId="0" borderId="0" xfId="7" applyFont="1"/>
    <xf numFmtId="178" fontId="19" fillId="0" borderId="0" xfId="7" applyNumberFormat="1" applyFont="1" applyAlignment="1">
      <alignment horizontal="left"/>
    </xf>
    <xf numFmtId="178" fontId="25" fillId="0" borderId="0" xfId="7" applyNumberFormat="1" applyFont="1" applyAlignment="1">
      <alignment horizontal="left"/>
    </xf>
    <xf numFmtId="9" fontId="17" fillId="0" borderId="0" xfId="7" applyNumberFormat="1" applyFont="1"/>
    <xf numFmtId="4" fontId="17" fillId="0" borderId="0" xfId="7" applyNumberFormat="1" applyFont="1"/>
    <xf numFmtId="167" fontId="17" fillId="0" borderId="0" xfId="7" applyNumberFormat="1" applyFont="1"/>
    <xf numFmtId="8" fontId="17" fillId="0" borderId="0" xfId="7" applyNumberFormat="1" applyFont="1"/>
    <xf numFmtId="3" fontId="17" fillId="0" borderId="0" xfId="7" applyNumberFormat="1" applyFont="1"/>
    <xf numFmtId="179" fontId="17" fillId="0" borderId="0" xfId="7" applyNumberFormat="1" applyFont="1"/>
    <xf numFmtId="9" fontId="17" fillId="0" borderId="0" xfId="7" quotePrefix="1" applyNumberFormat="1" applyFont="1"/>
    <xf numFmtId="4" fontId="17" fillId="0" borderId="0" xfId="7" quotePrefix="1" applyNumberFormat="1" applyFont="1"/>
    <xf numFmtId="3" fontId="17" fillId="0" borderId="0" xfId="7" applyNumberFormat="1" applyFont="1" applyAlignment="1">
      <alignment horizontal="left"/>
    </xf>
    <xf numFmtId="8" fontId="17" fillId="0" borderId="0" xfId="7" applyNumberFormat="1" applyFont="1" applyAlignment="1">
      <alignment horizontal="right"/>
    </xf>
    <xf numFmtId="2" fontId="17" fillId="0" borderId="0" xfId="7" applyNumberFormat="1" applyFont="1"/>
    <xf numFmtId="6" fontId="17" fillId="0" borderId="0" xfId="7" applyNumberFormat="1" applyFont="1"/>
    <xf numFmtId="3" fontId="17" fillId="0" borderId="0" xfId="7" quotePrefix="1" applyNumberFormat="1" applyFont="1"/>
    <xf numFmtId="0" fontId="17" fillId="0" borderId="9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174" fontId="5" fillId="7" borderId="19" xfId="1" applyNumberFormat="1" applyFont="1" applyFill="1" applyBorder="1" applyAlignment="1">
      <alignment horizontal="center" vertical="center" wrapText="1"/>
    </xf>
    <xf numFmtId="174" fontId="5" fillId="7" borderId="0" xfId="1" applyNumberFormat="1" applyFont="1" applyFill="1" applyAlignment="1">
      <alignment horizontal="center" vertical="center" wrapText="1"/>
    </xf>
    <xf numFmtId="174" fontId="5" fillId="7" borderId="20" xfId="1" applyNumberFormat="1" applyFont="1" applyFill="1" applyBorder="1" applyAlignment="1">
      <alignment horizontal="center" vertical="center" wrapText="1"/>
    </xf>
    <xf numFmtId="174" fontId="5" fillId="7" borderId="21" xfId="1" applyNumberFormat="1" applyFont="1" applyFill="1" applyBorder="1" applyAlignment="1">
      <alignment horizontal="center" vertical="center" wrapText="1"/>
    </xf>
    <xf numFmtId="174" fontId="5" fillId="7" borderId="13" xfId="1" applyNumberFormat="1" applyFont="1" applyFill="1" applyBorder="1" applyAlignment="1">
      <alignment horizontal="center" vertical="center" wrapText="1"/>
    </xf>
    <xf numFmtId="174" fontId="5" fillId="7" borderId="22" xfId="1" applyNumberFormat="1" applyFont="1" applyFill="1" applyBorder="1" applyAlignment="1">
      <alignment horizontal="center" vertical="center" wrapText="1"/>
    </xf>
    <xf numFmtId="174" fontId="5" fillId="11" borderId="27" xfId="1" applyNumberFormat="1" applyFont="1" applyFill="1" applyBorder="1" applyAlignment="1">
      <alignment horizontal="center" vertical="center" wrapText="1"/>
    </xf>
    <xf numFmtId="174" fontId="5" fillId="11" borderId="15" xfId="1" applyNumberFormat="1" applyFont="1" applyFill="1" applyBorder="1" applyAlignment="1">
      <alignment horizontal="center" vertical="center" wrapText="1"/>
    </xf>
    <xf numFmtId="174" fontId="5" fillId="11" borderId="28" xfId="1" applyNumberFormat="1" applyFont="1" applyFill="1" applyBorder="1" applyAlignment="1">
      <alignment horizontal="center" vertical="center" wrapText="1"/>
    </xf>
    <xf numFmtId="174" fontId="5" fillId="11" borderId="23" xfId="1" applyNumberFormat="1" applyFont="1" applyFill="1" applyBorder="1" applyAlignment="1">
      <alignment horizontal="center" vertical="center" wrapText="1"/>
    </xf>
    <xf numFmtId="174" fontId="5" fillId="11" borderId="24" xfId="1" applyNumberFormat="1" applyFont="1" applyFill="1" applyBorder="1" applyAlignment="1">
      <alignment horizontal="center" vertical="center" wrapText="1"/>
    </xf>
    <xf numFmtId="174" fontId="5" fillId="11" borderId="25" xfId="1" applyNumberFormat="1" applyFont="1" applyFill="1" applyBorder="1" applyAlignment="1">
      <alignment horizontal="center" vertical="center" wrapText="1"/>
    </xf>
    <xf numFmtId="174" fontId="5" fillId="11" borderId="26" xfId="1" applyNumberFormat="1" applyFont="1" applyFill="1" applyBorder="1" applyAlignment="1">
      <alignment horizontal="center" vertical="center" wrapText="1"/>
    </xf>
    <xf numFmtId="41" fontId="0" fillId="0" borderId="0" xfId="0" applyNumberFormat="1"/>
    <xf numFmtId="43" fontId="0" fillId="0" borderId="0" xfId="0" applyNumberFormat="1"/>
  </cellXfs>
  <cellStyles count="8">
    <cellStyle name="Accent1" xfId="5" builtinId="29"/>
    <cellStyle name="Comma" xfId="1" builtinId="3"/>
    <cellStyle name="Currency" xfId="2" builtinId="4"/>
    <cellStyle name="Hyperlink" xfId="6" builtinId="8"/>
    <cellStyle name="Normal" xfId="0" builtinId="0"/>
    <cellStyle name="Normal 9 11 2" xfId="7" xr:uid="{72780E0D-ED03-4ACA-8ECF-B6522592D0EB}"/>
    <cellStyle name="Percent" xfId="3" builtinId="5"/>
    <cellStyle name="Warning Text" xfId="4" builtinId="11"/>
  </cellStyles>
  <dxfs count="35">
    <dxf>
      <fill>
        <patternFill>
          <bgColor theme="2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'General Inputs'!$I$119</c:f>
          <c:strCache>
            <c:ptCount val="1"/>
            <c:pt idx="0">
              <c:v>Retail Costs, Gas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'General Inputs'!$J$120</c:f>
              <c:strCache>
                <c:ptCount val="1"/>
                <c:pt idx="0">
                  <c:v>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'General Inputs'!$K$118:$AS$118</c:f>
              <c:numCache>
                <c:formatCode>General</c:formatCode>
                <c:ptCount val="35"/>
              </c:numCache>
            </c:numRef>
          </c:cat>
          <c:val>
            <c:numRef>
              <c:f>'General Inputs'!$K$119:$AS$119</c:f>
              <c:numCache>
                <c:formatCode>General</c:formatCode>
                <c:ptCount val="3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06-47E3-88FF-9ADA3BE2D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269432"/>
        <c:axId val="948270088"/>
      </c:lineChart>
      <c:catAx>
        <c:axId val="948269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8270088"/>
        <c:crosses val="autoZero"/>
        <c:auto val="1"/>
        <c:lblAlgn val="ctr"/>
        <c:lblOffset val="100"/>
        <c:noMultiLvlLbl val="0"/>
      </c:catAx>
      <c:valAx>
        <c:axId val="948270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8269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Style="combo" dx="22" fmlaLink="$J$118" fmlaRange="$I$127:$I$139" sel="4" val="0"/>
</file>

<file path=xl/ctrlProps/ctrlProp2.xml><?xml version="1.0" encoding="utf-8"?>
<formControlPr xmlns="http://schemas.microsoft.com/office/spreadsheetml/2009/9/main" objectType="Drop" dropStyle="combo" dx="22" fmlaLink="$I$117" fmlaRange="$I$122:$I$124" sel="2" val="0"/>
</file>

<file path=xl/ctrlProps/ctrlProp3.xml><?xml version="1.0" encoding="utf-8"?>
<formControlPr xmlns="http://schemas.microsoft.com/office/spreadsheetml/2009/9/main" objectType="Drop" dropStyle="combo" dx="22" fmlaLink="$J$118" fmlaRange="$I$127:$I$139" sel="4" val="0"/>
</file>

<file path=xl/ctrlProps/ctrlProp4.xml><?xml version="1.0" encoding="utf-8"?>
<formControlPr xmlns="http://schemas.microsoft.com/office/spreadsheetml/2009/9/main" objectType="Drop" dropStyle="combo" dx="22" fmlaLink="$I$117" fmlaRange="$I$122:$I$124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466724</xdr:colOff>
      <xdr:row>6</xdr:row>
      <xdr:rowOff>114299</xdr:rowOff>
    </xdr:from>
    <xdr:to>
      <xdr:col>20</xdr:col>
      <xdr:colOff>245269</xdr:colOff>
      <xdr:row>23</xdr:row>
      <xdr:rowOff>138114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866775</xdr:colOff>
          <xdr:row>4</xdr:row>
          <xdr:rowOff>171450</xdr:rowOff>
        </xdr:from>
        <xdr:to>
          <xdr:col>15</xdr:col>
          <xdr:colOff>409575</xdr:colOff>
          <xdr:row>6</xdr:row>
          <xdr:rowOff>28575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866775</xdr:colOff>
          <xdr:row>3</xdr:row>
          <xdr:rowOff>47625</xdr:rowOff>
        </xdr:from>
        <xdr:to>
          <xdr:col>15</xdr:col>
          <xdr:colOff>409575</xdr:colOff>
          <xdr:row>4</xdr:row>
          <xdr:rowOff>85725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866775</xdr:colOff>
          <xdr:row>4</xdr:row>
          <xdr:rowOff>171450</xdr:rowOff>
        </xdr:from>
        <xdr:to>
          <xdr:col>15</xdr:col>
          <xdr:colOff>457200</xdr:colOff>
          <xdr:row>6</xdr:row>
          <xdr:rowOff>28575</xdr:rowOff>
        </xdr:to>
        <xdr:sp macro="" textlink="">
          <xdr:nvSpPr>
            <xdr:cNvPr id="4099" name="Drop Dow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866775</xdr:colOff>
          <xdr:row>3</xdr:row>
          <xdr:rowOff>47625</xdr:rowOff>
        </xdr:from>
        <xdr:to>
          <xdr:col>15</xdr:col>
          <xdr:colOff>457200</xdr:colOff>
          <xdr:row>4</xdr:row>
          <xdr:rowOff>85725</xdr:rowOff>
        </xdr:to>
        <xdr:sp macro="" textlink="">
          <xdr:nvSpPr>
            <xdr:cNvPr id="4100" name="Drop Down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nyteDrive\Ameresco%20Files\Projects\BHCRates\PSCModels\2005.04.14\Clean\CAS%20Electric%20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nyteDrive\Ameresco%20Files\BHP\2005\Rate%20Case\BHP%20Cost%20of%20Service%20Model%20(Excel)%203.07.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nyteDrive\Ameresco%20Files\Rates\Black%20Hills%20Power,%20Inc\Rate%20Case\2009%20-%20BHP%20-%20SD\Cost%20of%20Service%20Models\Master%20Rate%20Filing%20Statement-July%2008%20-%20June%2009-Settlement%20with%20Staff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nyteDrive\Ameresco%20Files\Documents%20and%20Settings\ckilpatr\My%20Documents\Rate%20Class%20Info\COS%20Exercise%206%20with%20answer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EG/Clients/Laclede/2019%20Spire%20Planning%20Support/Documents/BenCost/Spire%20SFLI%20BenCost%202019-08-21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ulder-data\webdrive\Common\DSM\DSM%20Incentive%20Analysis\SUMMIT%20BLUE%2006-01-05\Lighting%20100s\Incentive%20analysis%20-%20ligh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oc. Factors"/>
      <sheetName val="C.A. Model"/>
      <sheetName val="Services Study (inputs)"/>
      <sheetName val="Meters Study (inputs)"/>
      <sheetName val="Cust. Acct. Study (inputs)"/>
      <sheetName val="Func. Plt. RRF - With Earnings"/>
      <sheetName val="Expenses RRF - With Earnings"/>
      <sheetName val="Rev. Cred. RRF - With Earnings"/>
      <sheetName val="Rate Design-Non Lighting"/>
      <sheetName val="2 Rate Design-Lights-Summary"/>
      <sheetName val="3 Rate Design-Lights-Components"/>
      <sheetName val="4 Lights-Investments"/>
      <sheetName val="5 Lights-Cap &amp; Maint."/>
      <sheetName val="6 Lights-Facility"/>
      <sheetName val="7 Lights-Proforma Rev (inputs)"/>
      <sheetName val="8 Lights-Proposed Rev (inputs)"/>
      <sheetName val="9 Lights-Proposed Incr"/>
      <sheetName val="Rate Compare"/>
      <sheetName val="Index"/>
      <sheetName val="Rate Class (inputs)"/>
      <sheetName val="Total Co. (inputs)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cutive Summary"/>
      <sheetName val="Customer Impact"/>
      <sheetName val="MEAN"/>
      <sheetName val="Marketing"/>
      <sheetName val="Allocation Summary"/>
      <sheetName val="1"/>
      <sheetName val="2"/>
      <sheetName val="Adjusted Exp &amp; Rate Base"/>
      <sheetName val="Known Measurable"/>
      <sheetName val="Statement P"/>
      <sheetName val="Property Avg"/>
      <sheetName val="accdep"/>
      <sheetName val="Other Rate Base Reductions"/>
      <sheetName val="Debt Co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Header"/>
      <sheetName val="Check Figures"/>
      <sheetName val="Adjustment Log"/>
      <sheetName val="Stmt A pg1"/>
      <sheetName val="Stmt A pg2"/>
      <sheetName val="Stmt B"/>
      <sheetName val="Stmt C"/>
      <sheetName val="Stmt D pg1"/>
      <sheetName val="Stmt D pg2"/>
      <sheetName val="Sched D-1"/>
      <sheetName val="Sched D-2"/>
      <sheetName val="Sched D-3"/>
      <sheetName val="Sched D-4 2001"/>
      <sheetName val="Sched D-4 2002"/>
      <sheetName val="Sched D-4 2003"/>
      <sheetName val="Sched D-4 2004"/>
      <sheetName val="Sched D-4 2005"/>
      <sheetName val="Sched D-4 2006"/>
      <sheetName val="Sched D-4 2007"/>
      <sheetName val="Sched D-4 2008"/>
      <sheetName val="Sched D-5"/>
      <sheetName val="Sched D-6"/>
      <sheetName val="Sched D-7"/>
      <sheetName val="Sched D-8"/>
      <sheetName val="Sched D-9"/>
      <sheetName val="Sched D-10"/>
      <sheetName val="Sched D-11"/>
      <sheetName val="Stmt E"/>
      <sheetName val="Sched E-1"/>
      <sheetName val="Sched E-2"/>
      <sheetName val="Sched E-3"/>
      <sheetName val="Stmt F"/>
      <sheetName val="Sched F-1"/>
      <sheetName val="Sched F-2"/>
      <sheetName val="Sched F-3 pg1"/>
      <sheetName val="Sched F-3 pg2"/>
      <sheetName val="Sched F-4"/>
      <sheetName val="Stmt G pg1"/>
      <sheetName val="Stmt G pg2"/>
      <sheetName val="Stmt G pg3"/>
      <sheetName val="Stmt G pg4"/>
      <sheetName val="Stmt G pg5"/>
      <sheetName val="Sched G-1"/>
      <sheetName val="Sched G-2"/>
      <sheetName val="Sched G-3"/>
      <sheetName val="Sched G-4"/>
      <sheetName val="Stmt H"/>
      <sheetName val="Sched H-1"/>
      <sheetName val="Sched H-2"/>
      <sheetName val="Sched H-3 pg1"/>
      <sheetName val="Sched H-3 pg2"/>
      <sheetName val="Sched H-4"/>
      <sheetName val="Sched H-5"/>
      <sheetName val="Sched H-6"/>
      <sheetName val="Sched H-7"/>
      <sheetName val="Sched H-8"/>
      <sheetName val="Sched H-9"/>
      <sheetName val="Sched H-10"/>
      <sheetName val="Sched H-11"/>
      <sheetName val="Sched H-12"/>
      <sheetName val="Sched H-13"/>
      <sheetName val="Sched H-14"/>
      <sheetName val="Sched H-15"/>
      <sheetName val="Stmt I pg1"/>
      <sheetName val="Stmt I pg2"/>
      <sheetName val="Stmt I pg3"/>
      <sheetName val="Sched I-1 pg1"/>
      <sheetName val="Sched I-1 pg2"/>
      <sheetName val="Sched I-1 pg3"/>
      <sheetName val="Sched I-1 pg4"/>
      <sheetName val="Sched I-1 pg5"/>
      <sheetName val="Sched I-1 pg6"/>
      <sheetName val="Sched I-1 pg7"/>
      <sheetName val="Sched I-1 pg8"/>
      <sheetName val="Sched I-1 pg9"/>
      <sheetName val="Sched I-1 pg10"/>
      <sheetName val="Sched I-1 pg11"/>
      <sheetName val="Stmt J"/>
      <sheetName val="Sched J-1"/>
      <sheetName val="Stmt K pg1,2"/>
      <sheetName val="Stmt K pg3"/>
      <sheetName val="Stmt K pg4"/>
      <sheetName val="Sched K-1"/>
      <sheetName val="Sched K-1-Confidential"/>
      <sheetName val="Sched K-2"/>
      <sheetName val="Sched K-3"/>
      <sheetName val="Sched K-3 Confidential"/>
      <sheetName val="Sched K-4"/>
      <sheetName val="Sched K-5"/>
      <sheetName val="Stmt L"/>
      <sheetName val="Sched L-1"/>
      <sheetName val="Stmt M"/>
      <sheetName val="Sched M-1"/>
      <sheetName val="Sched M-2"/>
      <sheetName val="Stmt N"/>
      <sheetName val="Sched N-1"/>
      <sheetName val="Stmt O"/>
      <sheetName val="Sched O-1"/>
      <sheetName val="Stmt P pg1"/>
      <sheetName val="Stmt P pg2"/>
      <sheetName val="Stmt P pg3"/>
      <sheetName val="Stmt Q"/>
      <sheetName val="Stmt R pg1"/>
      <sheetName val="Stmt R pg2"/>
      <sheetName val="Stmt R pg3"/>
      <sheetName val="Stmt R pg4"/>
      <sheetName val="Stmt R pg5"/>
      <sheetName val="Stmt R pg6"/>
      <sheetName val="WP-1"/>
      <sheetName val="WP-2"/>
      <sheetName val="WP-3 2005"/>
      <sheetName val="WP-3"/>
      <sheetName val="WP-4"/>
      <sheetName val="Section 3 pg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ctional Unbundling"/>
      <sheetName val="Prod"/>
      <sheetName val="Trans"/>
      <sheetName val="Dist"/>
      <sheetName val="Cust"/>
      <sheetName val="COS"/>
      <sheetName val="WACC &amp; IT"/>
      <sheetName val="Exercise No.1"/>
      <sheetName val="Exercise No. 2"/>
      <sheetName val="Exercise No. 3"/>
      <sheetName val="Exercise No. 4"/>
      <sheetName val="Exercise No. 5"/>
      <sheetName val="Exercise No. 6"/>
      <sheetName val="Prod AFs"/>
      <sheetName val="Trans AFs"/>
      <sheetName val="Cust AFs"/>
      <sheetName val="EX3_Dist AFs"/>
    </sheetNames>
    <sheetDataSet>
      <sheetData sheetId="0"/>
      <sheetData sheetId="1"/>
      <sheetData sheetId="2"/>
      <sheetData sheetId="3"/>
      <sheetData sheetId="4"/>
      <sheetData sheetId="5"/>
      <sheetData sheetId="6">
        <row r="21">
          <cell r="I21">
            <v>3.5499999999999997E-2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Summary Tables"/>
      <sheetName val="Portfolio Viewer"/>
      <sheetName val="Program Viewer"/>
      <sheetName val="Measure Viewer"/>
      <sheetName val="2019"/>
      <sheetName val="2020"/>
      <sheetName val="2021"/>
      <sheetName val="TOTAL"/>
      <sheetName val="Program Outputs"/>
      <sheetName val="General Inputs"/>
      <sheetName val="Program Inputs"/>
      <sheetName val="Measure Inputs"/>
      <sheetName val="Algorithms"/>
      <sheetName val="Documentation -&gt;"/>
      <sheetName val="Avoided Cost Inputs"/>
      <sheetName val="Budgets"/>
      <sheetName val="Participation"/>
      <sheetName val="Incentives"/>
      <sheetName val="ErrorCheck"/>
      <sheetName val="CP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I5">
            <v>2019</v>
          </cell>
        </row>
        <row r="8">
          <cell r="I8">
            <v>2.9899999999999999E-2</v>
          </cell>
        </row>
        <row r="9">
          <cell r="I9">
            <v>7.1999999999999995E-2</v>
          </cell>
        </row>
        <row r="10">
          <cell r="I10">
            <v>2.9899999999999999E-2</v>
          </cell>
        </row>
        <row r="11">
          <cell r="I11">
            <v>8.6999999999999994E-2</v>
          </cell>
        </row>
        <row r="12">
          <cell r="I12">
            <v>2.9899999999999999E-2</v>
          </cell>
        </row>
        <row r="30">
          <cell r="D30" t="str">
            <v>Avoided Natural Gas Supply Cost ($/Dth)</v>
          </cell>
        </row>
        <row r="31">
          <cell r="D31" t="str">
            <v>Avoided Natural Gas Peak Demand Cost ($/Dth)</v>
          </cell>
        </row>
        <row r="32">
          <cell r="D32" t="str">
            <v>Avoided Variable O&amp;M Cost ($/Dth)</v>
          </cell>
        </row>
        <row r="33">
          <cell r="D33" t="str">
            <v>Avoided Gas Environmental Damages ($/Dth)</v>
          </cell>
        </row>
        <row r="34">
          <cell r="D34" t="str">
            <v>[Placeholder]</v>
          </cell>
        </row>
        <row r="35">
          <cell r="D35" t="str">
            <v>[Placeholder]</v>
          </cell>
        </row>
        <row r="36">
          <cell r="D36" t="str">
            <v>[Placeholder]</v>
          </cell>
        </row>
        <row r="37">
          <cell r="D37" t="str">
            <v>[Placeholder]</v>
          </cell>
        </row>
        <row r="38">
          <cell r="D38" t="str">
            <v>[Placeholder]</v>
          </cell>
        </row>
        <row r="43">
          <cell r="D43" t="str">
            <v>Residential Natural Gas ($/Dth)</v>
          </cell>
        </row>
        <row r="44">
          <cell r="D44" t="str">
            <v>Commercial Natural Gas ($/Dth)</v>
          </cell>
        </row>
        <row r="45">
          <cell r="D45" t="str">
            <v>[Placeholder]</v>
          </cell>
        </row>
        <row r="52">
          <cell r="D52" t="str">
            <v>Residential Electric ($/MWh)</v>
          </cell>
        </row>
        <row r="53">
          <cell r="D53" t="str">
            <v>Commercial Electric ($/MWh)</v>
          </cell>
        </row>
        <row r="54">
          <cell r="D54" t="str">
            <v>[Placeholder]</v>
          </cell>
        </row>
        <row r="55">
          <cell r="D55" t="str">
            <v>[Placeholder]</v>
          </cell>
        </row>
        <row r="56">
          <cell r="D56" t="str">
            <v>[Placeholder]</v>
          </cell>
        </row>
        <row r="61">
          <cell r="D61" t="str">
            <v>TRC</v>
          </cell>
        </row>
        <row r="62">
          <cell r="D62" t="str">
            <v>UCT</v>
          </cell>
        </row>
        <row r="63">
          <cell r="D63" t="str">
            <v>SCT</v>
          </cell>
        </row>
        <row r="64">
          <cell r="D64" t="str">
            <v>PCT</v>
          </cell>
        </row>
        <row r="65">
          <cell r="D65" t="str">
            <v>RIM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0">
          <cell r="B10">
            <v>11</v>
          </cell>
        </row>
        <row r="11">
          <cell r="B11">
            <v>11</v>
          </cell>
        </row>
        <row r="12">
          <cell r="B12">
            <v>1</v>
          </cell>
        </row>
      </sheetData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"/>
      <sheetName val="old"/>
      <sheetName val="list"/>
    </sheetNames>
    <sheetDataSet>
      <sheetData sheetId="0" refreshError="1"/>
      <sheetData sheetId="1">
        <row r="5">
          <cell r="V5">
            <v>2</v>
          </cell>
        </row>
      </sheetData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Stitz, Erin" id="{CBED2CA3-8A09-438D-A9E7-FDD847B02F42}" userId="S::estitz@ameresco.com::61a94345-5237-460e-9797-5bd74a220d8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4" dT="2019-07-01T19:20:09.20" personId="{CBED2CA3-8A09-438D-A9E7-FDD847B02F42}" id="{7C822EC5-C3F6-40B8-92F1-98F6BAB07C7E}">
    <text>Participation was much higher in prior analysis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2A417-FB89-414F-8D3E-2EEE77308AFC}">
  <sheetPr>
    <tabColor theme="4"/>
    <pageSetUpPr autoPageBreaks="0"/>
  </sheetPr>
  <dimension ref="A1:GW68"/>
  <sheetViews>
    <sheetView showGridLines="0" tabSelected="1" topLeftCell="H1" zoomScale="80" zoomScaleNormal="80" workbookViewId="0">
      <selection activeCell="H1" sqref="H1"/>
    </sheetView>
  </sheetViews>
  <sheetFormatPr defaultColWidth="9.140625" defaultRowHeight="12.75" x14ac:dyDescent="0.25"/>
  <cols>
    <col min="1" max="2" width="9.85546875" style="1" hidden="1" customWidth="1"/>
    <col min="3" max="7" width="28.7109375" style="1" hidden="1" customWidth="1"/>
    <col min="8" max="8" width="25.85546875" style="3" customWidth="1"/>
    <col min="9" max="10" width="15.28515625" style="3" hidden="1" customWidth="1"/>
    <col min="11" max="14" width="15.28515625" style="3" customWidth="1"/>
    <col min="15" max="15" width="11.85546875" style="3" customWidth="1"/>
    <col min="16" max="17" width="6.85546875" style="3" customWidth="1"/>
    <col min="18" max="18" width="7.140625" style="4" hidden="1" customWidth="1"/>
    <col min="19" max="19" width="23" style="3" customWidth="1"/>
    <col min="20" max="21" width="15.28515625" style="3" hidden="1" customWidth="1"/>
    <col min="22" max="25" width="15.28515625" style="3" customWidth="1"/>
    <col min="26" max="26" width="9.42578125" style="3" hidden="1" customWidth="1"/>
    <col min="27" max="29" width="9.42578125" style="3" customWidth="1"/>
    <col min="30" max="30" width="9.42578125" style="3" hidden="1" customWidth="1"/>
    <col min="31" max="31" width="36.5703125" style="3" bestFit="1" customWidth="1"/>
    <col min="32" max="32" width="31.28515625" style="3" bestFit="1" customWidth="1"/>
    <col min="33" max="33" width="32.140625" style="5" bestFit="1" customWidth="1"/>
    <col min="34" max="36" width="9.42578125" style="3" customWidth="1"/>
    <col min="37" max="37" width="9" style="3" customWidth="1"/>
    <col min="38" max="38" width="2.5703125" style="6" customWidth="1"/>
    <col min="39" max="41" width="8.42578125" style="6" customWidth="1"/>
    <col min="42" max="42" width="1.85546875" style="3" customWidth="1"/>
    <col min="43" max="45" width="8.42578125" style="3" bestFit="1" customWidth="1"/>
    <col min="46" max="46" width="1" style="3" customWidth="1"/>
    <col min="47" max="47" width="7.42578125" style="3" bestFit="1" customWidth="1"/>
    <col min="48" max="49" width="8.42578125" style="3" bestFit="1" customWidth="1"/>
    <col min="50" max="50" width="1" style="3" customWidth="1"/>
    <col min="51" max="52" width="7.42578125" style="3" bestFit="1" customWidth="1"/>
    <col min="53" max="53" width="13.42578125" style="3" bestFit="1" customWidth="1"/>
    <col min="54" max="54" width="0.42578125" style="3" customWidth="1"/>
    <col min="55" max="57" width="7.42578125" style="3" customWidth="1"/>
    <col min="58" max="58" width="0.42578125" style="3" customWidth="1"/>
    <col min="59" max="61" width="9" style="3" bestFit="1" customWidth="1"/>
    <col min="62" max="62" width="9.85546875" style="3" bestFit="1" customWidth="1"/>
    <col min="63" max="63" width="7.42578125" style="3" bestFit="1" customWidth="1"/>
    <col min="64" max="64" width="4" style="3" bestFit="1" customWidth="1"/>
    <col min="65" max="65" width="0.85546875" style="3" customWidth="1"/>
    <col min="66" max="68" width="6.5703125" style="3" bestFit="1" customWidth="1"/>
    <col min="69" max="69" width="2.42578125" style="3" customWidth="1"/>
    <col min="70" max="72" width="5.5703125" style="5" bestFit="1" customWidth="1"/>
    <col min="73" max="73" width="2.42578125" style="7" customWidth="1"/>
    <col min="74" max="76" width="5.5703125" style="5" bestFit="1" customWidth="1"/>
    <col min="77" max="77" width="2.42578125" style="5" customWidth="1"/>
    <col min="78" max="80" width="5.5703125" style="5" bestFit="1" customWidth="1"/>
    <col min="81" max="81" width="2.42578125" style="5" customWidth="1"/>
    <col min="82" max="82" width="8.42578125" style="3" bestFit="1" customWidth="1"/>
    <col min="83" max="84" width="8.42578125" style="5" bestFit="1" customWidth="1"/>
    <col min="85" max="85" width="3" style="7" bestFit="1" customWidth="1"/>
    <col min="86" max="88" width="8.42578125" style="3" bestFit="1" customWidth="1"/>
    <col min="89" max="89" width="2.42578125" style="3" customWidth="1"/>
    <col min="90" max="92" width="8.42578125" style="8" bestFit="1" customWidth="1"/>
    <col min="93" max="93" width="3" style="8" bestFit="1" customWidth="1"/>
    <col min="94" max="94" width="8.42578125" style="3" bestFit="1" customWidth="1"/>
    <col min="95" max="96" width="8.42578125" style="5" bestFit="1" customWidth="1"/>
    <col min="97" max="97" width="3" style="7" bestFit="1" customWidth="1"/>
    <col min="98" max="100" width="8.42578125" style="8" bestFit="1" customWidth="1"/>
    <col min="101" max="101" width="3" style="8" bestFit="1" customWidth="1"/>
    <col min="102" max="104" width="8.42578125" style="8" bestFit="1" customWidth="1"/>
    <col min="105" max="105" width="2.42578125" style="8" customWidth="1"/>
    <col min="106" max="133" width="9.140625" style="3"/>
    <col min="134" max="134" width="7.28515625" style="8" bestFit="1" customWidth="1"/>
    <col min="135" max="143" width="7.28515625" style="8" customWidth="1"/>
    <col min="144" max="146" width="6.28515625" style="8" customWidth="1"/>
    <col min="147" max="147" width="6.28515625" style="7" customWidth="1"/>
    <col min="148" max="158" width="6.28515625" style="8" customWidth="1"/>
    <col min="159" max="160" width="5" style="8" customWidth="1"/>
    <col min="161" max="161" width="5" style="8" bestFit="1" customWidth="1"/>
    <col min="162" max="162" width="2.42578125" style="8" customWidth="1"/>
    <col min="163" max="163" width="5" style="8" bestFit="1" customWidth="1"/>
    <col min="164" max="175" width="7.28515625" style="8" customWidth="1"/>
    <col min="176" max="176" width="7.28515625" style="7" customWidth="1"/>
    <col min="177" max="178" width="7.28515625" style="8" customWidth="1"/>
    <col min="179" max="188" width="6.28515625" style="8" customWidth="1"/>
    <col min="189" max="189" width="5" style="8" customWidth="1"/>
    <col min="190" max="190" width="5" style="8" bestFit="1" customWidth="1"/>
    <col min="191" max="191" width="2.42578125" style="8" customWidth="1"/>
    <col min="192" max="192" width="7.28515625" style="8" bestFit="1" customWidth="1"/>
    <col min="193" max="204" width="7.28515625" style="8" customWidth="1"/>
    <col min="205" max="205" width="7.28515625" style="7" customWidth="1"/>
    <col min="206" max="206" width="7.28515625" style="3" customWidth="1"/>
    <col min="207" max="216" width="6.28515625" style="3" customWidth="1"/>
    <col min="217" max="218" width="5" style="3" customWidth="1"/>
    <col min="219" max="219" width="5" style="3" bestFit="1" customWidth="1"/>
    <col min="220" max="220" width="2.42578125" style="3" customWidth="1"/>
    <col min="221" max="16384" width="9.140625" style="3"/>
  </cols>
  <sheetData>
    <row r="1" spans="1:205" ht="18.75" x14ac:dyDescent="0.3">
      <c r="H1" s="2" t="s">
        <v>0</v>
      </c>
    </row>
    <row r="2" spans="1:205" x14ac:dyDescent="0.25">
      <c r="R2" s="1"/>
      <c r="AE2" s="5"/>
      <c r="AG2" s="3"/>
      <c r="AJ2" s="6"/>
      <c r="AK2" s="6"/>
      <c r="AN2" s="3"/>
      <c r="AO2" s="3"/>
      <c r="BP2" s="5"/>
      <c r="BQ2" s="5"/>
      <c r="BS2" s="7"/>
      <c r="BU2" s="5"/>
      <c r="CB2" s="3"/>
      <c r="CD2" s="5"/>
      <c r="CE2" s="7"/>
      <c r="CF2" s="3"/>
      <c r="CG2" s="3"/>
      <c r="CJ2" s="8"/>
      <c r="CK2" s="8"/>
      <c r="CN2" s="3"/>
      <c r="CO2" s="5"/>
      <c r="CP2" s="5"/>
      <c r="CQ2" s="7"/>
      <c r="CR2" s="8"/>
      <c r="CS2" s="8"/>
      <c r="CZ2" s="3"/>
      <c r="DA2" s="3"/>
      <c r="EB2" s="8"/>
      <c r="EC2" s="8"/>
      <c r="EO2" s="7"/>
      <c r="EQ2" s="8"/>
      <c r="FR2" s="7"/>
      <c r="FT2" s="8"/>
      <c r="GU2" s="7"/>
      <c r="GV2" s="3"/>
      <c r="GW2" s="3"/>
    </row>
    <row r="3" spans="1:205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9" t="s">
        <v>8</v>
      </c>
      <c r="I3" s="10">
        <v>2017</v>
      </c>
      <c r="J3" s="10">
        <v>2018</v>
      </c>
      <c r="K3" s="10">
        <v>2019</v>
      </c>
      <c r="L3" s="10">
        <v>2020</v>
      </c>
      <c r="M3" s="10">
        <v>2021</v>
      </c>
      <c r="N3" s="10" t="s">
        <v>9</v>
      </c>
      <c r="R3" s="1"/>
      <c r="S3" s="11" t="s">
        <v>10</v>
      </c>
      <c r="T3" s="10">
        <v>2017</v>
      </c>
      <c r="U3" s="10">
        <v>2018</v>
      </c>
      <c r="V3" s="10">
        <v>2019</v>
      </c>
      <c r="W3" s="10">
        <v>2020</v>
      </c>
      <c r="X3" s="10">
        <v>2021</v>
      </c>
      <c r="Y3" s="10" t="s">
        <v>9</v>
      </c>
      <c r="AE3" s="5"/>
      <c r="AG3" s="3"/>
      <c r="AJ3" s="6"/>
      <c r="AK3" s="6"/>
      <c r="AN3" s="3"/>
      <c r="AO3" s="3"/>
      <c r="BP3" s="5"/>
      <c r="BQ3" s="5"/>
      <c r="BS3" s="7"/>
      <c r="BU3" s="5"/>
      <c r="CB3" s="3"/>
      <c r="CD3" s="5"/>
      <c r="CE3" s="7"/>
      <c r="CF3" s="3"/>
      <c r="CG3" s="3"/>
      <c r="CJ3" s="8"/>
      <c r="CK3" s="8"/>
      <c r="CN3" s="3"/>
      <c r="CO3" s="5"/>
      <c r="CP3" s="5"/>
      <c r="CQ3" s="7"/>
      <c r="CR3" s="8"/>
      <c r="CS3" s="8"/>
      <c r="CZ3" s="3"/>
      <c r="DA3" s="3"/>
      <c r="EB3" s="8"/>
      <c r="EC3" s="8"/>
      <c r="EO3" s="7"/>
      <c r="EQ3" s="8"/>
      <c r="FR3" s="7"/>
      <c r="FT3" s="8"/>
      <c r="GU3" s="7"/>
      <c r="GV3" s="3"/>
      <c r="GW3" s="3"/>
    </row>
    <row r="4" spans="1:205" hidden="1" x14ac:dyDescent="0.2">
      <c r="A4" s="1" t="s">
        <v>344</v>
      </c>
      <c r="B4" s="1" t="s">
        <v>11</v>
      </c>
      <c r="C4" s="1" t="s">
        <v>12</v>
      </c>
      <c r="D4" s="1" t="s">
        <v>13</v>
      </c>
      <c r="E4" s="1" t="s">
        <v>13</v>
      </c>
      <c r="F4" s="1" t="s">
        <v>13</v>
      </c>
      <c r="G4" s="1" t="s">
        <v>13</v>
      </c>
      <c r="H4" s="12" t="s">
        <v>14</v>
      </c>
      <c r="I4" s="13">
        <v>158418.17793289787</v>
      </c>
      <c r="J4" s="13">
        <v>181049.34620902617</v>
      </c>
      <c r="K4" s="13">
        <v>0</v>
      </c>
      <c r="L4" s="13">
        <v>0</v>
      </c>
      <c r="M4" s="13">
        <v>0</v>
      </c>
      <c r="N4" s="14">
        <v>0</v>
      </c>
      <c r="R4" s="1"/>
      <c r="S4" s="15" t="s">
        <v>15</v>
      </c>
      <c r="T4" s="16">
        <v>563986.99</v>
      </c>
      <c r="U4" s="16">
        <v>622156.56000000006</v>
      </c>
      <c r="V4" s="16">
        <v>0</v>
      </c>
      <c r="W4" s="16">
        <v>0</v>
      </c>
      <c r="X4" s="16">
        <v>0</v>
      </c>
      <c r="Y4" s="17">
        <v>0</v>
      </c>
      <c r="Z4" s="18">
        <v>0</v>
      </c>
      <c r="AE4" s="5"/>
      <c r="AG4" s="3"/>
      <c r="AJ4" s="6"/>
      <c r="AK4" s="6"/>
      <c r="AN4" s="3"/>
      <c r="AO4" s="3"/>
      <c r="BP4" s="5"/>
      <c r="BQ4" s="5"/>
      <c r="BS4" s="7"/>
      <c r="BU4" s="5"/>
      <c r="CB4" s="3"/>
      <c r="CD4" s="5"/>
      <c r="CE4" s="7"/>
      <c r="CF4" s="3"/>
      <c r="CG4" s="3"/>
      <c r="CJ4" s="8"/>
      <c r="CK4" s="8"/>
      <c r="CN4" s="3"/>
      <c r="CO4" s="5"/>
      <c r="CP4" s="5"/>
      <c r="CQ4" s="7"/>
      <c r="CR4" s="8"/>
      <c r="CS4" s="8"/>
      <c r="CZ4" s="3"/>
      <c r="DA4" s="3"/>
      <c r="EB4" s="8"/>
      <c r="EC4" s="8"/>
      <c r="EO4" s="7"/>
      <c r="EQ4" s="8"/>
      <c r="FR4" s="7"/>
      <c r="FT4" s="8"/>
      <c r="GU4" s="7"/>
      <c r="GV4" s="3"/>
      <c r="GW4" s="3"/>
    </row>
    <row r="5" spans="1:205" hidden="1" x14ac:dyDescent="0.2">
      <c r="A5" s="1" t="s">
        <v>345</v>
      </c>
      <c r="B5" s="1" t="s">
        <v>11</v>
      </c>
      <c r="C5" s="1" t="s">
        <v>16</v>
      </c>
      <c r="D5" s="1" t="s">
        <v>13</v>
      </c>
      <c r="E5" s="1" t="s">
        <v>13</v>
      </c>
      <c r="F5" s="1" t="s">
        <v>13</v>
      </c>
      <c r="G5" s="1" t="s">
        <v>13</v>
      </c>
      <c r="H5" s="12" t="s">
        <v>17</v>
      </c>
      <c r="I5" s="13">
        <v>283017.59470952157</v>
      </c>
      <c r="J5" s="13">
        <v>283017.59470952157</v>
      </c>
      <c r="K5" s="13">
        <v>0</v>
      </c>
      <c r="L5" s="13">
        <v>0</v>
      </c>
      <c r="M5" s="13">
        <v>0</v>
      </c>
      <c r="N5" s="14">
        <v>0</v>
      </c>
      <c r="R5" s="1"/>
      <c r="S5" s="15" t="s">
        <v>18</v>
      </c>
      <c r="T5" s="16">
        <v>66500</v>
      </c>
      <c r="U5" s="16">
        <v>72750</v>
      </c>
      <c r="V5" s="16">
        <v>254717.92200000002</v>
      </c>
      <c r="W5" s="16">
        <v>320054.27519999997</v>
      </c>
      <c r="X5" s="16">
        <v>360061.05960000004</v>
      </c>
      <c r="Y5" s="17">
        <v>934833.25680000009</v>
      </c>
      <c r="Z5" s="18">
        <v>0.8935441397292555</v>
      </c>
      <c r="AE5" s="5"/>
      <c r="AG5" s="3"/>
      <c r="AJ5" s="6"/>
      <c r="AK5" s="6"/>
      <c r="AN5" s="3"/>
      <c r="AO5" s="3"/>
      <c r="BP5" s="5"/>
      <c r="BQ5" s="5"/>
      <c r="BS5" s="7"/>
      <c r="BU5" s="5"/>
      <c r="CB5" s="3"/>
      <c r="CD5" s="5"/>
      <c r="CE5" s="7"/>
      <c r="CF5" s="3"/>
      <c r="CG5" s="3"/>
      <c r="CJ5" s="8"/>
      <c r="CK5" s="8"/>
      <c r="CN5" s="3"/>
      <c r="CO5" s="5"/>
      <c r="CP5" s="5"/>
      <c r="CQ5" s="7"/>
      <c r="CR5" s="8"/>
      <c r="CS5" s="8"/>
      <c r="CZ5" s="3"/>
      <c r="DA5" s="3"/>
      <c r="EB5" s="8"/>
      <c r="EC5" s="8"/>
      <c r="EO5" s="7"/>
      <c r="EQ5" s="8"/>
      <c r="FR5" s="7"/>
      <c r="FT5" s="8"/>
      <c r="GU5" s="7"/>
      <c r="GV5" s="3"/>
      <c r="GW5" s="3"/>
    </row>
    <row r="6" spans="1:205" x14ac:dyDescent="0.2">
      <c r="A6" s="1" t="s">
        <v>346</v>
      </c>
      <c r="B6" s="1" t="s">
        <v>11</v>
      </c>
      <c r="C6" s="1" t="s">
        <v>19</v>
      </c>
      <c r="D6" s="1" t="s">
        <v>13</v>
      </c>
      <c r="E6" s="1" t="s">
        <v>13</v>
      </c>
      <c r="F6" s="1" t="s">
        <v>13</v>
      </c>
      <c r="G6" s="1" t="s">
        <v>13</v>
      </c>
      <c r="H6" s="12" t="s">
        <v>20</v>
      </c>
      <c r="I6" s="13"/>
      <c r="J6" s="13"/>
      <c r="K6" s="13">
        <v>102018.9759821456</v>
      </c>
      <c r="L6" s="13">
        <v>150181.37943473909</v>
      </c>
      <c r="M6" s="13">
        <v>168954.05186408147</v>
      </c>
      <c r="N6" s="14">
        <v>421154.40728096617</v>
      </c>
      <c r="R6" s="1"/>
      <c r="S6" s="15" t="s">
        <v>21</v>
      </c>
      <c r="T6" s="16">
        <v>66500</v>
      </c>
      <c r="U6" s="16">
        <v>72750</v>
      </c>
      <c r="V6" s="16">
        <v>25312.5</v>
      </c>
      <c r="W6" s="16">
        <v>40500</v>
      </c>
      <c r="X6" s="16">
        <v>45562.5</v>
      </c>
      <c r="Y6" s="17">
        <v>111375</v>
      </c>
      <c r="Z6" s="18">
        <v>0.10645586027074451</v>
      </c>
      <c r="AE6" s="5"/>
      <c r="AG6" s="3"/>
      <c r="AJ6" s="6"/>
      <c r="AK6" s="6"/>
      <c r="AN6" s="3"/>
      <c r="AO6" s="3"/>
      <c r="BP6" s="5"/>
      <c r="BQ6" s="5"/>
      <c r="BS6" s="7"/>
      <c r="BU6" s="5"/>
      <c r="CB6" s="3"/>
      <c r="CD6" s="5"/>
      <c r="CE6" s="7"/>
      <c r="CF6" s="3"/>
      <c r="CG6" s="3"/>
      <c r="CJ6" s="8"/>
      <c r="CK6" s="8"/>
      <c r="CN6" s="3"/>
      <c r="CO6" s="5"/>
      <c r="CP6" s="5"/>
      <c r="CQ6" s="7"/>
      <c r="CR6" s="8"/>
      <c r="CS6" s="8"/>
      <c r="CZ6" s="3"/>
      <c r="DA6" s="3"/>
      <c r="EB6" s="8"/>
      <c r="EC6" s="8"/>
      <c r="EO6" s="7"/>
      <c r="EQ6" s="8"/>
      <c r="FR6" s="7"/>
      <c r="FT6" s="8"/>
      <c r="GU6" s="7"/>
      <c r="GV6" s="3"/>
      <c r="GW6" s="3"/>
    </row>
    <row r="7" spans="1:205" x14ac:dyDescent="0.2">
      <c r="H7" s="19" t="s">
        <v>22</v>
      </c>
      <c r="I7" s="20">
        <v>441435.77264241944</v>
      </c>
      <c r="J7" s="20">
        <v>464066.94091854774</v>
      </c>
      <c r="K7" s="20">
        <v>102018.9759821456</v>
      </c>
      <c r="L7" s="20">
        <v>150181.37943473909</v>
      </c>
      <c r="M7" s="20">
        <v>168954.05186408147</v>
      </c>
      <c r="N7" s="21">
        <v>421154.40728096617</v>
      </c>
      <c r="R7" s="1"/>
      <c r="S7" s="15" t="s">
        <v>23</v>
      </c>
      <c r="T7" s="16">
        <v>0</v>
      </c>
      <c r="U7" s="16">
        <v>0</v>
      </c>
      <c r="V7" s="16">
        <v>0</v>
      </c>
      <c r="W7" s="16">
        <v>0</v>
      </c>
      <c r="X7" s="16">
        <v>0</v>
      </c>
      <c r="Y7" s="17">
        <v>0</v>
      </c>
      <c r="Z7" s="18">
        <v>0</v>
      </c>
      <c r="AE7" s="5"/>
      <c r="AG7" s="3"/>
      <c r="AJ7" s="6"/>
      <c r="AK7" s="6"/>
      <c r="AN7" s="3"/>
      <c r="AO7" s="3"/>
      <c r="BP7" s="5"/>
      <c r="BQ7" s="5"/>
      <c r="BS7" s="7"/>
      <c r="BU7" s="5"/>
      <c r="CB7" s="3"/>
      <c r="CD7" s="5"/>
      <c r="CE7" s="7"/>
      <c r="CF7" s="3"/>
      <c r="CG7" s="3"/>
      <c r="CJ7" s="8"/>
      <c r="CK7" s="8"/>
      <c r="CN7" s="3"/>
      <c r="CO7" s="5"/>
      <c r="CP7" s="5"/>
      <c r="CQ7" s="7"/>
      <c r="CR7" s="8"/>
      <c r="CS7" s="8"/>
      <c r="CZ7" s="3"/>
      <c r="DA7" s="3"/>
      <c r="EB7" s="8"/>
      <c r="EC7" s="8"/>
      <c r="EO7" s="7"/>
      <c r="EQ7" s="8"/>
      <c r="FR7" s="7"/>
      <c r="FT7" s="8"/>
      <c r="GU7" s="7"/>
      <c r="GV7" s="3"/>
      <c r="GW7" s="3"/>
    </row>
    <row r="8" spans="1:205" x14ac:dyDescent="0.2">
      <c r="R8" s="1"/>
      <c r="S8" s="15" t="s">
        <v>24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7">
        <v>0</v>
      </c>
      <c r="Z8" s="18">
        <v>0</v>
      </c>
      <c r="AE8" s="5"/>
      <c r="AG8" s="3"/>
      <c r="AJ8" s="6"/>
      <c r="AK8" s="6"/>
      <c r="AN8" s="3"/>
      <c r="AO8" s="3"/>
      <c r="BP8" s="5"/>
      <c r="BQ8" s="5"/>
      <c r="BS8" s="7"/>
      <c r="BU8" s="5"/>
      <c r="CB8" s="3"/>
      <c r="CD8" s="5"/>
      <c r="CE8" s="7"/>
      <c r="CF8" s="3"/>
      <c r="CG8" s="3"/>
      <c r="CJ8" s="8"/>
      <c r="CK8" s="8"/>
      <c r="CN8" s="3"/>
      <c r="CO8" s="5"/>
      <c r="CP8" s="5"/>
      <c r="CQ8" s="7"/>
      <c r="CR8" s="8"/>
      <c r="CS8" s="8"/>
      <c r="CZ8" s="3"/>
      <c r="DA8" s="3"/>
      <c r="EB8" s="8"/>
      <c r="EC8" s="8"/>
      <c r="EO8" s="7"/>
      <c r="EQ8" s="8"/>
      <c r="FR8" s="7"/>
      <c r="FT8" s="8"/>
      <c r="GU8" s="7"/>
      <c r="GV8" s="3"/>
      <c r="GW8" s="3"/>
    </row>
    <row r="9" spans="1:205" x14ac:dyDescent="0.2">
      <c r="R9" s="1"/>
      <c r="S9" s="22" t="s">
        <v>9</v>
      </c>
      <c r="T9" s="23">
        <v>696986.99</v>
      </c>
      <c r="U9" s="23">
        <v>767656.56</v>
      </c>
      <c r="V9" s="23">
        <v>280030.42200000002</v>
      </c>
      <c r="W9" s="23">
        <v>360554.27519999997</v>
      </c>
      <c r="X9" s="23">
        <v>405623.55960000004</v>
      </c>
      <c r="Y9" s="24">
        <v>1046208.2568000001</v>
      </c>
      <c r="Z9" s="18">
        <v>1</v>
      </c>
      <c r="AE9" s="5"/>
      <c r="AG9" s="3"/>
      <c r="AJ9" s="6"/>
      <c r="AK9" s="6"/>
      <c r="AN9" s="3"/>
      <c r="AO9" s="3"/>
      <c r="BP9" s="5"/>
      <c r="BQ9" s="5"/>
      <c r="BS9" s="7"/>
      <c r="BU9" s="5"/>
      <c r="CB9" s="3"/>
      <c r="CD9" s="5"/>
      <c r="CE9" s="7"/>
      <c r="CF9" s="3"/>
      <c r="CG9" s="3"/>
      <c r="CJ9" s="8"/>
      <c r="CK9" s="8"/>
      <c r="CN9" s="3"/>
      <c r="CO9" s="5"/>
      <c r="CP9" s="5"/>
      <c r="CQ9" s="7"/>
      <c r="CR9" s="8"/>
      <c r="CS9" s="8"/>
      <c r="CZ9" s="3"/>
      <c r="DA9" s="3"/>
      <c r="EB9" s="8"/>
      <c r="EC9" s="8"/>
      <c r="EO9" s="7"/>
      <c r="EQ9" s="8"/>
      <c r="FR9" s="7"/>
      <c r="FT9" s="8"/>
      <c r="GU9" s="7"/>
      <c r="GV9" s="3"/>
      <c r="GW9" s="3"/>
    </row>
    <row r="10" spans="1:205" x14ac:dyDescent="0.25">
      <c r="A10" s="1" t="s">
        <v>1</v>
      </c>
      <c r="B10" s="1" t="s">
        <v>2</v>
      </c>
      <c r="C10" s="1" t="s">
        <v>3</v>
      </c>
      <c r="D10" s="1" t="s">
        <v>4</v>
      </c>
      <c r="E10" s="1" t="s">
        <v>5</v>
      </c>
      <c r="F10" s="1" t="s">
        <v>6</v>
      </c>
      <c r="G10" s="1" t="s">
        <v>7</v>
      </c>
      <c r="H10" s="9" t="s">
        <v>25</v>
      </c>
      <c r="I10" s="10">
        <v>2017</v>
      </c>
      <c r="J10" s="10">
        <v>2018</v>
      </c>
      <c r="K10" s="10">
        <v>2019</v>
      </c>
      <c r="L10" s="10">
        <v>2020</v>
      </c>
      <c r="M10" s="10">
        <v>2021</v>
      </c>
      <c r="N10" s="10" t="s">
        <v>9</v>
      </c>
      <c r="R10" s="1"/>
      <c r="AE10" s="5"/>
      <c r="AG10" s="3"/>
      <c r="AJ10" s="6"/>
      <c r="AK10" s="6"/>
      <c r="AN10" s="3"/>
      <c r="AO10" s="3"/>
      <c r="BP10" s="5"/>
      <c r="BQ10" s="5"/>
      <c r="BS10" s="7"/>
      <c r="BU10" s="5"/>
      <c r="CB10" s="3"/>
      <c r="CD10" s="5"/>
      <c r="CE10" s="7"/>
      <c r="CF10" s="3"/>
      <c r="CG10" s="3"/>
      <c r="CJ10" s="8"/>
      <c r="CK10" s="8"/>
      <c r="CN10" s="3"/>
      <c r="CO10" s="5"/>
      <c r="CP10" s="5"/>
      <c r="CQ10" s="7"/>
      <c r="CR10" s="8"/>
      <c r="CS10" s="8"/>
      <c r="CZ10" s="3"/>
      <c r="DA10" s="3"/>
      <c r="EB10" s="8"/>
      <c r="EC10" s="8"/>
      <c r="EO10" s="7"/>
      <c r="EQ10" s="8"/>
      <c r="FR10" s="7"/>
      <c r="FT10" s="8"/>
      <c r="GU10" s="7"/>
      <c r="GV10" s="3"/>
      <c r="GW10" s="3"/>
    </row>
    <row r="11" spans="1:205" hidden="1" x14ac:dyDescent="0.2">
      <c r="A11" s="1" t="s">
        <v>344</v>
      </c>
      <c r="B11" s="1" t="s">
        <v>11</v>
      </c>
      <c r="C11" s="1" t="s">
        <v>12</v>
      </c>
      <c r="D11" s="1" t="s">
        <v>13</v>
      </c>
      <c r="E11" s="1" t="s">
        <v>13</v>
      </c>
      <c r="F11" s="1" t="s">
        <v>13</v>
      </c>
      <c r="G11" s="1" t="s">
        <v>13</v>
      </c>
      <c r="H11" s="12" t="s">
        <v>14</v>
      </c>
      <c r="I11" s="16">
        <v>494686.99</v>
      </c>
      <c r="J11" s="16">
        <v>565356.56000000006</v>
      </c>
      <c r="K11" s="16">
        <v>0</v>
      </c>
      <c r="L11" s="16">
        <v>0</v>
      </c>
      <c r="M11" s="16">
        <v>0</v>
      </c>
      <c r="N11" s="14">
        <v>0</v>
      </c>
      <c r="R11" s="1"/>
      <c r="S11" s="11" t="s">
        <v>26</v>
      </c>
      <c r="T11" s="10">
        <v>2017</v>
      </c>
      <c r="U11" s="10">
        <v>2018</v>
      </c>
      <c r="V11" s="10">
        <v>2019</v>
      </c>
      <c r="W11" s="10">
        <v>2020</v>
      </c>
      <c r="X11" s="10">
        <v>2021</v>
      </c>
      <c r="Y11" s="10" t="s">
        <v>9</v>
      </c>
      <c r="AE11" s="5"/>
      <c r="AG11" s="3"/>
      <c r="AJ11" s="6"/>
      <c r="AK11" s="6"/>
      <c r="AN11" s="3"/>
      <c r="AO11" s="3"/>
      <c r="BP11" s="5"/>
      <c r="BQ11" s="5"/>
      <c r="BS11" s="7"/>
      <c r="BU11" s="5"/>
      <c r="CB11" s="3"/>
      <c r="CD11" s="5"/>
      <c r="CE11" s="7"/>
      <c r="CF11" s="3"/>
      <c r="CG11" s="3"/>
      <c r="CJ11" s="8"/>
      <c r="CK11" s="8"/>
      <c r="CN11" s="3"/>
      <c r="CO11" s="5"/>
      <c r="CP11" s="5"/>
      <c r="CQ11" s="7"/>
      <c r="CR11" s="8"/>
      <c r="CS11" s="8"/>
      <c r="CZ11" s="3"/>
      <c r="DA11" s="3"/>
      <c r="EB11" s="8"/>
      <c r="EC11" s="8"/>
      <c r="EO11" s="7"/>
      <c r="EQ11" s="8"/>
      <c r="FR11" s="7"/>
      <c r="FT11" s="8"/>
      <c r="GU11" s="7"/>
      <c r="GV11" s="3"/>
      <c r="GW11" s="3"/>
    </row>
    <row r="12" spans="1:205" hidden="1" x14ac:dyDescent="0.2">
      <c r="A12" s="1" t="s">
        <v>345</v>
      </c>
      <c r="B12" s="1" t="s">
        <v>11</v>
      </c>
      <c r="C12" s="1" t="s">
        <v>16</v>
      </c>
      <c r="D12" s="1" t="s">
        <v>13</v>
      </c>
      <c r="E12" s="1" t="s">
        <v>13</v>
      </c>
      <c r="F12" s="1" t="s">
        <v>13</v>
      </c>
      <c r="G12" s="1" t="s">
        <v>13</v>
      </c>
      <c r="H12" s="12" t="s">
        <v>17</v>
      </c>
      <c r="I12" s="16">
        <v>202300</v>
      </c>
      <c r="J12" s="16">
        <v>202300</v>
      </c>
      <c r="K12" s="16">
        <v>0</v>
      </c>
      <c r="L12" s="16">
        <v>0</v>
      </c>
      <c r="M12" s="16">
        <v>0</v>
      </c>
      <c r="N12" s="14">
        <v>0</v>
      </c>
      <c r="R12" s="1"/>
      <c r="S12" s="15" t="s">
        <v>27</v>
      </c>
      <c r="T12" s="16">
        <v>563986.99</v>
      </c>
      <c r="U12" s="16">
        <v>622156.56000000006</v>
      </c>
      <c r="V12" s="16">
        <v>0</v>
      </c>
      <c r="W12" s="16">
        <v>0</v>
      </c>
      <c r="X12" s="16">
        <v>0</v>
      </c>
      <c r="Y12" s="17">
        <v>0</v>
      </c>
      <c r="Z12" s="18">
        <v>0</v>
      </c>
      <c r="AE12" s="5"/>
      <c r="AG12" s="3"/>
      <c r="AJ12" s="6"/>
      <c r="AK12" s="6"/>
      <c r="AN12" s="3"/>
      <c r="AO12" s="3"/>
      <c r="BP12" s="5"/>
      <c r="BQ12" s="5"/>
      <c r="BS12" s="7"/>
      <c r="BU12" s="5"/>
      <c r="CB12" s="3"/>
      <c r="CD12" s="5"/>
      <c r="CE12" s="7"/>
      <c r="CF12" s="3"/>
      <c r="CG12" s="3"/>
      <c r="CJ12" s="8"/>
      <c r="CK12" s="8"/>
      <c r="CN12" s="3"/>
      <c r="CO12" s="5"/>
      <c r="CP12" s="5"/>
      <c r="CQ12" s="7"/>
      <c r="CR12" s="8"/>
      <c r="CS12" s="8"/>
      <c r="CZ12" s="3"/>
      <c r="DA12" s="3"/>
      <c r="EB12" s="8"/>
      <c r="EC12" s="8"/>
      <c r="EO12" s="7"/>
      <c r="EQ12" s="8"/>
      <c r="FR12" s="7"/>
      <c r="FT12" s="8"/>
      <c r="GU12" s="7"/>
      <c r="GV12" s="3"/>
      <c r="GW12" s="3"/>
    </row>
    <row r="13" spans="1:205" x14ac:dyDescent="0.2">
      <c r="A13" s="1" t="s">
        <v>346</v>
      </c>
      <c r="B13" s="1" t="s">
        <v>11</v>
      </c>
      <c r="C13" s="1" t="s">
        <v>19</v>
      </c>
      <c r="D13" s="1" t="s">
        <v>13</v>
      </c>
      <c r="E13" s="1" t="s">
        <v>13</v>
      </c>
      <c r="F13" s="1" t="s">
        <v>13</v>
      </c>
      <c r="G13" s="1" t="s">
        <v>13</v>
      </c>
      <c r="H13" s="12" t="s">
        <v>20</v>
      </c>
      <c r="I13" s="13"/>
      <c r="J13" s="13"/>
      <c r="K13" s="16">
        <v>280030.42200000002</v>
      </c>
      <c r="L13" s="16">
        <v>360554.27519999997</v>
      </c>
      <c r="M13" s="16">
        <v>405623.55960000004</v>
      </c>
      <c r="N13" s="14">
        <v>1046208.2568000001</v>
      </c>
      <c r="R13" s="1"/>
      <c r="S13" s="15" t="s">
        <v>28</v>
      </c>
      <c r="T13" s="16">
        <v>133000</v>
      </c>
      <c r="U13" s="16">
        <v>145500</v>
      </c>
      <c r="V13" s="16">
        <v>280030.42200000002</v>
      </c>
      <c r="W13" s="16">
        <v>360554.27519999997</v>
      </c>
      <c r="X13" s="16">
        <v>405623.55960000004</v>
      </c>
      <c r="Y13" s="17">
        <v>1046208.2568000001</v>
      </c>
      <c r="Z13" s="18">
        <v>1</v>
      </c>
      <c r="AE13" s="5"/>
      <c r="AG13" s="3"/>
      <c r="AJ13" s="6"/>
      <c r="AK13" s="6"/>
      <c r="AN13" s="3"/>
      <c r="AO13" s="3"/>
      <c r="BP13" s="5"/>
      <c r="BQ13" s="5"/>
      <c r="BS13" s="7"/>
      <c r="BU13" s="5"/>
      <c r="CB13" s="3"/>
      <c r="CD13" s="5"/>
      <c r="CE13" s="7"/>
      <c r="CF13" s="3"/>
      <c r="CG13" s="3"/>
      <c r="CJ13" s="8"/>
      <c r="CK13" s="8"/>
      <c r="CN13" s="3"/>
      <c r="CO13" s="5"/>
      <c r="CP13" s="5"/>
      <c r="CQ13" s="7"/>
      <c r="CR13" s="8"/>
      <c r="CS13" s="8"/>
      <c r="CZ13" s="3"/>
      <c r="DA13" s="3"/>
      <c r="EB13" s="8"/>
      <c r="EC13" s="8"/>
      <c r="EO13" s="7"/>
      <c r="EQ13" s="8"/>
      <c r="FR13" s="7"/>
      <c r="FT13" s="8"/>
      <c r="GU13" s="7"/>
      <c r="GV13" s="3"/>
      <c r="GW13" s="3"/>
    </row>
    <row r="14" spans="1:205" x14ac:dyDescent="0.2">
      <c r="H14" s="19" t="s">
        <v>22</v>
      </c>
      <c r="I14" s="23">
        <v>696986.99</v>
      </c>
      <c r="J14" s="23">
        <v>767656.56</v>
      </c>
      <c r="K14" s="23">
        <v>280030.42200000002</v>
      </c>
      <c r="L14" s="23">
        <v>360554.27519999997</v>
      </c>
      <c r="M14" s="23">
        <v>405623.55960000004</v>
      </c>
      <c r="N14" s="21">
        <v>1046208.2568000001</v>
      </c>
      <c r="R14" s="1"/>
      <c r="S14" s="15" t="s">
        <v>9</v>
      </c>
      <c r="T14" s="23">
        <v>696986.99</v>
      </c>
      <c r="U14" s="23">
        <v>767656.56</v>
      </c>
      <c r="V14" s="23">
        <v>280030.42200000002</v>
      </c>
      <c r="W14" s="23">
        <v>360554.27519999997</v>
      </c>
      <c r="X14" s="23">
        <v>405623.55960000004</v>
      </c>
      <c r="Y14" s="24">
        <v>1046208.2568000001</v>
      </c>
      <c r="Z14" s="18">
        <v>1</v>
      </c>
      <c r="AE14" s="5"/>
      <c r="AG14" s="3"/>
      <c r="AJ14" s="6"/>
      <c r="AK14" s="6"/>
      <c r="AN14" s="3"/>
      <c r="AO14" s="3"/>
      <c r="BP14" s="5"/>
      <c r="BQ14" s="5"/>
      <c r="BS14" s="7"/>
      <c r="BU14" s="5"/>
      <c r="CB14" s="3"/>
      <c r="CD14" s="5"/>
      <c r="CE14" s="7"/>
      <c r="CF14" s="3"/>
      <c r="CG14" s="3"/>
      <c r="CJ14" s="8"/>
      <c r="CK14" s="8"/>
      <c r="CN14" s="3"/>
      <c r="CO14" s="5"/>
      <c r="CP14" s="5"/>
      <c r="CQ14" s="7"/>
      <c r="CR14" s="8"/>
      <c r="CS14" s="8"/>
      <c r="CZ14" s="3"/>
      <c r="DA14" s="3"/>
      <c r="EB14" s="8"/>
      <c r="EC14" s="8"/>
      <c r="EO14" s="7"/>
      <c r="EQ14" s="8"/>
      <c r="FR14" s="7"/>
      <c r="FT14" s="8"/>
      <c r="GU14" s="7"/>
      <c r="GV14" s="3"/>
      <c r="GW14" s="3"/>
    </row>
    <row r="15" spans="1:205" x14ac:dyDescent="0.2">
      <c r="R15" s="1"/>
      <c r="S15" s="25"/>
      <c r="T15" s="26"/>
      <c r="U15" s="26"/>
      <c r="V15" s="26"/>
      <c r="W15" s="26"/>
      <c r="X15" s="26"/>
      <c r="Y15" s="26"/>
      <c r="Z15" s="26"/>
      <c r="AE15" s="5"/>
      <c r="AG15" s="3"/>
      <c r="AJ15" s="6"/>
      <c r="AK15" s="6"/>
      <c r="AN15" s="3"/>
      <c r="AO15" s="3"/>
      <c r="BP15" s="5"/>
      <c r="BQ15" s="5"/>
      <c r="BS15" s="7"/>
      <c r="BU15" s="5"/>
      <c r="CB15" s="3"/>
      <c r="CD15" s="5"/>
      <c r="CE15" s="7"/>
      <c r="CF15" s="3"/>
      <c r="CG15" s="3"/>
      <c r="CJ15" s="8"/>
      <c r="CK15" s="8"/>
      <c r="CN15" s="3"/>
      <c r="CO15" s="5"/>
      <c r="CP15" s="5"/>
      <c r="CQ15" s="7"/>
      <c r="CR15" s="8"/>
      <c r="CS15" s="8"/>
      <c r="CZ15" s="3"/>
      <c r="DA15" s="3"/>
      <c r="EB15" s="8"/>
      <c r="EC15" s="8"/>
      <c r="EO15" s="7"/>
      <c r="EQ15" s="8"/>
      <c r="FR15" s="7"/>
      <c r="FT15" s="8"/>
      <c r="GU15" s="7"/>
      <c r="GV15" s="3"/>
      <c r="GW15" s="3"/>
    </row>
    <row r="16" spans="1:205" x14ac:dyDescent="0.2">
      <c r="R16" s="1"/>
      <c r="S16" s="25"/>
      <c r="T16" s="26"/>
      <c r="U16" s="26"/>
      <c r="V16" s="26"/>
      <c r="W16" s="26"/>
      <c r="X16" s="26"/>
      <c r="Y16" s="26"/>
      <c r="Z16" s="26"/>
      <c r="AE16" s="5"/>
      <c r="AG16" s="3"/>
      <c r="AJ16" s="6"/>
      <c r="AK16" s="6"/>
      <c r="AN16" s="3"/>
      <c r="AO16" s="3"/>
      <c r="BP16" s="5"/>
      <c r="BQ16" s="5"/>
      <c r="BS16" s="7"/>
      <c r="BU16" s="5"/>
      <c r="CB16" s="3"/>
      <c r="CD16" s="5"/>
      <c r="CE16" s="7"/>
      <c r="CF16" s="3"/>
      <c r="CG16" s="3"/>
      <c r="CJ16" s="8"/>
      <c r="CK16" s="8"/>
      <c r="CN16" s="3"/>
      <c r="CO16" s="5"/>
      <c r="CP16" s="5"/>
      <c r="CQ16" s="7"/>
      <c r="CR16" s="8"/>
      <c r="CS16" s="8"/>
      <c r="CZ16" s="3"/>
      <c r="DA16" s="3"/>
      <c r="EB16" s="8"/>
      <c r="EC16" s="8"/>
      <c r="EO16" s="7"/>
      <c r="EQ16" s="8"/>
      <c r="FR16" s="7"/>
      <c r="FT16" s="8"/>
      <c r="GU16" s="7"/>
      <c r="GV16" s="3"/>
      <c r="GW16" s="3"/>
    </row>
    <row r="17" spans="1:205" x14ac:dyDescent="0.2">
      <c r="H17" s="27" t="s">
        <v>29</v>
      </c>
      <c r="I17" s="27">
        <v>2017</v>
      </c>
      <c r="J17" s="27">
        <v>2018</v>
      </c>
      <c r="K17" s="27">
        <v>2019</v>
      </c>
      <c r="L17" s="27">
        <v>2020</v>
      </c>
      <c r="M17" s="27">
        <v>2020</v>
      </c>
      <c r="N17" s="28" t="s">
        <v>9</v>
      </c>
      <c r="R17" s="1"/>
      <c r="S17" s="25"/>
      <c r="T17" s="26"/>
      <c r="U17" s="26"/>
      <c r="V17" s="26"/>
      <c r="W17" s="26"/>
      <c r="X17" s="26"/>
      <c r="Y17" s="26"/>
      <c r="Z17" s="26"/>
      <c r="AE17" s="5"/>
      <c r="AG17" s="3"/>
      <c r="AJ17" s="6"/>
      <c r="AK17" s="6"/>
      <c r="AN17" s="3"/>
      <c r="AO17" s="3"/>
      <c r="BP17" s="5"/>
      <c r="BQ17" s="5"/>
      <c r="BS17" s="7"/>
      <c r="BU17" s="5"/>
      <c r="CB17" s="3"/>
      <c r="CD17" s="5"/>
      <c r="CE17" s="7"/>
      <c r="CF17" s="3"/>
      <c r="CG17" s="3"/>
      <c r="CJ17" s="8"/>
      <c r="CK17" s="8"/>
      <c r="CN17" s="3"/>
      <c r="CO17" s="5"/>
      <c r="CP17" s="5"/>
      <c r="CQ17" s="7"/>
      <c r="CR17" s="8"/>
      <c r="CS17" s="8"/>
      <c r="CZ17" s="3"/>
      <c r="DA17" s="3"/>
      <c r="EB17" s="8"/>
      <c r="EC17" s="8"/>
      <c r="EO17" s="7"/>
      <c r="EQ17" s="8"/>
      <c r="FR17" s="7"/>
      <c r="FT17" s="8"/>
      <c r="GU17" s="7"/>
      <c r="GV17" s="3"/>
      <c r="GW17" s="3"/>
    </row>
    <row r="18" spans="1:205" hidden="1" x14ac:dyDescent="0.2">
      <c r="H18" s="27" t="s">
        <v>14</v>
      </c>
      <c r="I18" s="29">
        <v>3.122665570674203</v>
      </c>
      <c r="J18" s="29">
        <v>3.122665570674203</v>
      </c>
      <c r="K18" s="29">
        <v>0</v>
      </c>
      <c r="L18" s="29">
        <v>0</v>
      </c>
      <c r="M18" s="29">
        <v>0</v>
      </c>
      <c r="N18" s="29">
        <v>0</v>
      </c>
      <c r="R18" s="1"/>
      <c r="S18" s="25"/>
      <c r="T18" s="26"/>
      <c r="U18" s="26"/>
      <c r="V18" s="26"/>
      <c r="W18" s="26"/>
      <c r="X18" s="26"/>
      <c r="Y18" s="26"/>
      <c r="Z18" s="26"/>
      <c r="AE18" s="5"/>
      <c r="AG18" s="3"/>
      <c r="AJ18" s="6"/>
      <c r="AK18" s="6"/>
      <c r="AN18" s="3"/>
      <c r="AO18" s="3"/>
      <c r="BP18" s="5"/>
      <c r="BQ18" s="5"/>
      <c r="BS18" s="7"/>
      <c r="BU18" s="5"/>
      <c r="CB18" s="3"/>
      <c r="CD18" s="5"/>
      <c r="CE18" s="7"/>
      <c r="CF18" s="3"/>
      <c r="CG18" s="3"/>
      <c r="CJ18" s="8"/>
      <c r="CK18" s="8"/>
      <c r="CN18" s="3"/>
      <c r="CO18" s="5"/>
      <c r="CP18" s="5"/>
      <c r="CQ18" s="7"/>
      <c r="CR18" s="8"/>
      <c r="CS18" s="8"/>
      <c r="CZ18" s="3"/>
      <c r="DA18" s="3"/>
      <c r="EB18" s="8"/>
      <c r="EC18" s="8"/>
      <c r="EO18" s="7"/>
      <c r="EQ18" s="8"/>
      <c r="FR18" s="7"/>
      <c r="FT18" s="8"/>
      <c r="GU18" s="7"/>
      <c r="GV18" s="3"/>
      <c r="GW18" s="3"/>
    </row>
    <row r="19" spans="1:205" hidden="1" x14ac:dyDescent="0.2">
      <c r="H19" s="27" t="s">
        <v>17</v>
      </c>
      <c r="I19" s="29">
        <v>0.71479654898358169</v>
      </c>
      <c r="J19" s="29">
        <v>0.71479654898358169</v>
      </c>
      <c r="K19" s="29">
        <v>0</v>
      </c>
      <c r="L19" s="29">
        <v>0</v>
      </c>
      <c r="M19" s="29">
        <v>0</v>
      </c>
      <c r="N19" s="29">
        <v>0</v>
      </c>
      <c r="R19" s="1"/>
      <c r="S19" s="25"/>
      <c r="T19" s="26"/>
      <c r="U19" s="26"/>
      <c r="V19" s="26"/>
      <c r="W19" s="26"/>
      <c r="X19" s="26"/>
      <c r="Y19" s="26"/>
      <c r="AE19" s="5"/>
      <c r="AG19" s="3"/>
      <c r="AJ19" s="6"/>
      <c r="AK19" s="6"/>
      <c r="AN19" s="3"/>
      <c r="AO19" s="3"/>
      <c r="BP19" s="5"/>
      <c r="BQ19" s="5"/>
      <c r="BS19" s="7"/>
      <c r="BU19" s="5"/>
      <c r="CB19" s="3"/>
      <c r="CD19" s="5"/>
      <c r="CE19" s="7"/>
      <c r="CF19" s="3"/>
      <c r="CG19" s="3"/>
      <c r="CJ19" s="8"/>
      <c r="CK19" s="8"/>
      <c r="CN19" s="3"/>
      <c r="CO19" s="5"/>
      <c r="CP19" s="5"/>
      <c r="CQ19" s="7"/>
      <c r="CR19" s="8"/>
      <c r="CS19" s="8"/>
      <c r="CZ19" s="3"/>
      <c r="DA19" s="3"/>
      <c r="EB19" s="8"/>
      <c r="EC19" s="8"/>
      <c r="EO19" s="7"/>
      <c r="EQ19" s="8"/>
      <c r="FR19" s="7"/>
      <c r="FT19" s="8"/>
      <c r="GU19" s="7"/>
      <c r="GV19" s="3"/>
      <c r="GW19" s="3"/>
    </row>
    <row r="20" spans="1:205" x14ac:dyDescent="0.2">
      <c r="H20" s="27" t="s">
        <v>20</v>
      </c>
      <c r="I20" s="29">
        <v>0</v>
      </c>
      <c r="J20" s="29">
        <v>0</v>
      </c>
      <c r="K20" s="29">
        <v>2.7448856382268367</v>
      </c>
      <c r="L20" s="29">
        <v>2.4007921391924478</v>
      </c>
      <c r="M20" s="29">
        <v>2.4007921391924483</v>
      </c>
      <c r="N20" s="29">
        <v>2.4841441493025611</v>
      </c>
      <c r="R20" s="1"/>
      <c r="S20" s="25"/>
      <c r="T20" s="26"/>
      <c r="U20" s="26"/>
      <c r="V20" s="26"/>
      <c r="W20" s="26"/>
      <c r="X20" s="26"/>
      <c r="Y20" s="26"/>
      <c r="AE20" s="5"/>
      <c r="AG20" s="3"/>
      <c r="AJ20" s="6"/>
      <c r="AK20" s="6"/>
      <c r="AN20" s="3"/>
      <c r="AO20" s="3"/>
      <c r="BP20" s="5"/>
      <c r="BQ20" s="5"/>
      <c r="BS20" s="7"/>
      <c r="BU20" s="5"/>
      <c r="CB20" s="3"/>
      <c r="CD20" s="5"/>
      <c r="CE20" s="7"/>
      <c r="CF20" s="3"/>
      <c r="CG20" s="3"/>
      <c r="CJ20" s="8"/>
      <c r="CK20" s="8"/>
      <c r="CN20" s="3"/>
      <c r="CO20" s="5"/>
      <c r="CP20" s="5"/>
      <c r="CQ20" s="7"/>
      <c r="CR20" s="8"/>
      <c r="CS20" s="8"/>
      <c r="CZ20" s="3"/>
      <c r="DA20" s="3"/>
      <c r="EB20" s="8"/>
      <c r="EC20" s="8"/>
      <c r="EO20" s="7"/>
      <c r="EQ20" s="8"/>
      <c r="FR20" s="7"/>
      <c r="FT20" s="8"/>
      <c r="GU20" s="7"/>
      <c r="GV20" s="3"/>
      <c r="GW20" s="3"/>
    </row>
    <row r="21" spans="1:205" x14ac:dyDescent="0.2">
      <c r="H21" s="30" t="s">
        <v>22</v>
      </c>
      <c r="I21" s="31">
        <v>1.5789091713792467</v>
      </c>
      <c r="J21" s="31">
        <v>1.6541935921583732</v>
      </c>
      <c r="K21" s="31">
        <v>2.7448856382268367</v>
      </c>
      <c r="L21" s="31">
        <v>2.4007921391924478</v>
      </c>
      <c r="M21" s="31">
        <v>2.4007921391924483</v>
      </c>
      <c r="N21" s="31">
        <v>2.4841441493025611</v>
      </c>
      <c r="R21" s="1"/>
      <c r="S21" s="25"/>
      <c r="T21" s="26"/>
      <c r="U21" s="26"/>
      <c r="V21" s="26"/>
      <c r="W21" s="26"/>
      <c r="X21" s="26"/>
      <c r="Y21" s="26"/>
      <c r="AE21" s="5"/>
      <c r="AG21" s="3"/>
      <c r="AJ21" s="6"/>
      <c r="AK21" s="6"/>
      <c r="AN21" s="3"/>
      <c r="AO21" s="3"/>
      <c r="BP21" s="5"/>
      <c r="BQ21" s="5"/>
      <c r="BS21" s="7"/>
      <c r="BU21" s="5"/>
      <c r="CB21" s="3"/>
      <c r="CD21" s="5"/>
      <c r="CE21" s="7"/>
      <c r="CF21" s="3"/>
      <c r="CG21" s="3"/>
      <c r="CJ21" s="8"/>
      <c r="CK21" s="8"/>
      <c r="CN21" s="3"/>
      <c r="CO21" s="5"/>
      <c r="CP21" s="5"/>
      <c r="CQ21" s="7"/>
      <c r="CR21" s="8"/>
      <c r="CS21" s="8"/>
      <c r="CZ21" s="3"/>
      <c r="DA21" s="3"/>
      <c r="EB21" s="8"/>
      <c r="EC21" s="8"/>
      <c r="EO21" s="7"/>
      <c r="EQ21" s="8"/>
      <c r="FR21" s="7"/>
      <c r="FT21" s="8"/>
      <c r="GU21" s="7"/>
      <c r="GV21" s="3"/>
      <c r="GW21" s="3"/>
    </row>
    <row r="22" spans="1:205" x14ac:dyDescent="0.25">
      <c r="R22" s="1"/>
      <c r="AE22" s="5"/>
      <c r="AG22" s="3"/>
      <c r="AJ22" s="6"/>
      <c r="AK22" s="6"/>
      <c r="AN22" s="3"/>
      <c r="AO22" s="3"/>
      <c r="BP22" s="5"/>
      <c r="BQ22" s="5"/>
      <c r="BS22" s="7"/>
      <c r="BU22" s="5"/>
      <c r="CB22" s="3"/>
      <c r="CD22" s="5"/>
      <c r="CE22" s="7"/>
      <c r="CF22" s="3"/>
      <c r="CG22" s="3"/>
      <c r="CJ22" s="8"/>
      <c r="CK22" s="8"/>
      <c r="CN22" s="3"/>
      <c r="CO22" s="5"/>
      <c r="CP22" s="5"/>
      <c r="CQ22" s="7"/>
      <c r="CR22" s="8"/>
      <c r="CS22" s="8"/>
      <c r="CZ22" s="3"/>
      <c r="DA22" s="3"/>
      <c r="EB22" s="8"/>
      <c r="EC22" s="8"/>
      <c r="EO22" s="7"/>
      <c r="EQ22" s="8"/>
      <c r="FR22" s="7"/>
      <c r="FT22" s="8"/>
      <c r="GU22" s="7"/>
      <c r="GV22" s="3"/>
      <c r="GW22" s="3"/>
    </row>
    <row r="24" spans="1:205" s="34" customFormat="1" hidden="1" x14ac:dyDescent="0.2">
      <c r="A24" s="32"/>
      <c r="B24" s="32"/>
      <c r="C24" s="32"/>
      <c r="D24" s="32"/>
      <c r="E24" s="32"/>
      <c r="F24" s="32"/>
      <c r="G24" s="32"/>
      <c r="H24" s="33" t="s">
        <v>14</v>
      </c>
      <c r="L24" s="35"/>
      <c r="M24" s="35"/>
      <c r="R24" s="36"/>
      <c r="AG24" s="37"/>
      <c r="AL24" s="38"/>
      <c r="AM24" s="38"/>
      <c r="AN24" s="38"/>
      <c r="AO24" s="38"/>
      <c r="BR24" s="37"/>
      <c r="BS24" s="37"/>
      <c r="BT24" s="37"/>
      <c r="BU24" s="39"/>
      <c r="BV24" s="37"/>
      <c r="BW24" s="37"/>
      <c r="BX24" s="37"/>
      <c r="BY24" s="37"/>
      <c r="BZ24" s="37"/>
      <c r="CA24" s="37"/>
      <c r="CB24" s="37"/>
      <c r="CC24" s="37"/>
      <c r="CE24" s="37"/>
      <c r="CF24" s="37"/>
      <c r="CG24" s="39"/>
      <c r="CL24" s="37"/>
      <c r="CM24" s="37"/>
      <c r="CN24" s="37"/>
      <c r="CO24" s="37"/>
      <c r="CQ24" s="37"/>
      <c r="CR24" s="37"/>
      <c r="CS24" s="39"/>
      <c r="CT24" s="37"/>
      <c r="CU24" s="37"/>
      <c r="CV24" s="37"/>
      <c r="CW24" s="37"/>
      <c r="CX24" s="37"/>
      <c r="CY24" s="37"/>
      <c r="CZ24" s="37"/>
      <c r="DA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9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9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9"/>
    </row>
    <row r="25" spans="1:205" hidden="1" x14ac:dyDescent="0.25">
      <c r="A25" s="1" t="s">
        <v>1</v>
      </c>
      <c r="B25" s="1" t="s">
        <v>2</v>
      </c>
      <c r="C25" s="1" t="s">
        <v>3</v>
      </c>
      <c r="D25" s="1" t="s">
        <v>4</v>
      </c>
      <c r="E25" s="1" t="s">
        <v>5</v>
      </c>
      <c r="F25" s="1" t="s">
        <v>6</v>
      </c>
      <c r="G25" s="1" t="s">
        <v>7</v>
      </c>
      <c r="H25" s="11" t="s">
        <v>30</v>
      </c>
      <c r="I25" s="10">
        <v>2017</v>
      </c>
      <c r="J25" s="10">
        <v>2018</v>
      </c>
      <c r="K25" s="10">
        <v>2019</v>
      </c>
      <c r="L25" s="10">
        <v>2020</v>
      </c>
      <c r="M25" s="10">
        <v>2021</v>
      </c>
      <c r="S25" s="11" t="s">
        <v>10</v>
      </c>
      <c r="T25" s="10">
        <v>2017</v>
      </c>
      <c r="U25" s="10">
        <v>2018</v>
      </c>
      <c r="V25" s="10">
        <v>2019</v>
      </c>
      <c r="W25" s="10">
        <v>2020</v>
      </c>
      <c r="X25" s="10">
        <v>2021</v>
      </c>
      <c r="Y25" s="10" t="s">
        <v>9</v>
      </c>
    </row>
    <row r="26" spans="1:205" hidden="1" x14ac:dyDescent="0.2">
      <c r="A26" s="1" t="s">
        <v>344</v>
      </c>
      <c r="B26" s="1" t="s">
        <v>11</v>
      </c>
      <c r="C26" s="1" t="s">
        <v>12</v>
      </c>
      <c r="D26" s="1" t="s">
        <v>13</v>
      </c>
      <c r="E26" s="1" t="s">
        <v>13</v>
      </c>
      <c r="F26" s="1" t="s">
        <v>13</v>
      </c>
      <c r="G26" s="1" t="s">
        <v>13</v>
      </c>
      <c r="H26" s="15" t="s">
        <v>31</v>
      </c>
      <c r="I26" s="40">
        <v>0.92884877181797321</v>
      </c>
      <c r="J26" s="40">
        <v>0.933493015677063</v>
      </c>
      <c r="K26" s="40" t="s">
        <v>124</v>
      </c>
      <c r="L26" s="40" t="s">
        <v>124</v>
      </c>
      <c r="M26" s="40" t="s">
        <v>124</v>
      </c>
      <c r="R26" s="4" t="s">
        <v>32</v>
      </c>
      <c r="S26" s="15" t="s">
        <v>15</v>
      </c>
      <c r="T26" s="16">
        <v>407186.99</v>
      </c>
      <c r="U26" s="16">
        <v>465356.56</v>
      </c>
      <c r="V26" s="16">
        <v>0</v>
      </c>
      <c r="W26" s="16">
        <v>0</v>
      </c>
      <c r="X26" s="16">
        <v>0</v>
      </c>
      <c r="Y26" s="17">
        <v>0</v>
      </c>
      <c r="Z26" s="18" t="e">
        <v>#DIV/0!</v>
      </c>
    </row>
    <row r="27" spans="1:205" hidden="1" x14ac:dyDescent="0.2">
      <c r="A27" s="1" t="s">
        <v>344</v>
      </c>
      <c r="B27" s="1" t="s">
        <v>11</v>
      </c>
      <c r="C27" s="1" t="s">
        <v>12</v>
      </c>
      <c r="D27" s="1" t="s">
        <v>13</v>
      </c>
      <c r="E27" s="1" t="s">
        <v>13</v>
      </c>
      <c r="F27" s="1" t="s">
        <v>13</v>
      </c>
      <c r="G27" s="1" t="s">
        <v>13</v>
      </c>
      <c r="H27" s="15" t="s">
        <v>33</v>
      </c>
      <c r="I27" s="40">
        <v>0.6473285074722287</v>
      </c>
      <c r="J27" s="40">
        <v>0.6505651500095897</v>
      </c>
      <c r="K27" s="40" t="s">
        <v>124</v>
      </c>
      <c r="L27" s="40" t="s">
        <v>124</v>
      </c>
      <c r="M27" s="40" t="s">
        <v>124</v>
      </c>
      <c r="R27" s="4" t="s">
        <v>34</v>
      </c>
      <c r="S27" s="15" t="s">
        <v>18</v>
      </c>
      <c r="T27" s="16">
        <v>43750</v>
      </c>
      <c r="U27" s="16">
        <v>50000</v>
      </c>
      <c r="V27" s="16">
        <v>0</v>
      </c>
      <c r="W27" s="16">
        <v>0</v>
      </c>
      <c r="X27" s="16">
        <v>0</v>
      </c>
      <c r="Y27" s="17">
        <v>0</v>
      </c>
      <c r="Z27" s="18" t="e">
        <v>#DIV/0!</v>
      </c>
    </row>
    <row r="28" spans="1:205" hidden="1" x14ac:dyDescent="0.2">
      <c r="A28" s="1" t="s">
        <v>344</v>
      </c>
      <c r="B28" s="1" t="s">
        <v>11</v>
      </c>
      <c r="C28" s="1" t="s">
        <v>12</v>
      </c>
      <c r="D28" s="1" t="s">
        <v>13</v>
      </c>
      <c r="E28" s="1" t="s">
        <v>13</v>
      </c>
      <c r="F28" s="1" t="s">
        <v>13</v>
      </c>
      <c r="G28" s="1" t="s">
        <v>13</v>
      </c>
      <c r="H28" s="15" t="s">
        <v>35</v>
      </c>
      <c r="I28" s="40">
        <v>4.0831227913606494</v>
      </c>
      <c r="J28" s="40">
        <v>4.1106963753324894</v>
      </c>
      <c r="K28" s="40" t="s">
        <v>124</v>
      </c>
      <c r="L28" s="40" t="s">
        <v>124</v>
      </c>
      <c r="M28" s="40" t="s">
        <v>124</v>
      </c>
      <c r="R28" s="4" t="s">
        <v>36</v>
      </c>
      <c r="S28" s="15" t="s">
        <v>21</v>
      </c>
      <c r="T28" s="16">
        <v>43750</v>
      </c>
      <c r="U28" s="16">
        <v>50000</v>
      </c>
      <c r="V28" s="16">
        <v>0</v>
      </c>
      <c r="W28" s="16">
        <v>0</v>
      </c>
      <c r="X28" s="16">
        <v>0</v>
      </c>
      <c r="Y28" s="17">
        <v>0</v>
      </c>
      <c r="Z28" s="18" t="e">
        <v>#DIV/0!</v>
      </c>
    </row>
    <row r="29" spans="1:205" hidden="1" x14ac:dyDescent="0.2">
      <c r="A29" s="1" t="s">
        <v>344</v>
      </c>
      <c r="B29" s="1" t="s">
        <v>11</v>
      </c>
      <c r="C29" s="1" t="s">
        <v>12</v>
      </c>
      <c r="D29" s="1" t="s">
        <v>13</v>
      </c>
      <c r="E29" s="1" t="s">
        <v>13</v>
      </c>
      <c r="F29" s="1" t="s">
        <v>13</v>
      </c>
      <c r="G29" s="1" t="s">
        <v>13</v>
      </c>
      <c r="H29" s="15" t="s">
        <v>37</v>
      </c>
      <c r="I29" s="40">
        <v>0.26156154607735765</v>
      </c>
      <c r="J29" s="40">
        <v>0.26722704868034286</v>
      </c>
      <c r="K29" s="40" t="s">
        <v>124</v>
      </c>
      <c r="L29" s="40" t="s">
        <v>124</v>
      </c>
      <c r="M29" s="40" t="s">
        <v>124</v>
      </c>
      <c r="R29" s="4" t="s">
        <v>38</v>
      </c>
      <c r="S29" s="15" t="s">
        <v>23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7">
        <v>0</v>
      </c>
      <c r="Z29" s="18" t="e">
        <v>#DIV/0!</v>
      </c>
    </row>
    <row r="30" spans="1:205" hidden="1" x14ac:dyDescent="0.2">
      <c r="A30" s="1" t="s">
        <v>344</v>
      </c>
      <c r="B30" s="1" t="s">
        <v>11</v>
      </c>
      <c r="C30" s="1" t="s">
        <v>12</v>
      </c>
      <c r="D30" s="1" t="s">
        <v>13</v>
      </c>
      <c r="E30" s="1" t="s">
        <v>13</v>
      </c>
      <c r="F30" s="1" t="s">
        <v>13</v>
      </c>
      <c r="G30" s="1" t="s">
        <v>13</v>
      </c>
      <c r="H30" s="41"/>
      <c r="L30" s="18"/>
      <c r="M30" s="18"/>
      <c r="R30" s="4" t="s">
        <v>39</v>
      </c>
      <c r="S30" s="15" t="s">
        <v>24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7">
        <v>0</v>
      </c>
      <c r="Z30" s="18" t="e">
        <v>#DIV/0!</v>
      </c>
    </row>
    <row r="31" spans="1:205" ht="12.75" hidden="1" customHeight="1" x14ac:dyDescent="0.25">
      <c r="A31" s="1" t="s">
        <v>344</v>
      </c>
      <c r="B31" s="1" t="s">
        <v>11</v>
      </c>
      <c r="C31" s="1" t="s">
        <v>12</v>
      </c>
      <c r="D31" s="1" t="s">
        <v>13</v>
      </c>
      <c r="E31" s="1" t="s">
        <v>13</v>
      </c>
      <c r="F31" s="1" t="s">
        <v>13</v>
      </c>
      <c r="G31" s="1" t="s">
        <v>13</v>
      </c>
      <c r="H31"/>
      <c r="I31"/>
      <c r="J31" s="18"/>
      <c r="L31" s="18"/>
      <c r="M31" s="18"/>
      <c r="S31" s="22" t="s">
        <v>9</v>
      </c>
      <c r="T31" s="23">
        <v>494686.99</v>
      </c>
      <c r="U31" s="23">
        <v>565356.56000000006</v>
      </c>
      <c r="V31" s="23">
        <v>0</v>
      </c>
      <c r="W31" s="23">
        <v>0</v>
      </c>
      <c r="X31" s="23">
        <v>0</v>
      </c>
      <c r="Y31" s="24">
        <v>0</v>
      </c>
      <c r="Z31" s="18" t="e">
        <v>#DIV/0!</v>
      </c>
    </row>
    <row r="32" spans="1:205" ht="12.75" hidden="1" customHeight="1" x14ac:dyDescent="0.25">
      <c r="A32" s="1" t="s">
        <v>344</v>
      </c>
      <c r="B32" s="1" t="s">
        <v>11</v>
      </c>
      <c r="C32" s="1" t="s">
        <v>12</v>
      </c>
      <c r="D32" s="1" t="s">
        <v>13</v>
      </c>
      <c r="E32" s="1" t="s">
        <v>13</v>
      </c>
      <c r="F32" s="1" t="s">
        <v>13</v>
      </c>
      <c r="G32" s="1" t="s">
        <v>13</v>
      </c>
      <c r="H32"/>
      <c r="I32"/>
      <c r="J32" s="18"/>
      <c r="L32" s="18"/>
      <c r="M32" s="18"/>
    </row>
    <row r="33" spans="1:205" ht="15" hidden="1" x14ac:dyDescent="0.25">
      <c r="A33" s="1" t="s">
        <v>344</v>
      </c>
      <c r="B33" s="1" t="s">
        <v>11</v>
      </c>
      <c r="C33" s="1" t="s">
        <v>12</v>
      </c>
      <c r="D33" s="1" t="s">
        <v>13</v>
      </c>
      <c r="E33" s="1" t="s">
        <v>13</v>
      </c>
      <c r="F33" s="1" t="s">
        <v>13</v>
      </c>
      <c r="G33" s="1" t="s">
        <v>13</v>
      </c>
      <c r="H33"/>
      <c r="I33"/>
      <c r="J33" s="18"/>
      <c r="L33" s="18"/>
      <c r="M33" s="18"/>
      <c r="S33" s="11" t="s">
        <v>26</v>
      </c>
      <c r="T33" s="10">
        <v>2017</v>
      </c>
      <c r="U33" s="10">
        <v>2018</v>
      </c>
      <c r="V33" s="10">
        <v>2019</v>
      </c>
      <c r="W33" s="10">
        <v>2020</v>
      </c>
      <c r="X33" s="10">
        <v>2021</v>
      </c>
      <c r="Y33" s="10" t="s">
        <v>9</v>
      </c>
    </row>
    <row r="34" spans="1:205" ht="15" hidden="1" x14ac:dyDescent="0.25">
      <c r="A34" s="1" t="s">
        <v>344</v>
      </c>
      <c r="B34" s="1" t="s">
        <v>11</v>
      </c>
      <c r="C34" s="1" t="s">
        <v>12</v>
      </c>
      <c r="D34" s="1" t="s">
        <v>13</v>
      </c>
      <c r="E34" s="1" t="s">
        <v>13</v>
      </c>
      <c r="F34" s="1" t="s">
        <v>13</v>
      </c>
      <c r="G34" s="1" t="s">
        <v>13</v>
      </c>
      <c r="H34"/>
      <c r="I34"/>
      <c r="J34" s="18"/>
      <c r="L34" s="18"/>
      <c r="M34" s="18"/>
      <c r="S34" s="15" t="s">
        <v>27</v>
      </c>
      <c r="T34" s="16">
        <v>407186.99</v>
      </c>
      <c r="U34" s="16">
        <v>465356.56000000006</v>
      </c>
      <c r="V34" s="16">
        <v>0</v>
      </c>
      <c r="W34" s="16">
        <v>0</v>
      </c>
      <c r="X34" s="16">
        <v>0</v>
      </c>
      <c r="Y34" s="17">
        <v>0</v>
      </c>
      <c r="Z34" s="18" t="e">
        <v>#DIV/0!</v>
      </c>
    </row>
    <row r="35" spans="1:205" hidden="1" x14ac:dyDescent="0.2">
      <c r="A35" s="1" t="s">
        <v>344</v>
      </c>
      <c r="B35" s="1" t="s">
        <v>11</v>
      </c>
      <c r="C35" s="1" t="s">
        <v>12</v>
      </c>
      <c r="D35" s="1" t="s">
        <v>13</v>
      </c>
      <c r="E35" s="1" t="s">
        <v>13</v>
      </c>
      <c r="F35" s="1" t="s">
        <v>13</v>
      </c>
      <c r="G35" s="1" t="s">
        <v>13</v>
      </c>
      <c r="S35" s="15" t="s">
        <v>28</v>
      </c>
      <c r="T35" s="16">
        <v>87500</v>
      </c>
      <c r="U35" s="16">
        <v>100000</v>
      </c>
      <c r="V35" s="16">
        <v>0</v>
      </c>
      <c r="W35" s="16">
        <v>0</v>
      </c>
      <c r="X35" s="16">
        <v>0</v>
      </c>
      <c r="Y35" s="17">
        <v>0</v>
      </c>
      <c r="Z35" s="18" t="e">
        <v>#DIV/0!</v>
      </c>
    </row>
    <row r="36" spans="1:205" hidden="1" x14ac:dyDescent="0.2">
      <c r="A36" s="1" t="s">
        <v>344</v>
      </c>
      <c r="B36" s="1" t="s">
        <v>11</v>
      </c>
      <c r="C36" s="1" t="s">
        <v>12</v>
      </c>
      <c r="D36" s="1" t="s">
        <v>13</v>
      </c>
      <c r="E36" s="1" t="s">
        <v>13</v>
      </c>
      <c r="F36" s="1" t="s">
        <v>13</v>
      </c>
      <c r="G36" s="1" t="s">
        <v>13</v>
      </c>
      <c r="S36" s="15" t="s">
        <v>9</v>
      </c>
      <c r="T36" s="23">
        <v>494686.99</v>
      </c>
      <c r="U36" s="23">
        <v>565356.56000000006</v>
      </c>
      <c r="V36" s="23">
        <v>0</v>
      </c>
      <c r="W36" s="23">
        <v>0</v>
      </c>
      <c r="X36" s="23">
        <v>0</v>
      </c>
      <c r="Y36" s="24">
        <v>0</v>
      </c>
      <c r="Z36" s="18" t="e">
        <v>#DIV/0!</v>
      </c>
    </row>
    <row r="37" spans="1:205" hidden="1" x14ac:dyDescent="0.2">
      <c r="A37" s="1" t="s">
        <v>344</v>
      </c>
      <c r="B37" s="1" t="s">
        <v>11</v>
      </c>
      <c r="C37" s="1" t="s">
        <v>12</v>
      </c>
      <c r="D37" s="1" t="s">
        <v>13</v>
      </c>
      <c r="E37" s="1" t="s">
        <v>13</v>
      </c>
      <c r="F37" s="1" t="s">
        <v>13</v>
      </c>
      <c r="G37" s="1" t="s">
        <v>13</v>
      </c>
      <c r="S37" s="25"/>
      <c r="T37" s="26"/>
      <c r="U37" s="26"/>
      <c r="V37" s="26"/>
      <c r="W37" s="26"/>
      <c r="X37" s="26"/>
      <c r="Y37" s="26"/>
      <c r="Z37" s="26"/>
    </row>
    <row r="38" spans="1:205" hidden="1" x14ac:dyDescent="0.2">
      <c r="A38" s="1" t="s">
        <v>344</v>
      </c>
      <c r="B38" s="1" t="s">
        <v>11</v>
      </c>
      <c r="C38" s="1" t="s">
        <v>12</v>
      </c>
      <c r="D38" s="1" t="s">
        <v>13</v>
      </c>
      <c r="E38" s="1" t="s">
        <v>13</v>
      </c>
      <c r="F38" s="1" t="s">
        <v>13</v>
      </c>
      <c r="G38" s="1" t="s">
        <v>13</v>
      </c>
      <c r="S38" s="25"/>
      <c r="T38" s="26"/>
      <c r="U38" s="26"/>
      <c r="V38" s="26"/>
      <c r="W38" s="26"/>
      <c r="X38" s="26"/>
      <c r="Y38" s="26"/>
      <c r="Z38" s="26"/>
    </row>
    <row r="39" spans="1:205" s="34" customFormat="1" hidden="1" x14ac:dyDescent="0.2">
      <c r="A39" s="32"/>
      <c r="B39" s="32"/>
      <c r="C39" s="32"/>
      <c r="D39" s="32"/>
      <c r="E39" s="32"/>
      <c r="F39" s="32"/>
      <c r="G39" s="32"/>
      <c r="H39" s="33" t="s">
        <v>17</v>
      </c>
      <c r="L39" s="35"/>
      <c r="M39" s="35"/>
      <c r="R39" s="36"/>
      <c r="AG39" s="37"/>
      <c r="AL39" s="38"/>
      <c r="AM39" s="38"/>
      <c r="AN39" s="38"/>
      <c r="AO39" s="38"/>
      <c r="BR39" s="37"/>
      <c r="BS39" s="37"/>
      <c r="BT39" s="37"/>
      <c r="BU39" s="39"/>
      <c r="BV39" s="37"/>
      <c r="BW39" s="37"/>
      <c r="BX39" s="37"/>
      <c r="BY39" s="37"/>
      <c r="BZ39" s="37"/>
      <c r="CA39" s="37"/>
      <c r="CB39" s="37"/>
      <c r="CC39" s="37"/>
      <c r="CE39" s="37"/>
      <c r="CF39" s="37"/>
      <c r="CG39" s="39"/>
      <c r="CL39" s="37"/>
      <c r="CM39" s="37"/>
      <c r="CN39" s="37"/>
      <c r="CO39" s="37"/>
      <c r="CQ39" s="37"/>
      <c r="CR39" s="37"/>
      <c r="CS39" s="39"/>
      <c r="CT39" s="37"/>
      <c r="CU39" s="37"/>
      <c r="CV39" s="37"/>
      <c r="CW39" s="37"/>
      <c r="CX39" s="37"/>
      <c r="CY39" s="37"/>
      <c r="CZ39" s="37"/>
      <c r="DA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9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9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9"/>
    </row>
    <row r="40" spans="1:205" hidden="1" x14ac:dyDescent="0.25">
      <c r="A40" s="1" t="s">
        <v>1</v>
      </c>
      <c r="B40" s="1" t="s">
        <v>2</v>
      </c>
      <c r="C40" s="1" t="s">
        <v>3</v>
      </c>
      <c r="D40" s="1" t="s">
        <v>4</v>
      </c>
      <c r="E40" s="1" t="s">
        <v>5</v>
      </c>
      <c r="F40" s="1" t="s">
        <v>6</v>
      </c>
      <c r="G40" s="1" t="s">
        <v>7</v>
      </c>
      <c r="H40" s="11" t="s">
        <v>30</v>
      </c>
      <c r="I40" s="10">
        <v>2017</v>
      </c>
      <c r="J40" s="10">
        <v>2018</v>
      </c>
      <c r="K40" s="10">
        <v>2019</v>
      </c>
      <c r="L40" s="10">
        <v>2020</v>
      </c>
      <c r="M40" s="10">
        <v>2021</v>
      </c>
      <c r="S40" s="11" t="s">
        <v>10</v>
      </c>
      <c r="T40" s="10">
        <v>2017</v>
      </c>
      <c r="U40" s="10">
        <v>2018</v>
      </c>
      <c r="V40" s="10">
        <v>2019</v>
      </c>
      <c r="W40" s="10">
        <v>2020</v>
      </c>
      <c r="X40" s="10">
        <v>2021</v>
      </c>
      <c r="Y40" s="10" t="s">
        <v>9</v>
      </c>
    </row>
    <row r="41" spans="1:205" hidden="1" x14ac:dyDescent="0.2">
      <c r="A41" s="1" t="s">
        <v>345</v>
      </c>
      <c r="B41" s="1" t="s">
        <v>11</v>
      </c>
      <c r="C41" s="1" t="s">
        <v>16</v>
      </c>
      <c r="D41" s="1" t="s">
        <v>13</v>
      </c>
      <c r="E41" s="1" t="s">
        <v>13</v>
      </c>
      <c r="F41" s="1" t="s">
        <v>13</v>
      </c>
      <c r="G41" s="1" t="s">
        <v>13</v>
      </c>
      <c r="H41" s="15" t="s">
        <v>31</v>
      </c>
      <c r="I41" s="40">
        <v>4.8101187666479159</v>
      </c>
      <c r="J41" s="40">
        <v>4.8341693604811553</v>
      </c>
      <c r="K41" s="40" t="s">
        <v>124</v>
      </c>
      <c r="L41" s="40" t="s">
        <v>124</v>
      </c>
      <c r="M41" s="40" t="s">
        <v>124</v>
      </c>
      <c r="R41" s="4" t="s">
        <v>32</v>
      </c>
      <c r="S41" s="15" t="s">
        <v>15</v>
      </c>
      <c r="T41" s="16">
        <v>156800</v>
      </c>
      <c r="U41" s="16">
        <v>156800</v>
      </c>
      <c r="V41" s="16">
        <v>0</v>
      </c>
      <c r="W41" s="16">
        <v>0</v>
      </c>
      <c r="X41" s="16">
        <v>0</v>
      </c>
      <c r="Y41" s="17">
        <v>0</v>
      </c>
      <c r="Z41" s="18" t="e">
        <v>#DIV/0!</v>
      </c>
    </row>
    <row r="42" spans="1:205" hidden="1" x14ac:dyDescent="0.2">
      <c r="A42" s="1" t="s">
        <v>345</v>
      </c>
      <c r="B42" s="1" t="s">
        <v>11</v>
      </c>
      <c r="C42" s="1" t="s">
        <v>16</v>
      </c>
      <c r="D42" s="1" t="s">
        <v>13</v>
      </c>
      <c r="E42" s="1" t="s">
        <v>13</v>
      </c>
      <c r="F42" s="1" t="s">
        <v>13</v>
      </c>
      <c r="G42" s="1" t="s">
        <v>13</v>
      </c>
      <c r="H42" s="15" t="s">
        <v>33</v>
      </c>
      <c r="I42" s="40">
        <v>4.1094267519419247</v>
      </c>
      <c r="J42" s="40">
        <v>4.1299738857016344</v>
      </c>
      <c r="K42" s="40" t="s">
        <v>124</v>
      </c>
      <c r="L42" s="40" t="s">
        <v>124</v>
      </c>
      <c r="M42" s="40" t="s">
        <v>124</v>
      </c>
      <c r="R42" s="4" t="s">
        <v>34</v>
      </c>
      <c r="S42" s="15" t="s">
        <v>18</v>
      </c>
      <c r="T42" s="16">
        <v>22750</v>
      </c>
      <c r="U42" s="16">
        <v>22750</v>
      </c>
      <c r="V42" s="16">
        <v>0</v>
      </c>
      <c r="W42" s="16">
        <v>0</v>
      </c>
      <c r="X42" s="16">
        <v>0</v>
      </c>
      <c r="Y42" s="17">
        <v>0</v>
      </c>
      <c r="Z42" s="18" t="e">
        <v>#DIV/0!</v>
      </c>
    </row>
    <row r="43" spans="1:205" hidden="1" x14ac:dyDescent="0.2">
      <c r="A43" s="1" t="s">
        <v>345</v>
      </c>
      <c r="B43" s="1" t="s">
        <v>11</v>
      </c>
      <c r="C43" s="1" t="s">
        <v>16</v>
      </c>
      <c r="D43" s="1" t="s">
        <v>13</v>
      </c>
      <c r="E43" s="1" t="s">
        <v>13</v>
      </c>
      <c r="F43" s="1" t="s">
        <v>13</v>
      </c>
      <c r="G43" s="1" t="s">
        <v>13</v>
      </c>
      <c r="H43" s="15" t="s">
        <v>35</v>
      </c>
      <c r="I43" s="40">
        <v>14.899034847120737</v>
      </c>
      <c r="J43" s="40">
        <v>15.038025195591942</v>
      </c>
      <c r="K43" s="40" t="s">
        <v>124</v>
      </c>
      <c r="L43" s="40" t="s">
        <v>124</v>
      </c>
      <c r="M43" s="40" t="s">
        <v>124</v>
      </c>
      <c r="R43" s="4" t="s">
        <v>36</v>
      </c>
      <c r="S43" s="15" t="s">
        <v>21</v>
      </c>
      <c r="T43" s="16">
        <v>22750</v>
      </c>
      <c r="U43" s="16">
        <v>22750</v>
      </c>
      <c r="V43" s="16">
        <v>0</v>
      </c>
      <c r="W43" s="16">
        <v>0</v>
      </c>
      <c r="X43" s="16">
        <v>0</v>
      </c>
      <c r="Y43" s="17">
        <v>0</v>
      </c>
      <c r="Z43" s="18" t="e">
        <v>#DIV/0!</v>
      </c>
    </row>
    <row r="44" spans="1:205" hidden="1" x14ac:dyDescent="0.2">
      <c r="A44" s="1" t="s">
        <v>345</v>
      </c>
      <c r="B44" s="1" t="s">
        <v>11</v>
      </c>
      <c r="C44" s="1" t="s">
        <v>16</v>
      </c>
      <c r="D44" s="1" t="s">
        <v>13</v>
      </c>
      <c r="E44" s="1" t="s">
        <v>13</v>
      </c>
      <c r="F44" s="1" t="s">
        <v>13</v>
      </c>
      <c r="G44" s="1" t="s">
        <v>13</v>
      </c>
      <c r="H44" s="15" t="s">
        <v>37</v>
      </c>
      <c r="I44" s="40">
        <v>0.37958423685578702</v>
      </c>
      <c r="J44" s="40">
        <v>0.3905487161248124</v>
      </c>
      <c r="K44" s="40" t="s">
        <v>124</v>
      </c>
      <c r="L44" s="40" t="s">
        <v>124</v>
      </c>
      <c r="M44" s="40" t="s">
        <v>124</v>
      </c>
      <c r="R44" s="4" t="s">
        <v>38</v>
      </c>
      <c r="S44" s="15" t="s">
        <v>23</v>
      </c>
      <c r="T44" s="16">
        <v>0</v>
      </c>
      <c r="U44" s="16">
        <v>0</v>
      </c>
      <c r="V44" s="16">
        <v>0</v>
      </c>
      <c r="W44" s="16">
        <v>0</v>
      </c>
      <c r="X44" s="16">
        <v>0</v>
      </c>
      <c r="Y44" s="17">
        <v>0</v>
      </c>
      <c r="Z44" s="18" t="e">
        <v>#DIV/0!</v>
      </c>
    </row>
    <row r="45" spans="1:205" hidden="1" x14ac:dyDescent="0.2">
      <c r="A45" s="1" t="s">
        <v>345</v>
      </c>
      <c r="B45" s="1" t="s">
        <v>11</v>
      </c>
      <c r="C45" s="1" t="s">
        <v>16</v>
      </c>
      <c r="D45" s="1" t="s">
        <v>13</v>
      </c>
      <c r="E45" s="1" t="s">
        <v>13</v>
      </c>
      <c r="F45" s="1" t="s">
        <v>13</v>
      </c>
      <c r="G45" s="1" t="s">
        <v>13</v>
      </c>
      <c r="H45" s="41"/>
      <c r="L45" s="18"/>
      <c r="M45" s="18"/>
      <c r="R45" s="4" t="s">
        <v>39</v>
      </c>
      <c r="S45" s="15" t="s">
        <v>24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7">
        <v>0</v>
      </c>
      <c r="Z45" s="18" t="e">
        <v>#DIV/0!</v>
      </c>
    </row>
    <row r="46" spans="1:205" ht="12.75" hidden="1" customHeight="1" x14ac:dyDescent="0.25">
      <c r="A46" s="1" t="s">
        <v>345</v>
      </c>
      <c r="B46" s="1" t="s">
        <v>11</v>
      </c>
      <c r="C46" s="1" t="s">
        <v>16</v>
      </c>
      <c r="D46" s="1" t="s">
        <v>13</v>
      </c>
      <c r="E46" s="1" t="s">
        <v>13</v>
      </c>
      <c r="F46" s="1" t="s">
        <v>13</v>
      </c>
      <c r="G46" s="1" t="s">
        <v>13</v>
      </c>
      <c r="H46"/>
      <c r="I46"/>
      <c r="J46" s="18"/>
      <c r="L46" s="18"/>
      <c r="M46" s="18"/>
      <c r="S46" s="22" t="s">
        <v>9</v>
      </c>
      <c r="T46" s="23">
        <v>202300</v>
      </c>
      <c r="U46" s="23">
        <v>202300</v>
      </c>
      <c r="V46" s="23">
        <v>0</v>
      </c>
      <c r="W46" s="23">
        <v>0</v>
      </c>
      <c r="X46" s="23">
        <v>0</v>
      </c>
      <c r="Y46" s="24">
        <v>0</v>
      </c>
      <c r="Z46" s="18" t="e">
        <v>#DIV/0!</v>
      </c>
    </row>
    <row r="47" spans="1:205" ht="12.75" hidden="1" customHeight="1" x14ac:dyDescent="0.25">
      <c r="A47" s="1" t="s">
        <v>345</v>
      </c>
      <c r="B47" s="1" t="s">
        <v>11</v>
      </c>
      <c r="C47" s="1" t="s">
        <v>16</v>
      </c>
      <c r="D47" s="1" t="s">
        <v>13</v>
      </c>
      <c r="E47" s="1" t="s">
        <v>13</v>
      </c>
      <c r="F47" s="1" t="s">
        <v>13</v>
      </c>
      <c r="G47" s="1" t="s">
        <v>13</v>
      </c>
      <c r="H47"/>
      <c r="I47"/>
      <c r="J47" s="18"/>
      <c r="L47" s="18"/>
      <c r="M47" s="18"/>
    </row>
    <row r="48" spans="1:205" ht="15" hidden="1" x14ac:dyDescent="0.25">
      <c r="A48" s="1" t="s">
        <v>345</v>
      </c>
      <c r="B48" s="1" t="s">
        <v>11</v>
      </c>
      <c r="C48" s="1" t="s">
        <v>16</v>
      </c>
      <c r="D48" s="1" t="s">
        <v>13</v>
      </c>
      <c r="E48" s="1" t="s">
        <v>13</v>
      </c>
      <c r="F48" s="1" t="s">
        <v>13</v>
      </c>
      <c r="G48" s="1" t="s">
        <v>13</v>
      </c>
      <c r="H48"/>
      <c r="I48"/>
      <c r="L48" s="18"/>
      <c r="M48" s="18"/>
      <c r="S48" s="11" t="s">
        <v>26</v>
      </c>
      <c r="T48" s="10">
        <v>2017</v>
      </c>
      <c r="U48" s="10">
        <v>2018</v>
      </c>
      <c r="V48" s="10">
        <v>2019</v>
      </c>
      <c r="W48" s="10">
        <v>2020</v>
      </c>
      <c r="X48" s="10">
        <v>2021</v>
      </c>
      <c r="Y48" s="10" t="s">
        <v>9</v>
      </c>
    </row>
    <row r="49" spans="1:205" ht="15" hidden="1" x14ac:dyDescent="0.25">
      <c r="A49" s="1" t="s">
        <v>345</v>
      </c>
      <c r="B49" s="1" t="s">
        <v>11</v>
      </c>
      <c r="C49" s="1" t="s">
        <v>16</v>
      </c>
      <c r="D49" s="1" t="s">
        <v>13</v>
      </c>
      <c r="E49" s="1" t="s">
        <v>13</v>
      </c>
      <c r="F49" s="1" t="s">
        <v>13</v>
      </c>
      <c r="G49" s="1" t="s">
        <v>13</v>
      </c>
      <c r="H49"/>
      <c r="I49"/>
      <c r="L49" s="18"/>
      <c r="M49" s="18"/>
      <c r="S49" s="15" t="s">
        <v>27</v>
      </c>
      <c r="T49" s="16">
        <v>156800</v>
      </c>
      <c r="U49" s="16">
        <v>156800</v>
      </c>
      <c r="V49" s="16">
        <v>0</v>
      </c>
      <c r="W49" s="16">
        <v>0</v>
      </c>
      <c r="X49" s="16">
        <v>0</v>
      </c>
      <c r="Y49" s="17">
        <v>0</v>
      </c>
      <c r="Z49" s="18" t="e">
        <v>#DIV/0!</v>
      </c>
    </row>
    <row r="50" spans="1:205" ht="12.75" hidden="1" customHeight="1" x14ac:dyDescent="0.25">
      <c r="A50" s="1" t="s">
        <v>345</v>
      </c>
      <c r="B50" s="1" t="s">
        <v>11</v>
      </c>
      <c r="C50" s="1" t="s">
        <v>16</v>
      </c>
      <c r="D50" s="1" t="s">
        <v>13</v>
      </c>
      <c r="E50" s="1" t="s">
        <v>13</v>
      </c>
      <c r="F50" s="1" t="s">
        <v>13</v>
      </c>
      <c r="G50" s="1" t="s">
        <v>13</v>
      </c>
      <c r="H50"/>
      <c r="I50"/>
      <c r="S50" s="15" t="s">
        <v>28</v>
      </c>
      <c r="T50" s="16">
        <v>45500</v>
      </c>
      <c r="U50" s="16">
        <v>45500</v>
      </c>
      <c r="V50" s="16">
        <v>0</v>
      </c>
      <c r="W50" s="16">
        <v>0</v>
      </c>
      <c r="X50" s="16">
        <v>0</v>
      </c>
      <c r="Y50" s="17">
        <v>0</v>
      </c>
      <c r="Z50" s="18" t="e">
        <v>#DIV/0!</v>
      </c>
    </row>
    <row r="51" spans="1:205" ht="12.75" hidden="1" customHeight="1" x14ac:dyDescent="0.25">
      <c r="A51" s="1" t="s">
        <v>345</v>
      </c>
      <c r="B51" s="1" t="s">
        <v>11</v>
      </c>
      <c r="C51" s="1" t="s">
        <v>16</v>
      </c>
      <c r="D51" s="1" t="s">
        <v>13</v>
      </c>
      <c r="E51" s="1" t="s">
        <v>13</v>
      </c>
      <c r="F51" s="1" t="s">
        <v>13</v>
      </c>
      <c r="G51" s="1" t="s">
        <v>13</v>
      </c>
      <c r="H51"/>
      <c r="I51"/>
      <c r="S51" s="15" t="s">
        <v>9</v>
      </c>
      <c r="T51" s="23">
        <v>202300</v>
      </c>
      <c r="U51" s="23">
        <v>202300</v>
      </c>
      <c r="V51" s="23">
        <v>0</v>
      </c>
      <c r="W51" s="23">
        <v>0</v>
      </c>
      <c r="X51" s="23">
        <v>0</v>
      </c>
      <c r="Y51" s="24">
        <v>0</v>
      </c>
      <c r="Z51" s="18" t="e">
        <v>#DIV/0!</v>
      </c>
    </row>
    <row r="52" spans="1:205" hidden="1" x14ac:dyDescent="0.2">
      <c r="A52" s="1" t="s">
        <v>345</v>
      </c>
      <c r="B52" s="1" t="s">
        <v>11</v>
      </c>
      <c r="C52" s="1" t="s">
        <v>16</v>
      </c>
      <c r="D52" s="1" t="s">
        <v>13</v>
      </c>
      <c r="E52" s="1" t="s">
        <v>13</v>
      </c>
      <c r="F52" s="1" t="s">
        <v>13</v>
      </c>
      <c r="G52" s="1" t="s">
        <v>13</v>
      </c>
      <c r="S52" s="25"/>
      <c r="T52" s="26"/>
      <c r="U52" s="26"/>
      <c r="V52" s="26"/>
      <c r="W52" s="26"/>
      <c r="X52" s="26"/>
      <c r="Y52" s="26"/>
    </row>
    <row r="53" spans="1:205" hidden="1" x14ac:dyDescent="0.25">
      <c r="A53" s="1" t="s">
        <v>345</v>
      </c>
      <c r="B53" s="1" t="s">
        <v>11</v>
      </c>
      <c r="C53" s="1" t="s">
        <v>16</v>
      </c>
      <c r="D53" s="1" t="s">
        <v>13</v>
      </c>
      <c r="E53" s="1" t="s">
        <v>13</v>
      </c>
      <c r="F53" s="1" t="s">
        <v>13</v>
      </c>
      <c r="G53" s="1" t="s">
        <v>13</v>
      </c>
    </row>
    <row r="54" spans="1:205" s="34" customFormat="1" x14ac:dyDescent="0.2">
      <c r="A54" s="32"/>
      <c r="B54" s="32"/>
      <c r="C54" s="32"/>
      <c r="D54" s="32"/>
      <c r="E54" s="32"/>
      <c r="F54" s="32"/>
      <c r="G54" s="32"/>
      <c r="H54" s="33" t="s">
        <v>20</v>
      </c>
      <c r="L54" s="35"/>
      <c r="M54" s="35"/>
      <c r="R54" s="36"/>
      <c r="AG54" s="37"/>
      <c r="AL54" s="38"/>
      <c r="AM54" s="38"/>
      <c r="AN54" s="38"/>
      <c r="AO54" s="38"/>
      <c r="BR54" s="37"/>
      <c r="BS54" s="37"/>
      <c r="BT54" s="37"/>
      <c r="BU54" s="39"/>
      <c r="BV54" s="37"/>
      <c r="BW54" s="37"/>
      <c r="BX54" s="37"/>
      <c r="BY54" s="37"/>
      <c r="BZ54" s="37"/>
      <c r="CA54" s="37"/>
      <c r="CB54" s="37"/>
      <c r="CC54" s="37"/>
      <c r="CE54" s="37"/>
      <c r="CF54" s="37"/>
      <c r="CG54" s="39"/>
      <c r="CL54" s="37"/>
      <c r="CM54" s="37"/>
      <c r="CN54" s="37"/>
      <c r="CO54" s="37"/>
      <c r="CQ54" s="37"/>
      <c r="CR54" s="37"/>
      <c r="CS54" s="39"/>
      <c r="CT54" s="37"/>
      <c r="CU54" s="37"/>
      <c r="CV54" s="37"/>
      <c r="CW54" s="37"/>
      <c r="CX54" s="37"/>
      <c r="CY54" s="37"/>
      <c r="CZ54" s="37"/>
      <c r="DA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9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9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9"/>
    </row>
    <row r="55" spans="1:205" x14ac:dyDescent="0.25">
      <c r="A55" s="1" t="s">
        <v>1</v>
      </c>
      <c r="B55" s="1" t="s">
        <v>2</v>
      </c>
      <c r="C55" s="1" t="s">
        <v>3</v>
      </c>
      <c r="D55" s="1" t="s">
        <v>4</v>
      </c>
      <c r="E55" s="1" t="s">
        <v>5</v>
      </c>
      <c r="F55" s="1" t="s">
        <v>6</v>
      </c>
      <c r="G55" s="1" t="s">
        <v>7</v>
      </c>
      <c r="H55" s="11" t="s">
        <v>30</v>
      </c>
      <c r="I55" s="10">
        <v>2017</v>
      </c>
      <c r="J55" s="10">
        <v>2018</v>
      </c>
      <c r="K55" s="10">
        <v>2019</v>
      </c>
      <c r="L55" s="10">
        <v>2020</v>
      </c>
      <c r="M55" s="10">
        <v>2021</v>
      </c>
      <c r="S55" s="11" t="s">
        <v>10</v>
      </c>
      <c r="T55" s="10">
        <v>2017</v>
      </c>
      <c r="U55" s="10">
        <v>2018</v>
      </c>
      <c r="V55" s="10">
        <v>2019</v>
      </c>
      <c r="W55" s="10">
        <v>2020</v>
      </c>
      <c r="X55" s="10">
        <v>2021</v>
      </c>
      <c r="Y55" s="10" t="s">
        <v>9</v>
      </c>
      <c r="AE55" s="10" t="s">
        <v>6</v>
      </c>
      <c r="AF55" s="10" t="s">
        <v>40</v>
      </c>
      <c r="AG55" s="10" t="s">
        <v>15</v>
      </c>
    </row>
    <row r="56" spans="1:205" x14ac:dyDescent="0.2">
      <c r="A56" s="1" t="s">
        <v>346</v>
      </c>
      <c r="B56" s="1" t="s">
        <v>11</v>
      </c>
      <c r="C56" s="1" t="s">
        <v>19</v>
      </c>
      <c r="D56" s="1" t="s">
        <v>13</v>
      </c>
      <c r="E56" s="1" t="s">
        <v>13</v>
      </c>
      <c r="F56" s="1" t="s">
        <v>13</v>
      </c>
      <c r="G56" s="1" t="s">
        <v>13</v>
      </c>
      <c r="H56" s="15" t="s">
        <v>31</v>
      </c>
      <c r="I56" s="42">
        <v>0.92884877181797321</v>
      </c>
      <c r="J56" s="42">
        <v>0.933493015677063</v>
      </c>
      <c r="K56" s="40">
        <v>2.0308109435884054</v>
      </c>
      <c r="L56" s="40">
        <v>2.1092902244831562</v>
      </c>
      <c r="M56" s="40">
        <v>2.1643677004419368</v>
      </c>
      <c r="R56" s="4" t="s">
        <v>32</v>
      </c>
      <c r="S56" s="15" t="s">
        <v>15</v>
      </c>
      <c r="T56" s="16"/>
      <c r="U56" s="16"/>
      <c r="V56" s="16">
        <v>0</v>
      </c>
      <c r="W56" s="16">
        <v>0</v>
      </c>
      <c r="X56" s="16">
        <v>0</v>
      </c>
      <c r="Y56" s="17">
        <v>0</v>
      </c>
      <c r="Z56" s="18">
        <v>0</v>
      </c>
      <c r="AD56" s="1" t="s">
        <v>41</v>
      </c>
      <c r="AE56" s="43" t="s">
        <v>42</v>
      </c>
      <c r="AF56" s="44">
        <v>2.8178795162718568</v>
      </c>
      <c r="AG56" s="45" t="s">
        <v>43</v>
      </c>
    </row>
    <row r="57" spans="1:205" x14ac:dyDescent="0.2">
      <c r="A57" s="1" t="s">
        <v>346</v>
      </c>
      <c r="B57" s="1" t="s">
        <v>11</v>
      </c>
      <c r="C57" s="1" t="s">
        <v>19</v>
      </c>
      <c r="D57" s="1" t="s">
        <v>13</v>
      </c>
      <c r="E57" s="1" t="s">
        <v>13</v>
      </c>
      <c r="F57" s="1" t="s">
        <v>13</v>
      </c>
      <c r="G57" s="1" t="s">
        <v>13</v>
      </c>
      <c r="H57" s="15" t="s">
        <v>33</v>
      </c>
      <c r="I57" s="42">
        <v>0.6473285074722287</v>
      </c>
      <c r="J57" s="42">
        <v>0.6505651500095897</v>
      </c>
      <c r="K57" s="40">
        <v>1.5532413683971797</v>
      </c>
      <c r="L57" s="40">
        <v>1.6856762739981037</v>
      </c>
      <c r="M57" s="40">
        <v>1.7296829849131037</v>
      </c>
      <c r="R57" s="4" t="s">
        <v>34</v>
      </c>
      <c r="S57" s="15" t="s">
        <v>18</v>
      </c>
      <c r="T57" s="16"/>
      <c r="U57" s="16"/>
      <c r="V57" s="16">
        <v>254717.92200000002</v>
      </c>
      <c r="W57" s="16">
        <v>320054.27519999997</v>
      </c>
      <c r="X57" s="16">
        <v>360061.05960000004</v>
      </c>
      <c r="Y57" s="17">
        <v>934833.25680000009</v>
      </c>
      <c r="Z57" s="18">
        <v>0.8935441397292555</v>
      </c>
      <c r="AD57" s="1" t="s">
        <v>44</v>
      </c>
      <c r="AE57" s="43" t="s">
        <v>45</v>
      </c>
      <c r="AF57" s="44">
        <v>4.9714582919263446</v>
      </c>
      <c r="AG57" s="45" t="s">
        <v>43</v>
      </c>
    </row>
    <row r="58" spans="1:205" x14ac:dyDescent="0.2">
      <c r="A58" s="1" t="s">
        <v>346</v>
      </c>
      <c r="B58" s="1" t="s">
        <v>11</v>
      </c>
      <c r="C58" s="1" t="s">
        <v>19</v>
      </c>
      <c r="D58" s="1" t="s">
        <v>13</v>
      </c>
      <c r="E58" s="1" t="s">
        <v>13</v>
      </c>
      <c r="F58" s="1" t="s">
        <v>13</v>
      </c>
      <c r="G58" s="1" t="s">
        <v>13</v>
      </c>
      <c r="H58" s="15" t="s">
        <v>35</v>
      </c>
      <c r="I58" s="42">
        <v>4.0831227913606494</v>
      </c>
      <c r="J58" s="42">
        <v>4.1106963753324894</v>
      </c>
      <c r="K58" s="40" t="s">
        <v>124</v>
      </c>
      <c r="L58" s="40" t="s">
        <v>124</v>
      </c>
      <c r="M58" s="40" t="s">
        <v>124</v>
      </c>
      <c r="R58" s="4" t="s">
        <v>36</v>
      </c>
      <c r="S58" s="15" t="s">
        <v>21</v>
      </c>
      <c r="T58" s="16"/>
      <c r="U58" s="16"/>
      <c r="V58" s="16">
        <v>25312.5</v>
      </c>
      <c r="W58" s="16">
        <v>40500</v>
      </c>
      <c r="X58" s="16">
        <v>45562.5</v>
      </c>
      <c r="Y58" s="17">
        <v>111375</v>
      </c>
      <c r="Z58" s="18">
        <v>0.10645586027074451</v>
      </c>
      <c r="AD58" s="1" t="s">
        <v>46</v>
      </c>
      <c r="AE58" s="43" t="s">
        <v>47</v>
      </c>
      <c r="AF58" s="44">
        <v>5.6159474395032891</v>
      </c>
      <c r="AG58" s="45" t="s">
        <v>43</v>
      </c>
    </row>
    <row r="59" spans="1:205" x14ac:dyDescent="0.2">
      <c r="A59" s="1" t="s">
        <v>346</v>
      </c>
      <c r="B59" s="1" t="s">
        <v>11</v>
      </c>
      <c r="C59" s="1" t="s">
        <v>19</v>
      </c>
      <c r="D59" s="1" t="s">
        <v>13</v>
      </c>
      <c r="E59" s="1" t="s">
        <v>13</v>
      </c>
      <c r="F59" s="1" t="s">
        <v>13</v>
      </c>
      <c r="G59" s="1" t="s">
        <v>13</v>
      </c>
      <c r="H59" s="15" t="s">
        <v>37</v>
      </c>
      <c r="I59" s="42">
        <v>0.26156154607735765</v>
      </c>
      <c r="J59" s="42">
        <v>0.26722704868034286</v>
      </c>
      <c r="K59" s="40">
        <v>0.40895157076954514</v>
      </c>
      <c r="L59" s="40">
        <v>0.41123397196456724</v>
      </c>
      <c r="M59" s="40">
        <v>0.41693730482234537</v>
      </c>
      <c r="R59" s="4" t="s">
        <v>38</v>
      </c>
      <c r="S59" s="15" t="s">
        <v>23</v>
      </c>
      <c r="T59" s="16"/>
      <c r="U59" s="16"/>
      <c r="V59" s="16">
        <v>0</v>
      </c>
      <c r="W59" s="16">
        <v>0</v>
      </c>
      <c r="X59" s="16">
        <v>0</v>
      </c>
      <c r="Y59" s="17">
        <v>0</v>
      </c>
      <c r="Z59" s="18">
        <v>0</v>
      </c>
      <c r="AD59" s="1" t="s">
        <v>48</v>
      </c>
      <c r="AE59" s="43" t="s">
        <v>49</v>
      </c>
      <c r="AF59" s="44">
        <v>5.6159474395032891</v>
      </c>
      <c r="AG59" s="45" t="s">
        <v>43</v>
      </c>
    </row>
    <row r="60" spans="1:205" x14ac:dyDescent="0.2">
      <c r="A60" s="1" t="s">
        <v>346</v>
      </c>
      <c r="B60" s="1" t="s">
        <v>11</v>
      </c>
      <c r="C60" s="1" t="s">
        <v>19</v>
      </c>
      <c r="D60" s="1" t="s">
        <v>13</v>
      </c>
      <c r="E60" s="1" t="s">
        <v>13</v>
      </c>
      <c r="F60" s="1" t="s">
        <v>13</v>
      </c>
      <c r="G60" s="1" t="s">
        <v>13</v>
      </c>
      <c r="H60" s="41"/>
      <c r="L60" s="18"/>
      <c r="M60" s="18"/>
      <c r="R60" s="4" t="s">
        <v>39</v>
      </c>
      <c r="S60" s="15" t="s">
        <v>24</v>
      </c>
      <c r="T60" s="16"/>
      <c r="U60" s="16"/>
      <c r="V60" s="16">
        <v>0</v>
      </c>
      <c r="W60" s="16">
        <v>0</v>
      </c>
      <c r="X60" s="16">
        <v>0</v>
      </c>
      <c r="Y60" s="17">
        <v>0</v>
      </c>
      <c r="Z60" s="18">
        <v>0</v>
      </c>
      <c r="AD60" s="1" t="s">
        <v>50</v>
      </c>
      <c r="AE60" s="43" t="s">
        <v>51</v>
      </c>
      <c r="AF60" s="44">
        <v>2.5097765106241723</v>
      </c>
      <c r="AG60" s="45" t="s">
        <v>43</v>
      </c>
    </row>
    <row r="61" spans="1:205" ht="12.75" customHeight="1" x14ac:dyDescent="0.25">
      <c r="A61" s="1" t="s">
        <v>346</v>
      </c>
      <c r="B61" s="1" t="s">
        <v>11</v>
      </c>
      <c r="C61" s="1" t="s">
        <v>19</v>
      </c>
      <c r="D61" s="1" t="s">
        <v>13</v>
      </c>
      <c r="E61" s="1" t="s">
        <v>13</v>
      </c>
      <c r="F61" s="1" t="s">
        <v>13</v>
      </c>
      <c r="G61" s="1" t="s">
        <v>13</v>
      </c>
      <c r="H61"/>
      <c r="I61"/>
      <c r="J61" s="18"/>
      <c r="L61" s="18"/>
      <c r="M61" s="18"/>
      <c r="S61" s="22" t="s">
        <v>9</v>
      </c>
      <c r="T61" s="23">
        <v>0</v>
      </c>
      <c r="U61" s="23">
        <v>0</v>
      </c>
      <c r="V61" s="23">
        <v>280030.42200000002</v>
      </c>
      <c r="W61" s="23">
        <v>360554.27519999997</v>
      </c>
      <c r="X61" s="23">
        <v>405623.55960000004</v>
      </c>
      <c r="Y61" s="24">
        <v>1046208.2568000001</v>
      </c>
      <c r="Z61" s="18">
        <v>1</v>
      </c>
      <c r="AD61" s="1" t="s">
        <v>52</v>
      </c>
      <c r="AE61" s="43" t="s">
        <v>53</v>
      </c>
      <c r="AF61" s="44">
        <v>0.18333333333333335</v>
      </c>
      <c r="AG61" s="45" t="s">
        <v>43</v>
      </c>
    </row>
    <row r="62" spans="1:205" ht="12.75" customHeight="1" x14ac:dyDescent="0.25">
      <c r="A62" s="1" t="s">
        <v>346</v>
      </c>
      <c r="B62" s="1" t="s">
        <v>11</v>
      </c>
      <c r="C62" s="1" t="s">
        <v>19</v>
      </c>
      <c r="D62" s="1" t="s">
        <v>13</v>
      </c>
      <c r="E62" s="1" t="s">
        <v>13</v>
      </c>
      <c r="F62" s="1" t="s">
        <v>13</v>
      </c>
      <c r="G62" s="1" t="s">
        <v>13</v>
      </c>
      <c r="H62" s="25"/>
      <c r="I62" s="1"/>
      <c r="J62" s="18"/>
      <c r="L62" s="18"/>
      <c r="M62" s="18"/>
      <c r="AD62" s="1" t="s">
        <v>54</v>
      </c>
      <c r="AE62" s="43" t="s">
        <v>55</v>
      </c>
      <c r="AF62" s="44">
        <v>170.88238834717706</v>
      </c>
      <c r="AG62" s="45" t="s">
        <v>43</v>
      </c>
    </row>
    <row r="63" spans="1:205" ht="15" x14ac:dyDescent="0.25">
      <c r="A63" s="1" t="s">
        <v>346</v>
      </c>
      <c r="B63" s="1" t="s">
        <v>11</v>
      </c>
      <c r="C63" s="1" t="s">
        <v>19</v>
      </c>
      <c r="D63" s="1" t="s">
        <v>13</v>
      </c>
      <c r="E63" s="1" t="s">
        <v>13</v>
      </c>
      <c r="F63" s="1" t="s">
        <v>13</v>
      </c>
      <c r="G63" s="1" t="s">
        <v>13</v>
      </c>
      <c r="H63"/>
      <c r="I63"/>
      <c r="J63" s="18"/>
      <c r="L63" s="18"/>
      <c r="M63" s="18"/>
      <c r="S63" s="11" t="s">
        <v>26</v>
      </c>
      <c r="T63" s="10">
        <v>2017</v>
      </c>
      <c r="U63" s="10">
        <v>2018</v>
      </c>
      <c r="V63" s="10">
        <v>2019</v>
      </c>
      <c r="W63" s="10">
        <v>2020</v>
      </c>
      <c r="X63" s="10">
        <v>2021</v>
      </c>
      <c r="Y63" s="10" t="s">
        <v>9</v>
      </c>
      <c r="AD63" s="1" t="s">
        <v>56</v>
      </c>
      <c r="AE63" s="43" t="s">
        <v>57</v>
      </c>
      <c r="AF63" s="44">
        <v>57.571999999999996</v>
      </c>
      <c r="AG63" s="45" t="s">
        <v>43</v>
      </c>
    </row>
    <row r="64" spans="1:205" ht="15" x14ac:dyDescent="0.25">
      <c r="A64" s="1" t="s">
        <v>346</v>
      </c>
      <c r="B64" s="1" t="s">
        <v>11</v>
      </c>
      <c r="C64" s="1" t="s">
        <v>19</v>
      </c>
      <c r="D64" s="1" t="s">
        <v>13</v>
      </c>
      <c r="E64" s="1" t="s">
        <v>13</v>
      </c>
      <c r="F64" s="1" t="s">
        <v>13</v>
      </c>
      <c r="G64" s="1" t="s">
        <v>13</v>
      </c>
      <c r="H64"/>
      <c r="I64"/>
      <c r="J64" s="18"/>
      <c r="L64" s="18"/>
      <c r="M64" s="18"/>
      <c r="S64" s="15" t="s">
        <v>27</v>
      </c>
      <c r="T64" s="16">
        <v>0</v>
      </c>
      <c r="U64" s="16">
        <v>0</v>
      </c>
      <c r="V64" s="16">
        <v>0</v>
      </c>
      <c r="W64" s="16">
        <v>0</v>
      </c>
      <c r="X64" s="16">
        <v>0</v>
      </c>
      <c r="Y64" s="17">
        <v>0</v>
      </c>
      <c r="Z64" s="18">
        <v>0</v>
      </c>
      <c r="AD64" s="1" t="s">
        <v>58</v>
      </c>
      <c r="AE64" s="43" t="s">
        <v>59</v>
      </c>
      <c r="AF64" s="44">
        <v>26.452000000000002</v>
      </c>
      <c r="AG64" s="45" t="s">
        <v>43</v>
      </c>
    </row>
    <row r="65" spans="1:33" x14ac:dyDescent="0.2">
      <c r="A65" s="1" t="s">
        <v>346</v>
      </c>
      <c r="B65" s="1" t="s">
        <v>11</v>
      </c>
      <c r="C65" s="1" t="s">
        <v>19</v>
      </c>
      <c r="D65" s="1" t="s">
        <v>13</v>
      </c>
      <c r="E65" s="1" t="s">
        <v>13</v>
      </c>
      <c r="F65" s="1" t="s">
        <v>13</v>
      </c>
      <c r="G65" s="1" t="s">
        <v>13</v>
      </c>
      <c r="S65" s="15" t="s">
        <v>28</v>
      </c>
      <c r="T65" s="16">
        <v>0</v>
      </c>
      <c r="U65" s="16">
        <v>0</v>
      </c>
      <c r="V65" s="16">
        <v>280030.42200000002</v>
      </c>
      <c r="W65" s="16">
        <v>360554.27519999997</v>
      </c>
      <c r="X65" s="16">
        <v>405623.55960000004</v>
      </c>
      <c r="Y65" s="17">
        <v>1046208.2568000001</v>
      </c>
      <c r="Z65" s="18">
        <v>1</v>
      </c>
      <c r="AD65" s="1" t="s">
        <v>60</v>
      </c>
      <c r="AE65" s="43" t="s">
        <v>61</v>
      </c>
      <c r="AF65" s="44">
        <v>27.86576399573914</v>
      </c>
      <c r="AG65" s="45" t="s">
        <v>43</v>
      </c>
    </row>
    <row r="66" spans="1:33" x14ac:dyDescent="0.2">
      <c r="A66" s="1" t="s">
        <v>346</v>
      </c>
      <c r="B66" s="1" t="s">
        <v>11</v>
      </c>
      <c r="C66" s="1" t="s">
        <v>19</v>
      </c>
      <c r="D66" s="1" t="s">
        <v>13</v>
      </c>
      <c r="E66" s="1" t="s">
        <v>13</v>
      </c>
      <c r="F66" s="1" t="s">
        <v>13</v>
      </c>
      <c r="G66" s="1" t="s">
        <v>13</v>
      </c>
      <c r="S66" s="15" t="s">
        <v>9</v>
      </c>
      <c r="T66" s="23">
        <v>0</v>
      </c>
      <c r="U66" s="23">
        <v>0</v>
      </c>
      <c r="V66" s="23">
        <v>280030.42200000002</v>
      </c>
      <c r="W66" s="23">
        <v>360554.27519999997</v>
      </c>
      <c r="X66" s="23">
        <v>405623.55960000004</v>
      </c>
      <c r="Y66" s="24">
        <v>1046208.2568000001</v>
      </c>
      <c r="Z66" s="18">
        <v>1</v>
      </c>
      <c r="AD66" s="1" t="s">
        <v>62</v>
      </c>
      <c r="AE66" s="43" t="s">
        <v>63</v>
      </c>
      <c r="AF66" s="44">
        <v>163.11227670867311</v>
      </c>
      <c r="AG66" s="45" t="s">
        <v>43</v>
      </c>
    </row>
    <row r="67" spans="1:33" x14ac:dyDescent="0.2">
      <c r="A67" s="1" t="s">
        <v>346</v>
      </c>
      <c r="B67" s="1" t="s">
        <v>11</v>
      </c>
      <c r="C67" s="1" t="s">
        <v>19</v>
      </c>
      <c r="D67" s="1" t="s">
        <v>13</v>
      </c>
      <c r="E67" s="1" t="s">
        <v>13</v>
      </c>
      <c r="F67" s="1" t="s">
        <v>13</v>
      </c>
      <c r="G67" s="1" t="s">
        <v>13</v>
      </c>
      <c r="S67" s="25"/>
      <c r="T67" s="26"/>
      <c r="U67" s="26"/>
      <c r="V67" s="26"/>
      <c r="W67" s="26"/>
      <c r="X67" s="26"/>
      <c r="Y67" s="26"/>
      <c r="Z67" s="26"/>
    </row>
    <row r="68" spans="1:33" x14ac:dyDescent="0.2">
      <c r="A68" s="1" t="s">
        <v>346</v>
      </c>
      <c r="B68" s="1" t="s">
        <v>11</v>
      </c>
      <c r="C68" s="1" t="s">
        <v>19</v>
      </c>
      <c r="D68" s="1" t="s">
        <v>13</v>
      </c>
      <c r="E68" s="1" t="s">
        <v>13</v>
      </c>
      <c r="F68" s="1" t="s">
        <v>13</v>
      </c>
      <c r="G68" s="1" t="s">
        <v>13</v>
      </c>
      <c r="S68" s="25"/>
      <c r="T68" s="26"/>
      <c r="U68" s="26"/>
      <c r="V68" s="26"/>
      <c r="W68" s="26"/>
      <c r="X68" s="26"/>
      <c r="Y68" s="26"/>
      <c r="Z68" s="26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C4E00-F0FE-4ED2-A769-2DDBC61C6593}">
  <sheetPr codeName="Sheet5">
    <tabColor theme="1"/>
    <pageSetUpPr autoPageBreaks="0"/>
  </sheetPr>
  <dimension ref="A1:BU139"/>
  <sheetViews>
    <sheetView showGridLines="0" zoomScale="80" zoomScaleNormal="80" workbookViewId="0"/>
  </sheetViews>
  <sheetFormatPr defaultColWidth="33.85546875" defaultRowHeight="15" x14ac:dyDescent="0.25"/>
  <cols>
    <col min="1" max="1" width="17" style="47" bestFit="1" customWidth="1"/>
    <col min="2" max="3" width="17" style="47" hidden="1" customWidth="1"/>
    <col min="4" max="4" width="43.85546875" style="47" hidden="1" customWidth="1"/>
    <col min="5" max="5" width="35" style="47" hidden="1" customWidth="1"/>
    <col min="6" max="6" width="18" style="47" bestFit="1" customWidth="1"/>
    <col min="7" max="7" width="13.5703125" style="47" customWidth="1"/>
    <col min="8" max="8" width="46" style="47" bestFit="1" customWidth="1"/>
    <col min="9" max="9" width="15.28515625" style="47" customWidth="1"/>
    <col min="10" max="10" width="47.5703125" style="47" customWidth="1"/>
    <col min="11" max="17" width="11.7109375" style="48" bestFit="1" customWidth="1"/>
    <col min="18" max="29" width="11.7109375" style="47" bestFit="1" customWidth="1"/>
    <col min="30" max="45" width="13.85546875" style="47" bestFit="1" customWidth="1"/>
    <col min="46" max="48" width="9.28515625" style="47" bestFit="1" customWidth="1"/>
    <col min="49" max="49" width="8.7109375" style="47" bestFit="1" customWidth="1"/>
    <col min="50" max="52" width="9.28515625" style="47" bestFit="1" customWidth="1"/>
    <col min="53" max="53" width="8.42578125" style="47" bestFit="1" customWidth="1"/>
    <col min="54" max="54" width="9" style="47" bestFit="1" customWidth="1"/>
    <col min="55" max="69" width="8.7109375" style="47" bestFit="1" customWidth="1"/>
    <col min="70" max="16384" width="33.85546875" style="47"/>
  </cols>
  <sheetData>
    <row r="1" spans="1:51" x14ac:dyDescent="0.25">
      <c r="A1" s="46" t="s">
        <v>64</v>
      </c>
      <c r="B1" s="46"/>
      <c r="C1" s="46"/>
      <c r="D1" s="46"/>
      <c r="E1" s="46"/>
      <c r="F1" s="46"/>
      <c r="G1" s="46"/>
      <c r="R1" s="48"/>
      <c r="S1" s="48"/>
    </row>
    <row r="2" spans="1:51" x14ac:dyDescent="0.25">
      <c r="A2" s="49" t="s">
        <v>347</v>
      </c>
      <c r="B2" s="49"/>
      <c r="C2" s="49"/>
      <c r="D2" s="49"/>
      <c r="E2" s="49"/>
      <c r="F2" s="49"/>
      <c r="G2" s="49"/>
      <c r="R2" s="48"/>
      <c r="S2" s="48"/>
    </row>
    <row r="3" spans="1:51" ht="15.75" thickBot="1" x14ac:dyDescent="0.3">
      <c r="R3" s="48"/>
      <c r="S3" s="48"/>
    </row>
    <row r="4" spans="1:51" x14ac:dyDescent="0.25">
      <c r="G4" s="50" t="s">
        <v>65</v>
      </c>
      <c r="H4" s="51"/>
      <c r="I4" s="52" t="s">
        <v>66</v>
      </c>
      <c r="J4" s="52" t="s">
        <v>67</v>
      </c>
      <c r="L4" s="53" t="s">
        <v>68</v>
      </c>
      <c r="M4" s="54"/>
      <c r="N4" s="54"/>
      <c r="O4" s="54"/>
      <c r="P4" s="54"/>
      <c r="Q4" s="54"/>
      <c r="R4" s="54"/>
      <c r="S4" s="54"/>
      <c r="T4" s="54"/>
      <c r="U4" s="54"/>
      <c r="V4" s="54"/>
      <c r="W4" s="55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</row>
    <row r="5" spans="1:51" x14ac:dyDescent="0.25">
      <c r="G5" s="193" t="s">
        <v>69</v>
      </c>
      <c r="H5" s="56" t="s">
        <v>70</v>
      </c>
      <c r="I5" s="57">
        <v>2019</v>
      </c>
      <c r="J5" s="58"/>
      <c r="L5" s="59"/>
      <c r="M5" s="60"/>
      <c r="N5" s="60"/>
      <c r="O5" s="60"/>
      <c r="P5" s="60"/>
      <c r="Q5" s="60"/>
      <c r="R5" s="60"/>
      <c r="S5" s="60"/>
      <c r="T5" s="60"/>
      <c r="U5" s="60"/>
      <c r="V5" s="60"/>
      <c r="W5" s="61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</row>
    <row r="6" spans="1:51" x14ac:dyDescent="0.25">
      <c r="G6" s="194"/>
      <c r="H6" s="56" t="s">
        <v>71</v>
      </c>
      <c r="I6" s="57">
        <v>2021</v>
      </c>
      <c r="J6" s="58"/>
      <c r="L6" s="62" t="s">
        <v>72</v>
      </c>
      <c r="M6" s="60"/>
      <c r="N6" s="60"/>
      <c r="O6" s="60"/>
      <c r="P6" s="60"/>
      <c r="Q6" s="60"/>
      <c r="R6" s="60"/>
      <c r="S6" s="60"/>
      <c r="T6" s="60"/>
      <c r="U6" s="60"/>
      <c r="V6" s="60"/>
      <c r="W6" s="61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</row>
    <row r="7" spans="1:51" x14ac:dyDescent="0.25">
      <c r="H7" s="63"/>
      <c r="I7" s="64"/>
      <c r="J7" s="63"/>
      <c r="L7" s="65"/>
      <c r="M7" s="60"/>
      <c r="N7" s="60"/>
      <c r="O7" s="60"/>
      <c r="P7" s="60"/>
      <c r="Q7" s="60"/>
      <c r="R7" s="60"/>
      <c r="S7" s="60"/>
      <c r="T7" s="60"/>
      <c r="U7" s="60"/>
      <c r="V7" s="60"/>
      <c r="W7" s="61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</row>
    <row r="8" spans="1:51" ht="14.45" customHeight="1" x14ac:dyDescent="0.25">
      <c r="G8" s="193" t="s">
        <v>73</v>
      </c>
      <c r="H8" s="66" t="s">
        <v>74</v>
      </c>
      <c r="I8" s="67">
        <v>2.9899999999999999E-2</v>
      </c>
      <c r="J8" s="68"/>
      <c r="L8" s="65"/>
      <c r="M8" s="60"/>
      <c r="N8" s="60"/>
      <c r="O8" s="60"/>
      <c r="P8" s="60"/>
      <c r="Q8" s="60"/>
      <c r="R8" s="60"/>
      <c r="S8" s="60"/>
      <c r="T8" s="60"/>
      <c r="U8" s="60"/>
      <c r="V8" s="60"/>
      <c r="W8" s="61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</row>
    <row r="9" spans="1:51" x14ac:dyDescent="0.25">
      <c r="G9" s="195"/>
      <c r="H9" s="66" t="s">
        <v>75</v>
      </c>
      <c r="I9" s="67">
        <v>7.1999999999999995E-2</v>
      </c>
      <c r="J9" s="68"/>
      <c r="L9" s="65"/>
      <c r="M9" s="60"/>
      <c r="N9" s="60"/>
      <c r="O9" s="60"/>
      <c r="P9" s="60"/>
      <c r="Q9" s="60"/>
      <c r="R9" s="60"/>
      <c r="S9" s="60"/>
      <c r="T9" s="60"/>
      <c r="U9" s="60"/>
      <c r="V9" s="60"/>
      <c r="W9" s="61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</row>
    <row r="10" spans="1:51" x14ac:dyDescent="0.25">
      <c r="G10" s="195"/>
      <c r="H10" s="66" t="s">
        <v>76</v>
      </c>
      <c r="I10" s="67">
        <v>2.9899999999999999E-2</v>
      </c>
      <c r="J10" s="68"/>
      <c r="L10" s="65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7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</row>
    <row r="11" spans="1:51" x14ac:dyDescent="0.25">
      <c r="G11" s="195"/>
      <c r="H11" s="66" t="s">
        <v>77</v>
      </c>
      <c r="I11" s="67">
        <v>8.6999999999999994E-2</v>
      </c>
      <c r="J11" s="68"/>
      <c r="L11" s="65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70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</row>
    <row r="12" spans="1:51" x14ac:dyDescent="0.25">
      <c r="G12" s="195"/>
      <c r="H12" s="66" t="s">
        <v>78</v>
      </c>
      <c r="I12" s="67">
        <v>2.9899999999999999E-2</v>
      </c>
      <c r="J12" s="68"/>
      <c r="L12" s="65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70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</row>
    <row r="13" spans="1:51" x14ac:dyDescent="0.25">
      <c r="G13" s="195"/>
      <c r="H13" s="66" t="s">
        <v>79</v>
      </c>
      <c r="I13" s="71">
        <v>2019</v>
      </c>
      <c r="J13" s="68"/>
      <c r="L13" s="65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70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</row>
    <row r="14" spans="1:51" x14ac:dyDescent="0.25">
      <c r="G14" s="195"/>
      <c r="H14" s="66" t="s">
        <v>80</v>
      </c>
      <c r="I14" s="71">
        <v>2019</v>
      </c>
      <c r="J14" s="68"/>
      <c r="L14" s="65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70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</row>
    <row r="15" spans="1:51" x14ac:dyDescent="0.25">
      <c r="G15" s="194"/>
      <c r="H15" s="66" t="s">
        <v>81</v>
      </c>
      <c r="I15" s="67">
        <v>1.7999999999999999E-2</v>
      </c>
      <c r="J15" s="68" t="s">
        <v>82</v>
      </c>
      <c r="L15" s="65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70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</row>
    <row r="16" spans="1:51" ht="15" customHeight="1" x14ac:dyDescent="0.25">
      <c r="H16" s="72"/>
      <c r="I16" s="73"/>
      <c r="J16" s="74"/>
      <c r="L16" s="65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70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</row>
    <row r="17" spans="2:73" ht="15" customHeight="1" x14ac:dyDescent="0.25">
      <c r="G17" s="193" t="s">
        <v>83</v>
      </c>
      <c r="H17" s="56" t="s">
        <v>84</v>
      </c>
      <c r="I17" s="75">
        <v>5.7200000000000001E-2</v>
      </c>
      <c r="J17" s="68"/>
      <c r="L17" s="65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70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</row>
    <row r="18" spans="2:73" x14ac:dyDescent="0.25">
      <c r="G18" s="195"/>
      <c r="H18" s="56" t="s">
        <v>85</v>
      </c>
      <c r="I18" s="75">
        <v>0</v>
      </c>
      <c r="J18" s="68"/>
      <c r="L18" s="65"/>
      <c r="M18" s="60"/>
      <c r="N18" s="69"/>
      <c r="O18" s="69"/>
      <c r="P18" s="69"/>
      <c r="Q18" s="69"/>
      <c r="R18" s="69"/>
      <c r="S18" s="69"/>
      <c r="T18" s="69"/>
      <c r="U18" s="69"/>
      <c r="V18" s="69"/>
      <c r="W18" s="70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</row>
    <row r="19" spans="2:73" x14ac:dyDescent="0.25">
      <c r="G19" s="195"/>
      <c r="H19" s="76" t="s">
        <v>86</v>
      </c>
      <c r="I19" s="75">
        <v>0.01</v>
      </c>
      <c r="J19" s="68" t="s">
        <v>87</v>
      </c>
      <c r="L19" s="65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70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</row>
    <row r="20" spans="2:73" x14ac:dyDescent="0.25">
      <c r="G20" s="195"/>
      <c r="H20" s="56" t="s">
        <v>88</v>
      </c>
      <c r="I20" s="75">
        <v>0</v>
      </c>
      <c r="J20" s="68"/>
      <c r="L20" s="65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7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</row>
    <row r="21" spans="2:73" x14ac:dyDescent="0.25">
      <c r="G21" s="195"/>
      <c r="H21" s="56" t="s">
        <v>89</v>
      </c>
      <c r="I21" s="77">
        <v>0</v>
      </c>
      <c r="J21" s="68"/>
      <c r="L21" s="65"/>
      <c r="M21" s="60"/>
      <c r="N21" s="69"/>
      <c r="O21" s="69"/>
      <c r="P21" s="69"/>
      <c r="Q21" s="69"/>
      <c r="R21" s="69"/>
      <c r="S21" s="69"/>
      <c r="T21" s="69"/>
      <c r="U21" s="69"/>
      <c r="V21" s="69"/>
      <c r="W21" s="70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</row>
    <row r="22" spans="2:73" x14ac:dyDescent="0.25">
      <c r="G22" s="195"/>
      <c r="H22" s="56" t="s">
        <v>90</v>
      </c>
      <c r="I22" s="78">
        <v>0</v>
      </c>
      <c r="J22" s="68"/>
      <c r="L22" s="65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70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</row>
    <row r="23" spans="2:73" x14ac:dyDescent="0.25">
      <c r="G23" s="194"/>
      <c r="H23" s="56" t="s">
        <v>91</v>
      </c>
      <c r="I23" s="77">
        <v>0</v>
      </c>
      <c r="J23" s="68"/>
      <c r="L23" s="65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70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</row>
    <row r="24" spans="2:73" ht="32.25" customHeight="1" thickBot="1" x14ac:dyDescent="0.3">
      <c r="F24" s="79"/>
      <c r="G24" s="80"/>
      <c r="H24"/>
      <c r="I24" s="81"/>
      <c r="L24" s="82"/>
      <c r="M24" s="83"/>
      <c r="N24" s="84"/>
      <c r="O24" s="84"/>
      <c r="P24" s="84"/>
      <c r="Q24" s="84"/>
      <c r="R24" s="84"/>
      <c r="S24" s="84"/>
      <c r="T24" s="84"/>
      <c r="U24" s="84"/>
      <c r="V24" s="84"/>
      <c r="W24" s="85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</row>
    <row r="25" spans="2:73" x14ac:dyDescent="0.25">
      <c r="G25"/>
      <c r="H25" s="80"/>
      <c r="K25" s="86"/>
      <c r="L25" s="87"/>
      <c r="M25" s="88"/>
      <c r="N25" s="88"/>
      <c r="O25" s="89"/>
      <c r="P25" s="47"/>
      <c r="Q25" s="47"/>
      <c r="S25" s="90"/>
      <c r="T25" s="90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</row>
    <row r="26" spans="2:73" x14ac:dyDescent="0.25">
      <c r="J26" s="91" t="s">
        <v>92</v>
      </c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/>
      <c r="AU26"/>
      <c r="AV26"/>
      <c r="AW26"/>
    </row>
    <row r="27" spans="2:73" x14ac:dyDescent="0.25">
      <c r="J27" s="91"/>
      <c r="K27" s="47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48"/>
      <c r="AH27" s="48"/>
    </row>
    <row r="28" spans="2:73" x14ac:dyDescent="0.25">
      <c r="B28" s="47" t="s">
        <v>1</v>
      </c>
      <c r="C28" s="47" t="s">
        <v>93</v>
      </c>
      <c r="D28" s="47" t="s">
        <v>94</v>
      </c>
      <c r="E28" s="47" t="s">
        <v>1</v>
      </c>
      <c r="F28" s="93" t="s">
        <v>95</v>
      </c>
      <c r="G28" s="93" t="s">
        <v>2</v>
      </c>
      <c r="H28" s="93" t="s">
        <v>96</v>
      </c>
      <c r="I28" s="93" t="s">
        <v>97</v>
      </c>
      <c r="J28" s="93" t="s">
        <v>94</v>
      </c>
      <c r="K28" s="93" t="s">
        <v>98</v>
      </c>
      <c r="L28" s="93">
        <v>2019</v>
      </c>
      <c r="M28" s="93">
        <v>2020</v>
      </c>
      <c r="N28" s="93">
        <v>2021</v>
      </c>
      <c r="O28" s="93">
        <v>2022</v>
      </c>
      <c r="P28" s="93">
        <v>2023</v>
      </c>
      <c r="Q28" s="93">
        <v>2024</v>
      </c>
      <c r="R28" s="93">
        <v>2025</v>
      </c>
      <c r="S28" s="93">
        <v>2026</v>
      </c>
      <c r="T28" s="93">
        <v>2027</v>
      </c>
      <c r="U28" s="93">
        <v>2028</v>
      </c>
      <c r="V28" s="93">
        <v>2029</v>
      </c>
      <c r="W28" s="93">
        <v>2030</v>
      </c>
      <c r="X28" s="93">
        <v>2031</v>
      </c>
      <c r="Y28" s="93">
        <v>2032</v>
      </c>
      <c r="Z28" s="93">
        <v>2033</v>
      </c>
      <c r="AA28" s="93">
        <v>2034</v>
      </c>
      <c r="AB28" s="93">
        <v>2035</v>
      </c>
      <c r="AC28" s="93">
        <v>2036</v>
      </c>
      <c r="AD28" s="93">
        <v>2037</v>
      </c>
      <c r="AE28" s="93">
        <v>2038</v>
      </c>
      <c r="AF28" s="93">
        <v>2039</v>
      </c>
      <c r="AG28" s="93">
        <v>2040</v>
      </c>
      <c r="AH28" s="93">
        <v>2041</v>
      </c>
      <c r="AI28" s="93">
        <v>2042</v>
      </c>
      <c r="AJ28" s="93">
        <v>2043</v>
      </c>
      <c r="AK28" s="93">
        <v>2044</v>
      </c>
      <c r="AL28" s="93">
        <v>2045</v>
      </c>
      <c r="AM28" s="93">
        <v>2046</v>
      </c>
      <c r="AN28" s="93">
        <v>2047</v>
      </c>
      <c r="AO28" s="93">
        <v>2048</v>
      </c>
      <c r="AP28" s="93">
        <v>2049</v>
      </c>
      <c r="AQ28" s="93">
        <v>2050</v>
      </c>
      <c r="AR28" s="93">
        <v>2051</v>
      </c>
      <c r="AS28" s="93">
        <v>2052</v>
      </c>
      <c r="AT28" s="93">
        <v>2053</v>
      </c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</row>
    <row r="29" spans="2:73" x14ac:dyDescent="0.25">
      <c r="B29" s="47" t="s">
        <v>348</v>
      </c>
      <c r="C29" s="47" t="s">
        <v>92</v>
      </c>
      <c r="D29" s="47" t="s">
        <v>102</v>
      </c>
      <c r="E29" s="47" t="s">
        <v>349</v>
      </c>
      <c r="F29" s="94"/>
      <c r="G29" s="94" t="s">
        <v>99</v>
      </c>
      <c r="H29" s="94" t="s">
        <v>100</v>
      </c>
      <c r="I29" s="94" t="s">
        <v>101</v>
      </c>
      <c r="J29" s="95" t="s">
        <v>102</v>
      </c>
      <c r="K29" s="96">
        <v>0</v>
      </c>
      <c r="L29" s="97">
        <v>15.42</v>
      </c>
      <c r="M29" s="98">
        <v>15.42</v>
      </c>
      <c r="N29" s="98">
        <v>15.42</v>
      </c>
      <c r="O29" s="98">
        <v>15.42</v>
      </c>
      <c r="P29" s="98">
        <v>15.42</v>
      </c>
      <c r="Q29" s="98">
        <v>15.42</v>
      </c>
      <c r="R29" s="98">
        <v>15.42</v>
      </c>
      <c r="S29" s="98">
        <v>15.42</v>
      </c>
      <c r="T29" s="98">
        <v>15.42</v>
      </c>
      <c r="U29" s="98">
        <v>15.42</v>
      </c>
      <c r="V29" s="98">
        <v>15.42</v>
      </c>
      <c r="W29" s="98">
        <v>15.42</v>
      </c>
      <c r="X29" s="98">
        <v>15.42</v>
      </c>
      <c r="Y29" s="98">
        <v>15.42</v>
      </c>
      <c r="Z29" s="98">
        <v>15.42</v>
      </c>
      <c r="AA29" s="98">
        <v>15.42</v>
      </c>
      <c r="AB29" s="98">
        <v>15.42</v>
      </c>
      <c r="AC29" s="98">
        <v>15.42</v>
      </c>
      <c r="AD29" s="98">
        <v>15.42</v>
      </c>
      <c r="AE29" s="98">
        <v>15.42</v>
      </c>
      <c r="AF29" s="98">
        <v>15.42</v>
      </c>
      <c r="AG29" s="98">
        <v>15.42</v>
      </c>
      <c r="AH29" s="98">
        <v>15.42</v>
      </c>
      <c r="AI29" s="98">
        <v>15.42</v>
      </c>
      <c r="AJ29" s="98">
        <v>15.42</v>
      </c>
      <c r="AK29" s="98">
        <v>15.42</v>
      </c>
      <c r="AL29" s="98">
        <v>15.42</v>
      </c>
      <c r="AM29" s="98">
        <v>15.42</v>
      </c>
      <c r="AN29" s="98">
        <v>15.42</v>
      </c>
      <c r="AO29" s="98">
        <v>15.42</v>
      </c>
      <c r="AP29" s="98">
        <v>15.42</v>
      </c>
      <c r="AQ29" s="98">
        <v>15.42</v>
      </c>
      <c r="AR29" s="98">
        <v>15.42</v>
      </c>
      <c r="AS29" s="98">
        <v>15.42</v>
      </c>
      <c r="AT29" s="98">
        <v>15.42</v>
      </c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</row>
    <row r="30" spans="2:73" x14ac:dyDescent="0.25">
      <c r="B30" s="47" t="s">
        <v>350</v>
      </c>
      <c r="C30" s="47" t="s">
        <v>92</v>
      </c>
      <c r="D30" s="47" t="s">
        <v>105</v>
      </c>
      <c r="E30" s="47" t="s">
        <v>351</v>
      </c>
      <c r="F30" s="94"/>
      <c r="G30" s="94" t="s">
        <v>99</v>
      </c>
      <c r="H30" s="94" t="s">
        <v>103</v>
      </c>
      <c r="I30" s="94" t="s">
        <v>104</v>
      </c>
      <c r="J30" s="95" t="s">
        <v>105</v>
      </c>
      <c r="K30" s="96">
        <v>2.7E-2</v>
      </c>
      <c r="L30" s="97">
        <v>4.5833976833976831</v>
      </c>
      <c r="M30" s="98">
        <v>4.7071494208494205</v>
      </c>
      <c r="N30" s="98">
        <v>4.8342424552123537</v>
      </c>
      <c r="O30" s="98">
        <v>4.9647670015030876</v>
      </c>
      <c r="P30" s="98">
        <v>5.0988157105436702</v>
      </c>
      <c r="Q30" s="98">
        <v>5.236483734728349</v>
      </c>
      <c r="R30" s="98">
        <v>5.3778687955660134</v>
      </c>
      <c r="S30" s="98">
        <v>5.5230712530462958</v>
      </c>
      <c r="T30" s="98">
        <v>5.6721941768785449</v>
      </c>
      <c r="U30" s="98">
        <v>5.8253434196542644</v>
      </c>
      <c r="V30" s="98">
        <v>5.9826276919849297</v>
      </c>
      <c r="W30" s="98">
        <v>6.1441586396685226</v>
      </c>
      <c r="X30" s="98">
        <v>6.3100509229395723</v>
      </c>
      <c r="Y30" s="98">
        <v>6.4804222978589392</v>
      </c>
      <c r="Z30" s="98">
        <v>6.6553936999011301</v>
      </c>
      <c r="AA30" s="98">
        <v>6.8350893297984605</v>
      </c>
      <c r="AB30" s="98">
        <v>7.0196367417030174</v>
      </c>
      <c r="AC30" s="98">
        <v>7.2091669337289979</v>
      </c>
      <c r="AD30" s="98">
        <v>7.4038144409396809</v>
      </c>
      <c r="AE30" s="98">
        <v>7.6037174308450517</v>
      </c>
      <c r="AF30" s="98">
        <v>7.8090178014778671</v>
      </c>
      <c r="AG30" s="98">
        <v>8.0198612821177679</v>
      </c>
      <c r="AH30" s="98">
        <v>8.2363975367349465</v>
      </c>
      <c r="AI30" s="98">
        <v>8.4587802702267894</v>
      </c>
      <c r="AJ30" s="98">
        <v>8.6871673375229133</v>
      </c>
      <c r="AK30" s="98">
        <v>8.9217208556360301</v>
      </c>
      <c r="AL30" s="98">
        <v>9.1626073187382033</v>
      </c>
      <c r="AM30" s="98">
        <v>9.4099977163441331</v>
      </c>
      <c r="AN30" s="98">
        <v>9.6640676546854252</v>
      </c>
      <c r="AO30" s="98">
        <v>9.9249974813619293</v>
      </c>
      <c r="AP30" s="98">
        <v>10.192972413358699</v>
      </c>
      <c r="AQ30" s="98">
        <v>10.468182668519386</v>
      </c>
      <c r="AR30" s="98">
        <v>10.750823600569406</v>
      </c>
      <c r="AS30" s="98">
        <v>11.041095837784781</v>
      </c>
      <c r="AT30" s="98">
        <v>11.339205425404968</v>
      </c>
      <c r="AU30"/>
      <c r="AV30"/>
      <c r="AW30"/>
      <c r="AX30"/>
      <c r="AY30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2"/>
      <c r="BT30" s="92"/>
      <c r="BU30" s="92"/>
    </row>
    <row r="31" spans="2:73" x14ac:dyDescent="0.25">
      <c r="B31" s="47" t="s">
        <v>352</v>
      </c>
      <c r="C31" s="47" t="s">
        <v>92</v>
      </c>
      <c r="D31" s="47" t="s">
        <v>106</v>
      </c>
      <c r="E31" s="47" t="s">
        <v>351</v>
      </c>
      <c r="F31" s="94"/>
      <c r="G31" s="94" t="s">
        <v>99</v>
      </c>
      <c r="H31" s="94" t="s">
        <v>103</v>
      </c>
      <c r="I31" s="94" t="s">
        <v>104</v>
      </c>
      <c r="J31" s="95" t="s">
        <v>106</v>
      </c>
      <c r="K31" s="96">
        <v>2.1000000000000001E-2</v>
      </c>
      <c r="L31" s="97">
        <v>82.04633204633204</v>
      </c>
      <c r="M31" s="98">
        <v>83.769305019305008</v>
      </c>
      <c r="N31" s="98">
        <v>85.528460424710403</v>
      </c>
      <c r="O31" s="98">
        <v>87.324558093629307</v>
      </c>
      <c r="P31" s="98">
        <v>89.158373813595503</v>
      </c>
      <c r="Q31" s="98">
        <v>91.030699663681006</v>
      </c>
      <c r="R31" s="98">
        <v>92.942344356618293</v>
      </c>
      <c r="S31" s="98">
        <v>94.894133588107266</v>
      </c>
      <c r="T31" s="98">
        <v>96.886910393457512</v>
      </c>
      <c r="U31" s="98">
        <v>98.921535511720094</v>
      </c>
      <c r="V31" s="98">
        <v>100.99888775746621</v>
      </c>
      <c r="W31" s="98">
        <v>103.119864400373</v>
      </c>
      <c r="X31" s="98">
        <v>105.28538155278081</v>
      </c>
      <c r="Y31" s="98">
        <v>107.49637456538919</v>
      </c>
      <c r="Z31" s="98">
        <v>109.75379843126235</v>
      </c>
      <c r="AA31" s="98">
        <v>112.05862819831884</v>
      </c>
      <c r="AB31" s="98">
        <v>114.41185939048354</v>
      </c>
      <c r="AC31" s="98">
        <v>116.81450843768368</v>
      </c>
      <c r="AD31" s="98">
        <v>119.26761311487502</v>
      </c>
      <c r="AE31" s="98">
        <v>121.77223299028739</v>
      </c>
      <c r="AF31" s="98">
        <v>124.3294498830834</v>
      </c>
      <c r="AG31" s="98">
        <v>126.94036833062813</v>
      </c>
      <c r="AH31" s="98">
        <v>129.60611606557131</v>
      </c>
      <c r="AI31" s="98">
        <v>132.3278445029483</v>
      </c>
      <c r="AJ31" s="98">
        <v>135.10672923751019</v>
      </c>
      <c r="AK31" s="98">
        <v>137.94397055149787</v>
      </c>
      <c r="AL31" s="98">
        <v>140.84079393307931</v>
      </c>
      <c r="AM31" s="98">
        <v>143.79845060567399</v>
      </c>
      <c r="AN31" s="98">
        <v>146.81821806839309</v>
      </c>
      <c r="AO31" s="98">
        <v>149.90140064782932</v>
      </c>
      <c r="AP31" s="98">
        <v>153.04933006143375</v>
      </c>
      <c r="AQ31" s="98">
        <v>156.26336599272383</v>
      </c>
      <c r="AR31" s="98">
        <v>159.54489667857104</v>
      </c>
      <c r="AS31" s="98">
        <v>162.895339508821</v>
      </c>
      <c r="AT31" s="98">
        <v>166.3161416385062</v>
      </c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</row>
    <row r="32" spans="2:73" x14ac:dyDescent="0.25">
      <c r="B32" s="47" t="s">
        <v>353</v>
      </c>
      <c r="C32" s="47" t="s">
        <v>92</v>
      </c>
      <c r="D32" s="47" t="s">
        <v>107</v>
      </c>
      <c r="E32" s="47" t="s">
        <v>351</v>
      </c>
      <c r="F32" s="94"/>
      <c r="G32" s="94" t="s">
        <v>99</v>
      </c>
      <c r="H32" s="94" t="s">
        <v>103</v>
      </c>
      <c r="I32" s="94" t="s">
        <v>104</v>
      </c>
      <c r="J32" s="95" t="s">
        <v>107</v>
      </c>
      <c r="K32" s="96">
        <v>2.1000000000000001E-2</v>
      </c>
      <c r="L32" s="97">
        <v>1.0135135135135136E-2</v>
      </c>
      <c r="M32" s="98">
        <v>1.0347972972972973E-2</v>
      </c>
      <c r="N32" s="98">
        <v>1.0565280405405404E-2</v>
      </c>
      <c r="O32" s="98">
        <v>1.0787151293918917E-2</v>
      </c>
      <c r="P32" s="98">
        <v>1.1013681471091212E-2</v>
      </c>
      <c r="Q32" s="98">
        <v>1.1244968781984126E-2</v>
      </c>
      <c r="R32" s="98">
        <v>1.1481113126405791E-2</v>
      </c>
      <c r="S32" s="98">
        <v>1.1722216502060311E-2</v>
      </c>
      <c r="T32" s="98">
        <v>1.1968383048603575E-2</v>
      </c>
      <c r="U32" s="98">
        <v>1.2219719092624249E-2</v>
      </c>
      <c r="V32" s="98">
        <v>1.2476333193569356E-2</v>
      </c>
      <c r="W32" s="98">
        <v>1.2738336190634313E-2</v>
      </c>
      <c r="X32" s="98">
        <v>1.3005841250637629E-2</v>
      </c>
      <c r="Y32" s="98">
        <v>1.3278963916901018E-2</v>
      </c>
      <c r="Z32" s="98">
        <v>1.3557822159155941E-2</v>
      </c>
      <c r="AA32" s="98">
        <v>1.3842536424498212E-2</v>
      </c>
      <c r="AB32" s="98">
        <v>1.4133229689412675E-2</v>
      </c>
      <c r="AC32" s="98">
        <v>1.4430027512890339E-2</v>
      </c>
      <c r="AD32" s="98">
        <v>1.4733058090661033E-2</v>
      </c>
      <c r="AE32" s="98">
        <v>1.5042452310564914E-2</v>
      </c>
      <c r="AF32" s="98">
        <v>1.5358343809086775E-2</v>
      </c>
      <c r="AG32" s="98">
        <v>1.5680869029077595E-2</v>
      </c>
      <c r="AH32" s="98">
        <v>1.6010167278688224E-2</v>
      </c>
      <c r="AI32" s="98">
        <v>1.6346380791540674E-2</v>
      </c>
      <c r="AJ32" s="98">
        <v>1.6689654788163026E-2</v>
      </c>
      <c r="AK32" s="98">
        <v>1.7040137538714445E-2</v>
      </c>
      <c r="AL32" s="98">
        <v>1.7397980427027449E-2</v>
      </c>
      <c r="AM32" s="98">
        <v>1.7763338015995025E-2</v>
      </c>
      <c r="AN32" s="98">
        <v>1.8136368114330916E-2</v>
      </c>
      <c r="AO32" s="98">
        <v>1.8517231844731859E-2</v>
      </c>
      <c r="AP32" s="98">
        <v>1.8906093713471232E-2</v>
      </c>
      <c r="AQ32" s="98">
        <v>1.9303121681454122E-2</v>
      </c>
      <c r="AR32" s="98">
        <v>1.9708487236764657E-2</v>
      </c>
      <c r="AS32" s="98">
        <v>2.0122365468736712E-2</v>
      </c>
      <c r="AT32" s="98">
        <v>2.0544935143580179E-2</v>
      </c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</row>
    <row r="33" spans="2:73" x14ac:dyDescent="0.25">
      <c r="B33" s="47" t="s">
        <v>354</v>
      </c>
      <c r="C33" s="47" t="s">
        <v>92</v>
      </c>
      <c r="D33" s="47" t="s">
        <v>108</v>
      </c>
      <c r="E33" s="47" t="s">
        <v>351</v>
      </c>
      <c r="F33" s="94"/>
      <c r="G33" s="94" t="s">
        <v>99</v>
      </c>
      <c r="H33" s="94" t="s">
        <v>103</v>
      </c>
      <c r="I33" s="94" t="s">
        <v>104</v>
      </c>
      <c r="J33" s="95" t="s">
        <v>108</v>
      </c>
      <c r="K33" s="96">
        <v>2.1000000000000001E-2</v>
      </c>
      <c r="L33" s="97">
        <v>0.13513513513513514</v>
      </c>
      <c r="M33" s="98">
        <v>0.13797297297297298</v>
      </c>
      <c r="N33" s="98">
        <v>0.14087040540540538</v>
      </c>
      <c r="O33" s="98">
        <v>0.14382868391891887</v>
      </c>
      <c r="P33" s="98">
        <v>0.14684908628121615</v>
      </c>
      <c r="Q33" s="98">
        <v>0.14993291709312168</v>
      </c>
      <c r="R33" s="98">
        <v>0.15308150835207721</v>
      </c>
      <c r="S33" s="98">
        <v>0.15629622002747082</v>
      </c>
      <c r="T33" s="98">
        <v>0.15957844064804769</v>
      </c>
      <c r="U33" s="98">
        <v>0.16292958790165665</v>
      </c>
      <c r="V33" s="98">
        <v>0.16635110924759142</v>
      </c>
      <c r="W33" s="98">
        <v>0.16984448254179085</v>
      </c>
      <c r="X33" s="98">
        <v>0.1734112166751684</v>
      </c>
      <c r="Y33" s="98">
        <v>0.17705285222534692</v>
      </c>
      <c r="Z33" s="98">
        <v>0.18077096212207919</v>
      </c>
      <c r="AA33" s="98">
        <v>0.18456715232664284</v>
      </c>
      <c r="AB33" s="98">
        <v>0.18844306252550233</v>
      </c>
      <c r="AC33" s="98">
        <v>0.19240036683853787</v>
      </c>
      <c r="AD33" s="98">
        <v>0.19644077454214712</v>
      </c>
      <c r="AE33" s="98">
        <v>0.20056603080753219</v>
      </c>
      <c r="AF33" s="98">
        <v>0.20477791745449034</v>
      </c>
      <c r="AG33" s="98">
        <v>0.20907825372103461</v>
      </c>
      <c r="AH33" s="98">
        <v>0.21346889704917632</v>
      </c>
      <c r="AI33" s="98">
        <v>0.217951743887209</v>
      </c>
      <c r="AJ33" s="98">
        <v>0.22252873050884034</v>
      </c>
      <c r="AK33" s="98">
        <v>0.22720183384952594</v>
      </c>
      <c r="AL33" s="98">
        <v>0.23197307236036596</v>
      </c>
      <c r="AM33" s="98">
        <v>0.23684450687993366</v>
      </c>
      <c r="AN33" s="98">
        <v>0.2418182415244122</v>
      </c>
      <c r="AO33" s="98">
        <v>0.2468964245964248</v>
      </c>
      <c r="AP33" s="98">
        <v>0.25208124951294975</v>
      </c>
      <c r="AQ33" s="98">
        <v>0.25737495575272162</v>
      </c>
      <c r="AR33" s="98">
        <v>0.26277982982352877</v>
      </c>
      <c r="AS33" s="98">
        <v>0.26829820624982287</v>
      </c>
      <c r="AT33" s="98">
        <v>0.27393246858106907</v>
      </c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</row>
    <row r="34" spans="2:73" x14ac:dyDescent="0.25">
      <c r="B34" s="47" t="s">
        <v>355</v>
      </c>
      <c r="C34" s="47" t="s">
        <v>92</v>
      </c>
      <c r="D34" s="47" t="s">
        <v>109</v>
      </c>
      <c r="E34" s="47" t="s">
        <v>356</v>
      </c>
      <c r="F34" s="94"/>
      <c r="G34" s="94"/>
      <c r="H34" s="94"/>
      <c r="I34" s="94"/>
      <c r="J34" s="95" t="s">
        <v>109</v>
      </c>
      <c r="K34" s="96"/>
      <c r="L34" s="100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</row>
    <row r="35" spans="2:73" x14ac:dyDescent="0.25">
      <c r="B35" s="47" t="s">
        <v>355</v>
      </c>
      <c r="C35" s="47" t="s">
        <v>92</v>
      </c>
      <c r="D35" s="47" t="s">
        <v>109</v>
      </c>
      <c r="E35" s="47" t="s">
        <v>356</v>
      </c>
      <c r="F35" s="94"/>
      <c r="G35" s="94"/>
      <c r="H35" s="94"/>
      <c r="I35" s="94"/>
      <c r="J35" s="95" t="s">
        <v>109</v>
      </c>
      <c r="K35" s="96"/>
      <c r="L35" s="100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</row>
    <row r="36" spans="2:73" x14ac:dyDescent="0.25">
      <c r="B36" s="47" t="s">
        <v>355</v>
      </c>
      <c r="C36" s="47" t="s">
        <v>92</v>
      </c>
      <c r="D36" s="47" t="s">
        <v>109</v>
      </c>
      <c r="E36" s="47" t="s">
        <v>356</v>
      </c>
      <c r="F36" s="94"/>
      <c r="G36" s="94"/>
      <c r="H36" s="94"/>
      <c r="I36" s="94"/>
      <c r="J36" s="95" t="s">
        <v>109</v>
      </c>
      <c r="K36" s="96"/>
      <c r="L36" s="100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</row>
    <row r="37" spans="2:73" x14ac:dyDescent="0.25">
      <c r="B37" s="47" t="s">
        <v>355</v>
      </c>
      <c r="C37" s="47" t="s">
        <v>92</v>
      </c>
      <c r="D37" s="47" t="s">
        <v>109</v>
      </c>
      <c r="E37" s="47" t="s">
        <v>356</v>
      </c>
      <c r="F37" s="94"/>
      <c r="G37" s="94"/>
      <c r="H37" s="94"/>
      <c r="I37" s="94"/>
      <c r="J37" s="95" t="s">
        <v>109</v>
      </c>
      <c r="K37" s="96"/>
      <c r="L37" s="100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</row>
    <row r="38" spans="2:73" x14ac:dyDescent="0.25">
      <c r="B38" s="47" t="s">
        <v>355</v>
      </c>
      <c r="C38" s="47" t="s">
        <v>92</v>
      </c>
      <c r="D38" s="47" t="s">
        <v>109</v>
      </c>
      <c r="E38" s="47" t="s">
        <v>356</v>
      </c>
      <c r="F38" s="94"/>
      <c r="G38" s="94"/>
      <c r="H38" s="94"/>
      <c r="I38" s="94"/>
      <c r="J38" s="95" t="s">
        <v>109</v>
      </c>
      <c r="K38" s="96"/>
      <c r="L38" s="100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</row>
    <row r="39" spans="2:73" x14ac:dyDescent="0.25">
      <c r="H39"/>
      <c r="I39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</row>
    <row r="40" spans="2:73" x14ac:dyDescent="0.25">
      <c r="H40"/>
      <c r="I40"/>
      <c r="J40" s="91" t="s">
        <v>110</v>
      </c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</row>
    <row r="41" spans="2:73" x14ac:dyDescent="0.25">
      <c r="H41"/>
      <c r="I41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</row>
    <row r="42" spans="2:73" x14ac:dyDescent="0.25">
      <c r="E42" s="47" t="s">
        <v>1</v>
      </c>
      <c r="F42" s="93" t="s">
        <v>95</v>
      </c>
      <c r="G42" s="93" t="s">
        <v>2</v>
      </c>
      <c r="H42" s="93" t="s">
        <v>96</v>
      </c>
      <c r="I42" s="93" t="s">
        <v>97</v>
      </c>
      <c r="J42" s="93" t="s">
        <v>94</v>
      </c>
      <c r="K42" s="93" t="s">
        <v>98</v>
      </c>
      <c r="L42" s="93">
        <v>2019</v>
      </c>
      <c r="M42" s="93">
        <v>2020</v>
      </c>
      <c r="N42" s="93">
        <v>2021</v>
      </c>
      <c r="O42" s="93">
        <v>2022</v>
      </c>
      <c r="P42" s="93">
        <v>2023</v>
      </c>
      <c r="Q42" s="93">
        <v>2024</v>
      </c>
      <c r="R42" s="93">
        <v>2025</v>
      </c>
      <c r="S42" s="93">
        <v>2026</v>
      </c>
      <c r="T42" s="93">
        <v>2027</v>
      </c>
      <c r="U42" s="93">
        <v>2028</v>
      </c>
      <c r="V42" s="93">
        <v>2029</v>
      </c>
      <c r="W42" s="93">
        <v>2030</v>
      </c>
      <c r="X42" s="93">
        <v>2031</v>
      </c>
      <c r="Y42" s="93">
        <v>2032</v>
      </c>
      <c r="Z42" s="93">
        <v>2033</v>
      </c>
      <c r="AA42" s="93">
        <v>2034</v>
      </c>
      <c r="AB42" s="93">
        <v>2035</v>
      </c>
      <c r="AC42" s="93">
        <v>2036</v>
      </c>
      <c r="AD42" s="93">
        <v>2037</v>
      </c>
      <c r="AE42" s="93">
        <v>2038</v>
      </c>
      <c r="AF42" s="93">
        <v>2039</v>
      </c>
      <c r="AG42" s="93">
        <v>2040</v>
      </c>
      <c r="AH42" s="93">
        <v>2041</v>
      </c>
      <c r="AI42" s="93">
        <v>2042</v>
      </c>
      <c r="AJ42" s="93">
        <v>2043</v>
      </c>
      <c r="AK42" s="93">
        <v>2044</v>
      </c>
      <c r="AL42" s="93">
        <v>2045</v>
      </c>
      <c r="AM42" s="93">
        <v>2046</v>
      </c>
      <c r="AN42" s="93">
        <v>2047</v>
      </c>
      <c r="AO42" s="93">
        <v>2048</v>
      </c>
      <c r="AP42" s="93">
        <v>2049</v>
      </c>
      <c r="AQ42" s="93">
        <v>2050</v>
      </c>
      <c r="AR42" s="93">
        <v>2051</v>
      </c>
      <c r="AS42" s="93">
        <v>2052</v>
      </c>
      <c r="AT42" s="93">
        <v>2053</v>
      </c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</row>
    <row r="43" spans="2:73" x14ac:dyDescent="0.25">
      <c r="B43" s="47" t="s">
        <v>357</v>
      </c>
      <c r="C43" s="47" t="s">
        <v>110</v>
      </c>
      <c r="D43" s="47" t="s">
        <v>111</v>
      </c>
      <c r="E43" s="47" t="s">
        <v>358</v>
      </c>
      <c r="F43" s="94"/>
      <c r="G43" s="94" t="s">
        <v>11</v>
      </c>
      <c r="H43" s="94" t="s">
        <v>103</v>
      </c>
      <c r="I43" s="94" t="s">
        <v>104</v>
      </c>
      <c r="J43" s="95" t="s">
        <v>111</v>
      </c>
      <c r="K43" s="96">
        <v>1.4999999999999999E-2</v>
      </c>
      <c r="L43" s="97">
        <v>11.561653596481657</v>
      </c>
      <c r="M43" s="98">
        <v>11.735078400428881</v>
      </c>
      <c r="N43" s="98">
        <v>11.911104576435312</v>
      </c>
      <c r="O43" s="98">
        <v>12.089771145081841</v>
      </c>
      <c r="P43" s="98">
        <v>12.271117712258066</v>
      </c>
      <c r="Q43" s="98">
        <v>12.455184477941936</v>
      </c>
      <c r="R43" s="98">
        <v>12.642012245111061</v>
      </c>
      <c r="S43" s="98">
        <v>12.831642428787726</v>
      </c>
      <c r="T43" s="98">
        <v>13.02411706521954</v>
      </c>
      <c r="U43" s="98">
        <v>13.219478821197832</v>
      </c>
      <c r="V43" s="98">
        <v>13.417771003515798</v>
      </c>
      <c r="W43" s="98">
        <v>13.619037568568533</v>
      </c>
      <c r="X43" s="98">
        <v>13.823323132097059</v>
      </c>
      <c r="Y43" s="98">
        <v>14.030672979078513</v>
      </c>
      <c r="Z43" s="98">
        <v>14.241133073764686</v>
      </c>
      <c r="AA43" s="98">
        <v>14.454750069871155</v>
      </c>
      <c r="AB43" s="98">
        <v>14.67157132091922</v>
      </c>
      <c r="AC43" s="98">
        <v>14.891644890733007</v>
      </c>
      <c r="AD43" s="98">
        <v>15.115019564094002</v>
      </c>
      <c r="AE43" s="98">
        <v>15.34174485755541</v>
      </c>
      <c r="AF43" s="98">
        <v>15.571871030418736</v>
      </c>
      <c r="AG43" s="98">
        <v>15.805449095875016</v>
      </c>
      <c r="AH43" s="98">
        <v>16.042530832313137</v>
      </c>
      <c r="AI43" s="98">
        <v>16.283168794797835</v>
      </c>
      <c r="AJ43" s="98">
        <v>16.527416326719798</v>
      </c>
      <c r="AK43" s="98">
        <v>16.775327571620597</v>
      </c>
      <c r="AL43" s="98">
        <v>17.026957485194902</v>
      </c>
      <c r="AM43" s="98">
        <v>17.282361847472824</v>
      </c>
      <c r="AN43" s="98">
        <v>17.541597275184913</v>
      </c>
      <c r="AO43" s="98">
        <v>17.804721234312684</v>
      </c>
      <c r="AP43" s="98">
        <v>18.071792052827369</v>
      </c>
      <c r="AQ43" s="98">
        <v>18.34286893361978</v>
      </c>
      <c r="AR43" s="98">
        <v>18.618011967624071</v>
      </c>
      <c r="AS43" s="98">
        <v>18.89728214713843</v>
      </c>
      <c r="AT43" s="98">
        <v>19.180741379345505</v>
      </c>
      <c r="AU43" s="99"/>
      <c r="AV43" s="99"/>
      <c r="AW43" s="99"/>
      <c r="AX43" s="99"/>
      <c r="AY43" s="99"/>
      <c r="AZ43" s="99"/>
      <c r="BA43" s="99"/>
      <c r="BB43" s="99"/>
      <c r="BC43" s="99"/>
      <c r="BD43" s="99"/>
      <c r="BE43" s="99"/>
      <c r="BF43" s="99"/>
      <c r="BG43" s="99"/>
      <c r="BH43" s="99"/>
      <c r="BI43" s="99"/>
      <c r="BJ43" s="99"/>
      <c r="BK43" s="99"/>
      <c r="BL43" s="99"/>
      <c r="BM43" s="99"/>
      <c r="BN43" s="99"/>
      <c r="BO43" s="99"/>
      <c r="BP43" s="99"/>
      <c r="BQ43" s="99"/>
      <c r="BR43" s="99"/>
      <c r="BS43" s="92"/>
      <c r="BT43" s="92"/>
      <c r="BU43" s="92"/>
    </row>
    <row r="44" spans="2:73" x14ac:dyDescent="0.25">
      <c r="B44" s="47" t="s">
        <v>359</v>
      </c>
      <c r="C44" s="47" t="s">
        <v>110</v>
      </c>
      <c r="D44" s="47" t="s">
        <v>113</v>
      </c>
      <c r="E44" s="47" t="s">
        <v>360</v>
      </c>
      <c r="F44" s="94"/>
      <c r="G44" s="94" t="s">
        <v>112</v>
      </c>
      <c r="H44" s="94" t="s">
        <v>103</v>
      </c>
      <c r="I44" s="94" t="s">
        <v>104</v>
      </c>
      <c r="J44" s="95" t="s">
        <v>113</v>
      </c>
      <c r="K44" s="96">
        <v>1.4999999999999999E-2</v>
      </c>
      <c r="L44" s="97">
        <v>8.0212872747149309</v>
      </c>
      <c r="M44" s="98">
        <v>8.1416065838356548</v>
      </c>
      <c r="N44" s="98">
        <v>8.263730682593188</v>
      </c>
      <c r="O44" s="98">
        <v>8.3876866428320849</v>
      </c>
      <c r="P44" s="98">
        <v>8.5135019424745639</v>
      </c>
      <c r="Q44" s="98">
        <v>8.6412044716116814</v>
      </c>
      <c r="R44" s="98">
        <v>8.7708225386858558</v>
      </c>
      <c r="S44" s="98">
        <v>8.902384876766142</v>
      </c>
      <c r="T44" s="98">
        <v>9.0359206499176334</v>
      </c>
      <c r="U44" s="98">
        <v>9.1714594596663961</v>
      </c>
      <c r="V44" s="98">
        <v>9.3090313515613907</v>
      </c>
      <c r="W44" s="98">
        <v>9.4486668218348111</v>
      </c>
      <c r="X44" s="98">
        <v>9.5903968241623314</v>
      </c>
      <c r="Y44" s="98">
        <v>9.7342527765247659</v>
      </c>
      <c r="Z44" s="98">
        <v>9.8802665681726349</v>
      </c>
      <c r="AA44" s="98">
        <v>10.028470566695223</v>
      </c>
      <c r="AB44" s="98">
        <v>10.178897625195649</v>
      </c>
      <c r="AC44" s="98">
        <v>10.331581089573582</v>
      </c>
      <c r="AD44" s="98">
        <v>10.486554805917185</v>
      </c>
      <c r="AE44" s="98">
        <v>10.643853128005944</v>
      </c>
      <c r="AF44" s="98">
        <v>10.803510924926028</v>
      </c>
      <c r="AG44" s="98">
        <v>10.965563588799919</v>
      </c>
      <c r="AH44" s="98">
        <v>11.130047042631915</v>
      </c>
      <c r="AI44" s="98">
        <v>11.296997748271393</v>
      </c>
      <c r="AJ44" s="98">
        <v>11.466452714495462</v>
      </c>
      <c r="AK44" s="98">
        <v>11.638449505212893</v>
      </c>
      <c r="AL44" s="98">
        <v>11.813026247791084</v>
      </c>
      <c r="AM44" s="98">
        <v>11.990221641507949</v>
      </c>
      <c r="AN44" s="98">
        <v>12.170074966130565</v>
      </c>
      <c r="AO44" s="98">
        <v>12.352626090622524</v>
      </c>
      <c r="AP44" s="98">
        <v>12.537915481981859</v>
      </c>
      <c r="AQ44" s="98">
        <v>12.725984214211586</v>
      </c>
      <c r="AR44" s="98">
        <v>12.916873977424757</v>
      </c>
      <c r="AS44" s="98">
        <v>13.110627087086126</v>
      </c>
      <c r="AT44" s="98">
        <v>13.307286493392416</v>
      </c>
      <c r="AU44" s="99"/>
      <c r="AV44" s="99"/>
      <c r="AW44" s="99"/>
      <c r="AX44" s="99"/>
      <c r="AY44" s="99"/>
      <c r="AZ44" s="99"/>
      <c r="BA44" s="99"/>
      <c r="BB44" s="99"/>
      <c r="BC44" s="99"/>
      <c r="BD44" s="99"/>
      <c r="BE44" s="99"/>
      <c r="BF44" s="99"/>
      <c r="BG44" s="99"/>
      <c r="BH44" s="99"/>
      <c r="BI44" s="99"/>
      <c r="BJ44" s="99"/>
      <c r="BK44" s="99"/>
      <c r="BL44" s="99"/>
      <c r="BM44" s="99"/>
      <c r="BN44" s="99"/>
      <c r="BO44" s="99"/>
      <c r="BP44" s="99"/>
      <c r="BQ44" s="99"/>
      <c r="BR44" s="99"/>
      <c r="BS44" s="92"/>
      <c r="BT44" s="92"/>
      <c r="BU44" s="92"/>
    </row>
    <row r="45" spans="2:73" x14ac:dyDescent="0.25">
      <c r="B45" s="47" t="s">
        <v>361</v>
      </c>
      <c r="C45" s="47" t="s">
        <v>110</v>
      </c>
      <c r="D45" s="47" t="s">
        <v>109</v>
      </c>
      <c r="E45" s="47" t="s">
        <v>362</v>
      </c>
      <c r="F45" s="94"/>
      <c r="G45" s="94"/>
      <c r="H45" s="94"/>
      <c r="I45" s="94"/>
      <c r="J45" s="95" t="s">
        <v>109</v>
      </c>
      <c r="K45" s="96"/>
      <c r="L45" s="97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  <c r="AS45" s="98"/>
      <c r="AT45" s="98"/>
      <c r="AU45" s="99"/>
      <c r="AV45" s="99"/>
      <c r="AW45" s="99"/>
      <c r="AX45" s="99"/>
      <c r="AY45" s="99"/>
      <c r="AZ45" s="99"/>
      <c r="BA45" s="99"/>
      <c r="BB45" s="99"/>
      <c r="BC45" s="99"/>
      <c r="BD45" s="99"/>
      <c r="BE45" s="99"/>
      <c r="BF45" s="99"/>
      <c r="BG45" s="99"/>
      <c r="BH45" s="99"/>
      <c r="BI45" s="99"/>
      <c r="BJ45" s="99"/>
      <c r="BK45" s="99"/>
      <c r="BL45" s="99"/>
      <c r="BM45" s="99"/>
      <c r="BN45" s="99"/>
      <c r="BO45" s="99"/>
      <c r="BP45" s="99"/>
      <c r="BQ45" s="99"/>
      <c r="BR45" s="99"/>
      <c r="BS45" s="92"/>
      <c r="BT45" s="92"/>
      <c r="BU45" s="92"/>
    </row>
    <row r="46" spans="2:73" x14ac:dyDescent="0.25">
      <c r="E46" s="47" t="s">
        <v>362</v>
      </c>
      <c r="F46" s="94"/>
      <c r="G46" s="94"/>
      <c r="H46" s="94"/>
      <c r="I46" s="94"/>
      <c r="J46" s="95" t="s">
        <v>109</v>
      </c>
      <c r="K46" s="96"/>
      <c r="L46" s="102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3"/>
      <c r="AQ46" s="103"/>
      <c r="AR46" s="103"/>
      <c r="AS46" s="103"/>
      <c r="AT46" s="103"/>
      <c r="AU46" s="99"/>
      <c r="AV46" s="99"/>
      <c r="AW46" s="99"/>
      <c r="AX46" s="99"/>
      <c r="AY46" s="99"/>
      <c r="AZ46" s="99"/>
      <c r="BA46" s="99"/>
      <c r="BB46" s="99"/>
      <c r="BC46" s="99"/>
      <c r="BD46" s="99"/>
      <c r="BE46" s="99"/>
      <c r="BF46" s="99"/>
      <c r="BG46" s="99"/>
      <c r="BH46" s="99"/>
      <c r="BI46" s="99"/>
      <c r="BJ46" s="99"/>
      <c r="BK46" s="99"/>
      <c r="BL46" s="99"/>
      <c r="BM46" s="99"/>
      <c r="BN46" s="99"/>
      <c r="BO46" s="99"/>
      <c r="BP46" s="99"/>
      <c r="BQ46" s="99"/>
      <c r="BR46" s="99"/>
      <c r="BS46" s="92"/>
      <c r="BT46" s="92"/>
      <c r="BU46" s="92"/>
    </row>
    <row r="47" spans="2:73" x14ac:dyDescent="0.25">
      <c r="E47" s="47" t="s">
        <v>362</v>
      </c>
      <c r="F47" s="94"/>
      <c r="G47" s="94"/>
      <c r="H47" s="94"/>
      <c r="I47" s="94"/>
      <c r="J47" s="95" t="s">
        <v>109</v>
      </c>
      <c r="K47" s="96"/>
      <c r="L47" s="102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3"/>
      <c r="AL47" s="103"/>
      <c r="AM47" s="103"/>
      <c r="AN47" s="103"/>
      <c r="AO47" s="103"/>
      <c r="AP47" s="103"/>
      <c r="AQ47" s="103"/>
      <c r="AR47" s="103"/>
      <c r="AS47" s="103"/>
      <c r="AT47" s="103"/>
      <c r="AU47" s="99"/>
      <c r="AV47" s="99"/>
      <c r="AW47" s="99"/>
      <c r="AX47" s="99"/>
      <c r="AY47" s="99"/>
      <c r="AZ47" s="99"/>
      <c r="BA47" s="99"/>
      <c r="BB47" s="99"/>
      <c r="BC47" s="99"/>
      <c r="BD47" s="99"/>
      <c r="BE47" s="99"/>
      <c r="BF47" s="99"/>
      <c r="BG47" s="99"/>
      <c r="BH47" s="99"/>
      <c r="BI47" s="99"/>
      <c r="BJ47" s="99"/>
      <c r="BK47" s="99"/>
      <c r="BL47" s="99"/>
      <c r="BM47" s="99"/>
      <c r="BN47" s="99"/>
      <c r="BO47" s="99"/>
      <c r="BP47" s="99"/>
      <c r="BQ47" s="99"/>
      <c r="BR47" s="99"/>
      <c r="BS47" s="92"/>
      <c r="BT47" s="92"/>
      <c r="BU47" s="92"/>
    </row>
    <row r="48" spans="2:73" customFormat="1" x14ac:dyDescent="0.25"/>
    <row r="49" spans="1:73" customFormat="1" x14ac:dyDescent="0.25">
      <c r="J49" s="91" t="s">
        <v>114</v>
      </c>
    </row>
    <row r="50" spans="1:73" customFormat="1" x14ac:dyDescent="0.25">
      <c r="J50" s="91"/>
      <c r="K50" s="99"/>
      <c r="L50" s="99"/>
    </row>
    <row r="51" spans="1:73" customFormat="1" x14ac:dyDescent="0.25">
      <c r="F51" s="93" t="s">
        <v>95</v>
      </c>
      <c r="G51" s="93" t="s">
        <v>2</v>
      </c>
      <c r="H51" s="93" t="s">
        <v>96</v>
      </c>
      <c r="I51" s="93" t="s">
        <v>97</v>
      </c>
      <c r="J51" s="93" t="s">
        <v>94</v>
      </c>
      <c r="K51" s="93" t="s">
        <v>98</v>
      </c>
      <c r="L51" s="93">
        <v>2019</v>
      </c>
      <c r="M51" s="93">
        <v>2020</v>
      </c>
      <c r="N51" s="93">
        <v>2021</v>
      </c>
      <c r="O51" s="93">
        <v>2022</v>
      </c>
      <c r="P51" s="93">
        <v>2023</v>
      </c>
      <c r="Q51" s="93">
        <v>2024</v>
      </c>
      <c r="R51" s="93">
        <v>2025</v>
      </c>
      <c r="S51" s="93">
        <v>2026</v>
      </c>
      <c r="T51" s="93">
        <v>2027</v>
      </c>
      <c r="U51" s="93">
        <v>2028</v>
      </c>
      <c r="V51" s="93">
        <v>2029</v>
      </c>
      <c r="W51" s="93">
        <v>2030</v>
      </c>
      <c r="X51" s="93">
        <v>2031</v>
      </c>
      <c r="Y51" s="93">
        <v>2032</v>
      </c>
      <c r="Z51" s="93">
        <v>2033</v>
      </c>
      <c r="AA51" s="93">
        <v>2034</v>
      </c>
      <c r="AB51" s="93">
        <v>2035</v>
      </c>
      <c r="AC51" s="93">
        <v>2036</v>
      </c>
      <c r="AD51" s="93">
        <v>2037</v>
      </c>
      <c r="AE51" s="93">
        <v>2038</v>
      </c>
      <c r="AF51" s="93">
        <v>2039</v>
      </c>
      <c r="AG51" s="93">
        <v>2040</v>
      </c>
      <c r="AH51" s="93">
        <v>2041</v>
      </c>
      <c r="AI51" s="93">
        <v>2042</v>
      </c>
      <c r="AJ51" s="93">
        <v>2043</v>
      </c>
      <c r="AK51" s="93">
        <v>2044</v>
      </c>
      <c r="AL51" s="93">
        <v>2045</v>
      </c>
      <c r="AM51" s="93">
        <v>2046</v>
      </c>
      <c r="AN51" s="93">
        <v>2047</v>
      </c>
      <c r="AO51" s="93">
        <v>2048</v>
      </c>
      <c r="AP51" s="93">
        <v>2049</v>
      </c>
      <c r="AQ51" s="93">
        <v>2050</v>
      </c>
      <c r="AR51" s="93">
        <v>2051</v>
      </c>
      <c r="AS51" s="93">
        <v>2052</v>
      </c>
      <c r="AT51" s="93">
        <v>2053</v>
      </c>
    </row>
    <row r="52" spans="1:73" x14ac:dyDescent="0.25">
      <c r="B52" s="47" t="s">
        <v>363</v>
      </c>
      <c r="C52" s="47" t="s">
        <v>110</v>
      </c>
      <c r="D52" s="47" t="s">
        <v>115</v>
      </c>
      <c r="E52" s="47" t="s">
        <v>364</v>
      </c>
      <c r="F52" s="94"/>
      <c r="G52" s="94" t="s">
        <v>11</v>
      </c>
      <c r="H52" s="94" t="s">
        <v>100</v>
      </c>
      <c r="I52" s="94" t="s">
        <v>101</v>
      </c>
      <c r="J52" s="95" t="s">
        <v>115</v>
      </c>
      <c r="K52" s="96">
        <v>0</v>
      </c>
      <c r="L52" s="102">
        <v>129.14999999999998</v>
      </c>
      <c r="M52" s="98">
        <v>129.14999999999998</v>
      </c>
      <c r="N52" s="98">
        <v>129.14999999999998</v>
      </c>
      <c r="O52" s="98">
        <v>129.14999999999998</v>
      </c>
      <c r="P52" s="98">
        <v>129.14999999999998</v>
      </c>
      <c r="Q52" s="98">
        <v>129.14999999999998</v>
      </c>
      <c r="R52" s="98">
        <v>129.14999999999998</v>
      </c>
      <c r="S52" s="98">
        <v>129.14999999999998</v>
      </c>
      <c r="T52" s="98">
        <v>129.14999999999998</v>
      </c>
      <c r="U52" s="98">
        <v>129.14999999999998</v>
      </c>
      <c r="V52" s="98">
        <v>129.14999999999998</v>
      </c>
      <c r="W52" s="98">
        <v>129.14999999999998</v>
      </c>
      <c r="X52" s="98">
        <v>129.14999999999998</v>
      </c>
      <c r="Y52" s="98">
        <v>129.14999999999998</v>
      </c>
      <c r="Z52" s="98">
        <v>129.14999999999998</v>
      </c>
      <c r="AA52" s="98">
        <v>129.14999999999998</v>
      </c>
      <c r="AB52" s="98">
        <v>129.14999999999998</v>
      </c>
      <c r="AC52" s="98">
        <v>129.14999999999998</v>
      </c>
      <c r="AD52" s="98">
        <v>129.14999999999998</v>
      </c>
      <c r="AE52" s="98">
        <v>129.14999999999998</v>
      </c>
      <c r="AF52" s="98">
        <v>129.14999999999998</v>
      </c>
      <c r="AG52" s="98">
        <v>129.14999999999998</v>
      </c>
      <c r="AH52" s="98">
        <v>129.14999999999998</v>
      </c>
      <c r="AI52" s="98">
        <v>129.14999999999998</v>
      </c>
      <c r="AJ52" s="98">
        <v>129.14999999999998</v>
      </c>
      <c r="AK52" s="98">
        <v>129.14999999999998</v>
      </c>
      <c r="AL52" s="98">
        <v>129.14999999999998</v>
      </c>
      <c r="AM52" s="98">
        <v>129.14999999999998</v>
      </c>
      <c r="AN52" s="98">
        <v>129.14999999999998</v>
      </c>
      <c r="AO52" s="98">
        <v>129.14999999999998</v>
      </c>
      <c r="AP52" s="98">
        <v>129.14999999999998</v>
      </c>
      <c r="AQ52" s="98">
        <v>129.14999999999998</v>
      </c>
      <c r="AR52" s="98">
        <v>129.14999999999998</v>
      </c>
      <c r="AS52" s="98">
        <v>129.14999999999998</v>
      </c>
      <c r="AT52" s="98">
        <v>129.14999999999998</v>
      </c>
      <c r="AU52" s="99"/>
      <c r="AV52" s="99"/>
      <c r="AW52" s="99"/>
      <c r="AX52" s="99"/>
      <c r="AY52" s="99"/>
      <c r="AZ52" s="99"/>
      <c r="BA52" s="99"/>
      <c r="BB52" s="99"/>
      <c r="BC52" s="99"/>
      <c r="BD52" s="99"/>
      <c r="BE52" s="99"/>
      <c r="BF52" s="99"/>
      <c r="BG52" s="99"/>
      <c r="BH52" s="99"/>
      <c r="BI52" s="99"/>
      <c r="BJ52" s="99"/>
      <c r="BK52" s="99"/>
      <c r="BL52" s="99"/>
      <c r="BM52" s="99"/>
      <c r="BN52" s="99"/>
      <c r="BO52" s="99"/>
      <c r="BP52" s="99"/>
      <c r="BQ52" s="99"/>
      <c r="BR52" s="99"/>
      <c r="BS52" s="92"/>
      <c r="BT52" s="92"/>
      <c r="BU52" s="92"/>
    </row>
    <row r="53" spans="1:73" x14ac:dyDescent="0.25">
      <c r="B53" s="47" t="s">
        <v>365</v>
      </c>
      <c r="C53" s="47" t="s">
        <v>110</v>
      </c>
      <c r="D53" s="47" t="s">
        <v>116</v>
      </c>
      <c r="E53" s="47" t="s">
        <v>366</v>
      </c>
      <c r="F53" s="94"/>
      <c r="G53" s="94" t="s">
        <v>112</v>
      </c>
      <c r="H53" s="94" t="s">
        <v>100</v>
      </c>
      <c r="I53" s="94" t="s">
        <v>101</v>
      </c>
      <c r="J53" s="95" t="s">
        <v>116</v>
      </c>
      <c r="K53" s="96">
        <v>0</v>
      </c>
      <c r="L53" s="102">
        <v>101.35000000000001</v>
      </c>
      <c r="M53" s="98">
        <v>101.35000000000001</v>
      </c>
      <c r="N53" s="98">
        <v>101.35000000000001</v>
      </c>
      <c r="O53" s="98">
        <v>101.35000000000001</v>
      </c>
      <c r="P53" s="98">
        <v>101.35000000000001</v>
      </c>
      <c r="Q53" s="98">
        <v>101.35000000000001</v>
      </c>
      <c r="R53" s="98">
        <v>101.35000000000001</v>
      </c>
      <c r="S53" s="98">
        <v>101.35000000000001</v>
      </c>
      <c r="T53" s="98">
        <v>101.35000000000001</v>
      </c>
      <c r="U53" s="98">
        <v>101.35000000000001</v>
      </c>
      <c r="V53" s="98">
        <v>101.35000000000001</v>
      </c>
      <c r="W53" s="98">
        <v>101.35000000000001</v>
      </c>
      <c r="X53" s="98">
        <v>101.35000000000001</v>
      </c>
      <c r="Y53" s="98">
        <v>101.35000000000001</v>
      </c>
      <c r="Z53" s="98">
        <v>101.35000000000001</v>
      </c>
      <c r="AA53" s="98">
        <v>101.35000000000001</v>
      </c>
      <c r="AB53" s="98">
        <v>101.35000000000001</v>
      </c>
      <c r="AC53" s="98">
        <v>101.35000000000001</v>
      </c>
      <c r="AD53" s="98">
        <v>101.35000000000001</v>
      </c>
      <c r="AE53" s="98">
        <v>101.35000000000001</v>
      </c>
      <c r="AF53" s="98">
        <v>101.35000000000001</v>
      </c>
      <c r="AG53" s="98">
        <v>101.35000000000001</v>
      </c>
      <c r="AH53" s="98">
        <v>101.35000000000001</v>
      </c>
      <c r="AI53" s="98">
        <v>101.35000000000001</v>
      </c>
      <c r="AJ53" s="98">
        <v>101.35000000000001</v>
      </c>
      <c r="AK53" s="98">
        <v>101.35000000000001</v>
      </c>
      <c r="AL53" s="98">
        <v>101.35000000000001</v>
      </c>
      <c r="AM53" s="98">
        <v>101.35000000000001</v>
      </c>
      <c r="AN53" s="98">
        <v>101.35000000000001</v>
      </c>
      <c r="AO53" s="98">
        <v>101.35000000000001</v>
      </c>
      <c r="AP53" s="98">
        <v>101.35000000000001</v>
      </c>
      <c r="AQ53" s="98">
        <v>101.35000000000001</v>
      </c>
      <c r="AR53" s="98">
        <v>101.35000000000001</v>
      </c>
      <c r="AS53" s="98">
        <v>101.35000000000001</v>
      </c>
      <c r="AT53" s="98">
        <v>101.35000000000001</v>
      </c>
      <c r="AU53" s="99"/>
      <c r="AV53" s="99"/>
      <c r="AW53" s="99"/>
      <c r="AX53" s="99"/>
      <c r="AY53" s="99"/>
      <c r="AZ53" s="99"/>
      <c r="BA53" s="99"/>
      <c r="BB53" s="99"/>
      <c r="BC53" s="99"/>
      <c r="BD53" s="99"/>
      <c r="BE53" s="99"/>
      <c r="BF53" s="99"/>
      <c r="BG53" s="99"/>
      <c r="BH53" s="99"/>
      <c r="BI53" s="99"/>
      <c r="BJ53" s="99"/>
      <c r="BK53" s="99"/>
      <c r="BL53" s="99"/>
      <c r="BM53" s="99"/>
      <c r="BN53" s="99"/>
      <c r="BO53" s="99"/>
      <c r="BP53" s="99"/>
      <c r="BQ53" s="99"/>
      <c r="BR53" s="99"/>
      <c r="BS53" s="92"/>
      <c r="BT53" s="92"/>
      <c r="BU53" s="92"/>
    </row>
    <row r="54" spans="1:73" x14ac:dyDescent="0.25">
      <c r="B54" s="47" t="s">
        <v>361</v>
      </c>
      <c r="C54" s="47" t="s">
        <v>110</v>
      </c>
      <c r="D54" s="47" t="s">
        <v>109</v>
      </c>
      <c r="E54" s="47" t="s">
        <v>362</v>
      </c>
      <c r="F54" s="94"/>
      <c r="G54" s="94"/>
      <c r="H54" s="94"/>
      <c r="I54" s="94"/>
      <c r="J54" s="95" t="s">
        <v>109</v>
      </c>
      <c r="K54" s="96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9"/>
      <c r="AV54" s="99"/>
      <c r="AW54" s="99"/>
      <c r="AX54" s="99"/>
      <c r="AY54" s="99"/>
      <c r="AZ54" s="99"/>
      <c r="BA54" s="99"/>
      <c r="BB54" s="99"/>
      <c r="BC54" s="99"/>
      <c r="BD54" s="99"/>
      <c r="BE54" s="99"/>
      <c r="BF54" s="99"/>
      <c r="BG54" s="99"/>
      <c r="BH54" s="99"/>
      <c r="BI54" s="99"/>
      <c r="BJ54" s="99"/>
      <c r="BK54" s="99"/>
      <c r="BL54" s="99"/>
      <c r="BM54" s="99"/>
      <c r="BN54" s="99"/>
      <c r="BO54" s="99"/>
      <c r="BP54" s="99"/>
      <c r="BQ54" s="99"/>
      <c r="BR54" s="99"/>
      <c r="BS54" s="92"/>
      <c r="BT54" s="92"/>
      <c r="BU54" s="92"/>
    </row>
    <row r="55" spans="1:73" x14ac:dyDescent="0.25">
      <c r="B55" s="47" t="s">
        <v>361</v>
      </c>
      <c r="C55" s="47" t="s">
        <v>110</v>
      </c>
      <c r="D55" s="47" t="s">
        <v>109</v>
      </c>
      <c r="E55" s="47" t="s">
        <v>362</v>
      </c>
      <c r="F55" s="94"/>
      <c r="G55" s="94"/>
      <c r="H55" s="94"/>
      <c r="I55" s="94"/>
      <c r="J55" s="95" t="s">
        <v>109</v>
      </c>
      <c r="K55" s="96"/>
      <c r="L55" s="102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03"/>
      <c r="AH55" s="103"/>
      <c r="AI55" s="103"/>
      <c r="AJ55" s="103"/>
      <c r="AK55" s="103"/>
      <c r="AL55" s="103"/>
      <c r="AM55" s="103"/>
      <c r="AN55" s="103"/>
      <c r="AO55" s="103"/>
      <c r="AP55" s="103"/>
      <c r="AQ55" s="103"/>
      <c r="AR55" s="103"/>
      <c r="AS55" s="103"/>
      <c r="AT55" s="103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</row>
    <row r="56" spans="1:73" x14ac:dyDescent="0.25">
      <c r="B56" s="47" t="s">
        <v>361</v>
      </c>
      <c r="C56" s="47" t="s">
        <v>110</v>
      </c>
      <c r="D56" s="47" t="s">
        <v>109</v>
      </c>
      <c r="E56" s="47" t="s">
        <v>362</v>
      </c>
      <c r="F56" s="94"/>
      <c r="G56" s="94"/>
      <c r="H56" s="94"/>
      <c r="I56" s="94"/>
      <c r="J56" s="95" t="s">
        <v>109</v>
      </c>
      <c r="K56" s="96"/>
      <c r="L56" s="102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  <c r="AC56" s="103"/>
      <c r="AD56" s="103"/>
      <c r="AE56" s="103"/>
      <c r="AF56" s="103"/>
      <c r="AG56" s="103"/>
      <c r="AH56" s="103"/>
      <c r="AI56" s="103"/>
      <c r="AJ56" s="103"/>
      <c r="AK56" s="103"/>
      <c r="AL56" s="103"/>
      <c r="AM56" s="103"/>
      <c r="AN56" s="103"/>
      <c r="AO56" s="103"/>
      <c r="AP56" s="103"/>
      <c r="AQ56" s="103"/>
      <c r="AR56" s="103"/>
      <c r="AS56" s="103"/>
      <c r="AT56" s="103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</row>
    <row r="57" spans="1:73" customFormat="1" x14ac:dyDescent="0.25">
      <c r="A57" s="47"/>
    </row>
    <row r="58" spans="1:73" x14ac:dyDescent="0.25">
      <c r="H58" s="91"/>
      <c r="I58"/>
      <c r="J58" s="91" t="s">
        <v>117</v>
      </c>
      <c r="R58" s="48"/>
    </row>
    <row r="59" spans="1:73" x14ac:dyDescent="0.25">
      <c r="H59" s="91"/>
      <c r="I59"/>
      <c r="R59" s="48"/>
    </row>
    <row r="60" spans="1:73" customFormat="1" x14ac:dyDescent="0.25">
      <c r="A60" s="47"/>
      <c r="I60" s="47"/>
      <c r="J60" s="93" t="s">
        <v>118</v>
      </c>
      <c r="K60" s="93"/>
      <c r="L60" s="93">
        <v>2019</v>
      </c>
      <c r="M60" s="93">
        <v>2020</v>
      </c>
      <c r="N60" s="93">
        <v>2021</v>
      </c>
      <c r="O60" s="93">
        <v>2022</v>
      </c>
      <c r="P60" s="93">
        <v>2023</v>
      </c>
      <c r="Q60" s="93">
        <v>2024</v>
      </c>
      <c r="R60" s="93">
        <v>2025</v>
      </c>
      <c r="S60" s="93">
        <v>2026</v>
      </c>
      <c r="T60" s="93">
        <v>2027</v>
      </c>
      <c r="U60" s="93">
        <v>2028</v>
      </c>
      <c r="V60" s="93">
        <v>2029</v>
      </c>
      <c r="W60" s="93">
        <v>2030</v>
      </c>
      <c r="X60" s="93">
        <v>2031</v>
      </c>
      <c r="Y60" s="93">
        <v>2032</v>
      </c>
      <c r="Z60" s="93">
        <v>2033</v>
      </c>
      <c r="AA60" s="93">
        <v>2034</v>
      </c>
      <c r="AB60" s="93">
        <v>2035</v>
      </c>
      <c r="AC60" s="93">
        <v>2036</v>
      </c>
      <c r="AD60" s="93">
        <v>2037</v>
      </c>
      <c r="AE60" s="93">
        <v>2038</v>
      </c>
      <c r="AF60" s="93">
        <v>2039</v>
      </c>
      <c r="AG60" s="93">
        <v>2040</v>
      </c>
      <c r="AH60" s="93">
        <v>2041</v>
      </c>
      <c r="AI60" s="93">
        <v>2042</v>
      </c>
      <c r="AJ60" s="93">
        <v>2043</v>
      </c>
      <c r="AK60" s="93">
        <v>2044</v>
      </c>
      <c r="AL60" s="93">
        <v>2045</v>
      </c>
      <c r="AM60" s="93">
        <v>2046</v>
      </c>
      <c r="AN60" s="93">
        <v>2047</v>
      </c>
      <c r="AO60" s="93">
        <v>2048</v>
      </c>
      <c r="AP60" s="93">
        <v>2049</v>
      </c>
      <c r="AQ60" s="93">
        <v>2050</v>
      </c>
      <c r="AR60" s="93">
        <v>2051</v>
      </c>
      <c r="AS60" s="93">
        <v>2052</v>
      </c>
      <c r="AT60" s="93">
        <v>2053</v>
      </c>
    </row>
    <row r="61" spans="1:73" x14ac:dyDescent="0.25">
      <c r="B61" s="47" t="s">
        <v>367</v>
      </c>
      <c r="C61" s="47" t="s">
        <v>117</v>
      </c>
      <c r="D61" s="47" t="s">
        <v>31</v>
      </c>
      <c r="J61" s="95" t="s">
        <v>31</v>
      </c>
      <c r="K61" s="104"/>
      <c r="L61" s="104">
        <v>1</v>
      </c>
      <c r="M61" s="104">
        <v>0.9709680551509855</v>
      </c>
      <c r="N61" s="104">
        <v>0.94277896412368722</v>
      </c>
      <c r="O61" s="104">
        <v>0.91540825723243735</v>
      </c>
      <c r="P61" s="104">
        <v>0.88883217519413271</v>
      </c>
      <c r="Q61" s="104">
        <v>0.86302764850386704</v>
      </c>
      <c r="R61" s="104">
        <v>0.83797227740932811</v>
      </c>
      <c r="S61" s="104">
        <v>0.81364431246657742</v>
      </c>
      <c r="T61" s="104">
        <v>0.79002263566033337</v>
      </c>
      <c r="U61" s="104">
        <v>0.76708674207236949</v>
      </c>
      <c r="V61" s="104">
        <v>0.74481672208211425</v>
      </c>
      <c r="W61" s="104">
        <v>0.72319324408400254</v>
      </c>
      <c r="X61" s="104">
        <v>0.70219753770657589</v>
      </c>
      <c r="Y61" s="104">
        <v>0.68181137751876475</v>
      </c>
      <c r="Z61" s="104">
        <v>0.66201706720920939</v>
      </c>
      <c r="AA61" s="104">
        <v>0.64279742422488528</v>
      </c>
      <c r="AB61" s="104">
        <v>0.62413576485569988</v>
      </c>
      <c r="AC61" s="104">
        <v>0.60601588975211174</v>
      </c>
      <c r="AD61" s="104">
        <v>0.588422069863202</v>
      </c>
      <c r="AE61" s="104">
        <v>0.57133903278299059</v>
      </c>
      <c r="AF61" s="104">
        <v>0.55475194949314555</v>
      </c>
      <c r="AG61" s="104">
        <v>0.53864642149057729</v>
      </c>
      <c r="AH61" s="104">
        <v>0.52300846828874381</v>
      </c>
      <c r="AI61" s="104">
        <v>0.50782451528181749</v>
      </c>
      <c r="AJ61" s="104">
        <v>0.49308138196117823</v>
      </c>
      <c r="AK61" s="104">
        <v>0.47876627047400544</v>
      </c>
      <c r="AL61" s="104">
        <v>0.46486675451403575</v>
      </c>
      <c r="AM61" s="104">
        <v>0.45137076853484392</v>
      </c>
      <c r="AN61" s="104">
        <v>0.43826659727628303</v>
      </c>
      <c r="AO61" s="104">
        <v>0.42554286559499271</v>
      </c>
      <c r="AP61" s="104">
        <v>0.41318852859014732</v>
      </c>
      <c r="AQ61" s="104">
        <v>0.40119286201587273</v>
      </c>
      <c r="AR61" s="104">
        <v>0.38954545297200965</v>
      </c>
      <c r="AS61" s="104">
        <v>0.37823619086514187</v>
      </c>
      <c r="AT61" s="104">
        <v>0.36725525863204378</v>
      </c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</row>
    <row r="62" spans="1:73" x14ac:dyDescent="0.25">
      <c r="B62" s="47" t="s">
        <v>368</v>
      </c>
      <c r="C62" s="47" t="s">
        <v>117</v>
      </c>
      <c r="D62" s="47" t="s">
        <v>33</v>
      </c>
      <c r="I62" s="105"/>
      <c r="J62" s="95" t="s">
        <v>33</v>
      </c>
      <c r="K62" s="104"/>
      <c r="L62" s="104">
        <v>1</v>
      </c>
      <c r="M62" s="104">
        <v>0.93283582089552231</v>
      </c>
      <c r="N62" s="104">
        <v>0.87018266874582295</v>
      </c>
      <c r="O62" s="104">
        <v>0.81173756412856612</v>
      </c>
      <c r="P62" s="104">
        <v>0.75721787698560272</v>
      </c>
      <c r="Q62" s="104">
        <v>0.70635995987462941</v>
      </c>
      <c r="R62" s="104">
        <v>0.65891787301737814</v>
      </c>
      <c r="S62" s="104">
        <v>0.61466219497889751</v>
      </c>
      <c r="T62" s="104">
        <v>0.57337891322658352</v>
      </c>
      <c r="U62" s="104">
        <v>0.53486838920390245</v>
      </c>
      <c r="V62" s="104">
        <v>0.4989443929140881</v>
      </c>
      <c r="W62" s="104">
        <v>0.46543320234523139</v>
      </c>
      <c r="X62" s="104">
        <v>0.43417276338174565</v>
      </c>
      <c r="Y62" s="104">
        <v>0.40501190613968807</v>
      </c>
      <c r="Z62" s="104">
        <v>0.37780961393627616</v>
      </c>
      <c r="AA62" s="104">
        <v>0.35243434135846652</v>
      </c>
      <c r="AB62" s="104">
        <v>0.32876337813289785</v>
      </c>
      <c r="AC62" s="104">
        <v>0.30668225572098678</v>
      </c>
      <c r="AD62" s="104">
        <v>0.28608419376957722</v>
      </c>
      <c r="AE62" s="104">
        <v>0.26686958374027725</v>
      </c>
      <c r="AF62" s="104">
        <v>0.24894550722040787</v>
      </c>
      <c r="AG62" s="104">
        <v>0.23222528658620137</v>
      </c>
      <c r="AH62" s="104">
        <v>0.21662806584533709</v>
      </c>
      <c r="AI62" s="104">
        <v>0.20207841963184428</v>
      </c>
      <c r="AJ62" s="104">
        <v>0.1885059884625413</v>
      </c>
      <c r="AK62" s="104">
        <v>0.17584513849117658</v>
      </c>
      <c r="AL62" s="104">
        <v>0.16403464411490351</v>
      </c>
      <c r="AM62" s="104">
        <v>0.15301739189823088</v>
      </c>
      <c r="AN62" s="104">
        <v>0.14274010438267806</v>
      </c>
      <c r="AO62" s="104">
        <v>0.13315308244652804</v>
      </c>
      <c r="AP62" s="104">
        <v>0.12420996496877615</v>
      </c>
      <c r="AQ62" s="104">
        <v>0.11586750463505237</v>
      </c>
      <c r="AR62" s="104">
        <v>0.10808535880135481</v>
      </c>
      <c r="AS62" s="104">
        <v>0.10082589440424888</v>
      </c>
      <c r="AT62" s="104">
        <v>9.4054005974112759E-2</v>
      </c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</row>
    <row r="63" spans="1:73" x14ac:dyDescent="0.25">
      <c r="B63" s="47" t="s">
        <v>369</v>
      </c>
      <c r="C63" s="47" t="s">
        <v>117</v>
      </c>
      <c r="D63" s="47" t="s">
        <v>119</v>
      </c>
      <c r="J63" s="95" t="s">
        <v>119</v>
      </c>
      <c r="K63" s="104"/>
      <c r="L63" s="104">
        <v>1</v>
      </c>
      <c r="M63" s="104">
        <v>0.9709680551509855</v>
      </c>
      <c r="N63" s="104">
        <v>0.94277896412368722</v>
      </c>
      <c r="O63" s="104">
        <v>0.91540825723243735</v>
      </c>
      <c r="P63" s="104">
        <v>0.88883217519413271</v>
      </c>
      <c r="Q63" s="104">
        <v>0.86302764850386704</v>
      </c>
      <c r="R63" s="104">
        <v>0.83797227740932811</v>
      </c>
      <c r="S63" s="104">
        <v>0.81364431246657742</v>
      </c>
      <c r="T63" s="104">
        <v>0.79002263566033337</v>
      </c>
      <c r="U63" s="104">
        <v>0.76708674207236949</v>
      </c>
      <c r="V63" s="104">
        <v>0.74481672208211425</v>
      </c>
      <c r="W63" s="104">
        <v>0.72319324408400254</v>
      </c>
      <c r="X63" s="104">
        <v>0.70219753770657589</v>
      </c>
      <c r="Y63" s="104">
        <v>0.68181137751876475</v>
      </c>
      <c r="Z63" s="104">
        <v>0.66201706720920939</v>
      </c>
      <c r="AA63" s="104">
        <v>0.64279742422488528</v>
      </c>
      <c r="AB63" s="104">
        <v>0.62413576485569988</v>
      </c>
      <c r="AC63" s="104">
        <v>0.60601588975211174</v>
      </c>
      <c r="AD63" s="104">
        <v>0.588422069863202</v>
      </c>
      <c r="AE63" s="104">
        <v>0.57133903278299059</v>
      </c>
      <c r="AF63" s="104">
        <v>0.55475194949314555</v>
      </c>
      <c r="AG63" s="104">
        <v>0.53864642149057729</v>
      </c>
      <c r="AH63" s="104">
        <v>0.52300846828874381</v>
      </c>
      <c r="AI63" s="104">
        <v>0.50782451528181749</v>
      </c>
      <c r="AJ63" s="104">
        <v>0.49308138196117823</v>
      </c>
      <c r="AK63" s="104">
        <v>0.47876627047400544</v>
      </c>
      <c r="AL63" s="104">
        <v>0.46486675451403575</v>
      </c>
      <c r="AM63" s="104">
        <v>0.45137076853484392</v>
      </c>
      <c r="AN63" s="104">
        <v>0.43826659727628303</v>
      </c>
      <c r="AO63" s="104">
        <v>0.42554286559499271</v>
      </c>
      <c r="AP63" s="104">
        <v>0.41318852859014732</v>
      </c>
      <c r="AQ63" s="104">
        <v>0.40119286201587273</v>
      </c>
      <c r="AR63" s="104">
        <v>0.38954545297200965</v>
      </c>
      <c r="AS63" s="104">
        <v>0.37823619086514187</v>
      </c>
      <c r="AT63" s="104">
        <v>0.36725525863204378</v>
      </c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</row>
    <row r="64" spans="1:73" x14ac:dyDescent="0.25">
      <c r="B64" s="47" t="s">
        <v>370</v>
      </c>
      <c r="C64" s="47" t="s">
        <v>117</v>
      </c>
      <c r="D64" s="47" t="s">
        <v>35</v>
      </c>
      <c r="J64" s="95" t="s">
        <v>35</v>
      </c>
      <c r="K64" s="104"/>
      <c r="L64" s="104">
        <v>1</v>
      </c>
      <c r="M64" s="104">
        <v>0.91996320147194111</v>
      </c>
      <c r="N64" s="104">
        <v>0.84633229206250338</v>
      </c>
      <c r="O64" s="104">
        <v>0.77859456491490653</v>
      </c>
      <c r="P64" s="104">
        <v>0.71627834858777051</v>
      </c>
      <c r="Q64" s="104">
        <v>0.65894972271184038</v>
      </c>
      <c r="R64" s="104">
        <v>0.60620949651503253</v>
      </c>
      <c r="S64" s="104">
        <v>0.55769042917666289</v>
      </c>
      <c r="T64" s="104">
        <v>0.51305467265562366</v>
      </c>
      <c r="U64" s="104">
        <v>0.4719914191864063</v>
      </c>
      <c r="V64" s="104">
        <v>0.43421473706201136</v>
      </c>
      <c r="W64" s="104">
        <v>0.39946157963386508</v>
      </c>
      <c r="X64" s="104">
        <v>0.36748995366500931</v>
      </c>
      <c r="Y64" s="104">
        <v>0.3380772342824373</v>
      </c>
      <c r="Z64" s="104">
        <v>0.3110186147952505</v>
      </c>
      <c r="AA64" s="104">
        <v>0.28612568058440707</v>
      </c>
      <c r="AB64" s="104">
        <v>0.26322509713376918</v>
      </c>
      <c r="AC64" s="104">
        <v>0.24215740306694497</v>
      </c>
      <c r="AD64" s="104">
        <v>0.22277589978559795</v>
      </c>
      <c r="AE64" s="104">
        <v>0.204945629977551</v>
      </c>
      <c r="AF64" s="104">
        <v>0.18854243788183164</v>
      </c>
      <c r="AG64" s="104">
        <v>0.17345210476709444</v>
      </c>
      <c r="AH64" s="104">
        <v>0.15956955360358274</v>
      </c>
      <c r="AI64" s="104">
        <v>0.1467981173906005</v>
      </c>
      <c r="AJ64" s="104">
        <v>0.13504886604471067</v>
      </c>
      <c r="AK64" s="104">
        <v>0.12423998716164736</v>
      </c>
      <c r="AL64" s="104">
        <v>0.11429621634006197</v>
      </c>
      <c r="AM64" s="104">
        <v>0.105148313100333</v>
      </c>
      <c r="AN64" s="104">
        <v>9.6732578749156389E-2</v>
      </c>
      <c r="AO64" s="104">
        <v>8.8990412832710572E-2</v>
      </c>
      <c r="AP64" s="104">
        <v>8.1867905089890128E-2</v>
      </c>
      <c r="AQ64" s="104">
        <v>7.5315460064296347E-2</v>
      </c>
      <c r="AR64" s="104">
        <v>6.9287451761082197E-2</v>
      </c>
      <c r="AS64" s="104">
        <v>6.3741905943957872E-2</v>
      </c>
      <c r="AT64" s="104">
        <v>5.8640207860126838E-2</v>
      </c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</row>
    <row r="65" spans="2:70" x14ac:dyDescent="0.25">
      <c r="B65" s="47" t="s">
        <v>371</v>
      </c>
      <c r="C65" s="47" t="s">
        <v>117</v>
      </c>
      <c r="D65" s="47" t="s">
        <v>37</v>
      </c>
      <c r="J65" s="95" t="s">
        <v>37</v>
      </c>
      <c r="K65" s="104"/>
      <c r="L65" s="104">
        <v>1</v>
      </c>
      <c r="M65" s="104">
        <v>0.9709680551509855</v>
      </c>
      <c r="N65" s="104">
        <v>0.94277896412368722</v>
      </c>
      <c r="O65" s="104">
        <v>0.91540825723243735</v>
      </c>
      <c r="P65" s="104">
        <v>0.88883217519413271</v>
      </c>
      <c r="Q65" s="104">
        <v>0.86302764850386704</v>
      </c>
      <c r="R65" s="104">
        <v>0.83797227740932811</v>
      </c>
      <c r="S65" s="104">
        <v>0.81364431246657742</v>
      </c>
      <c r="T65" s="104">
        <v>0.79002263566033337</v>
      </c>
      <c r="U65" s="104">
        <v>0.76708674207236949</v>
      </c>
      <c r="V65" s="104">
        <v>0.74481672208211425</v>
      </c>
      <c r="W65" s="104">
        <v>0.72319324408400254</v>
      </c>
      <c r="X65" s="104">
        <v>0.70219753770657589</v>
      </c>
      <c r="Y65" s="104">
        <v>0.68181137751876475</v>
      </c>
      <c r="Z65" s="104">
        <v>0.66201706720920939</v>
      </c>
      <c r="AA65" s="104">
        <v>0.64279742422488528</v>
      </c>
      <c r="AB65" s="104">
        <v>0.62413576485569988</v>
      </c>
      <c r="AC65" s="104">
        <v>0.60601588975211174</v>
      </c>
      <c r="AD65" s="104">
        <v>0.588422069863202</v>
      </c>
      <c r="AE65" s="104">
        <v>0.57133903278299059</v>
      </c>
      <c r="AF65" s="104">
        <v>0.55475194949314555</v>
      </c>
      <c r="AG65" s="104">
        <v>0.53864642149057729</v>
      </c>
      <c r="AH65" s="104">
        <v>0.52300846828874381</v>
      </c>
      <c r="AI65" s="104">
        <v>0.50782451528181749</v>
      </c>
      <c r="AJ65" s="104">
        <v>0.49308138196117823</v>
      </c>
      <c r="AK65" s="104">
        <v>0.47876627047400544</v>
      </c>
      <c r="AL65" s="104">
        <v>0.46486675451403575</v>
      </c>
      <c r="AM65" s="104">
        <v>0.45137076853484392</v>
      </c>
      <c r="AN65" s="104">
        <v>0.43826659727628303</v>
      </c>
      <c r="AO65" s="104">
        <v>0.42554286559499271</v>
      </c>
      <c r="AP65" s="104">
        <v>0.41318852859014732</v>
      </c>
      <c r="AQ65" s="104">
        <v>0.40119286201587273</v>
      </c>
      <c r="AR65" s="104">
        <v>0.38954545297200965</v>
      </c>
      <c r="AS65" s="104">
        <v>0.37823619086514187</v>
      </c>
      <c r="AT65" s="104">
        <v>0.36725525863204378</v>
      </c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</row>
    <row r="67" spans="2:70" x14ac:dyDescent="0.25">
      <c r="J67" s="91" t="s">
        <v>120</v>
      </c>
    </row>
    <row r="69" spans="2:70" x14ac:dyDescent="0.25">
      <c r="J69" s="93" t="s">
        <v>121</v>
      </c>
      <c r="K69" s="93" t="s">
        <v>31</v>
      </c>
      <c r="L69" s="93" t="s">
        <v>33</v>
      </c>
      <c r="M69" s="93" t="s">
        <v>119</v>
      </c>
      <c r="N69" s="93" t="s">
        <v>35</v>
      </c>
      <c r="O69" s="93" t="s">
        <v>37</v>
      </c>
    </row>
    <row r="70" spans="2:70" x14ac:dyDescent="0.25">
      <c r="J70" s="95" t="s">
        <v>122</v>
      </c>
      <c r="K70" s="106" t="s">
        <v>123</v>
      </c>
      <c r="L70" s="106" t="s">
        <v>123</v>
      </c>
      <c r="M70" s="106" t="s">
        <v>123</v>
      </c>
      <c r="N70" s="106" t="s">
        <v>124</v>
      </c>
      <c r="O70" s="106" t="s">
        <v>123</v>
      </c>
    </row>
    <row r="71" spans="2:70" x14ac:dyDescent="0.25">
      <c r="J71" s="95" t="s">
        <v>125</v>
      </c>
      <c r="K71" s="106" t="s">
        <v>124</v>
      </c>
      <c r="L71" s="106" t="s">
        <v>124</v>
      </c>
      <c r="M71" s="106" t="s">
        <v>123</v>
      </c>
      <c r="N71" s="106" t="s">
        <v>124</v>
      </c>
      <c r="O71" s="106" t="s">
        <v>124</v>
      </c>
    </row>
    <row r="72" spans="2:70" x14ac:dyDescent="0.25">
      <c r="J72" s="95" t="s">
        <v>126</v>
      </c>
      <c r="K72" s="106" t="s">
        <v>124</v>
      </c>
      <c r="L72" s="106" t="s">
        <v>124</v>
      </c>
      <c r="M72" s="106" t="s">
        <v>123</v>
      </c>
      <c r="N72" s="106" t="s">
        <v>124</v>
      </c>
      <c r="O72" s="106" t="s">
        <v>124</v>
      </c>
    </row>
    <row r="73" spans="2:70" x14ac:dyDescent="0.25">
      <c r="J73" s="95" t="s">
        <v>127</v>
      </c>
      <c r="K73" s="106" t="s">
        <v>123</v>
      </c>
      <c r="L73" s="106" t="s">
        <v>123</v>
      </c>
      <c r="M73" s="106" t="s">
        <v>123</v>
      </c>
      <c r="N73" s="106" t="s">
        <v>124</v>
      </c>
      <c r="O73" s="106" t="s">
        <v>123</v>
      </c>
    </row>
    <row r="74" spans="2:70" x14ac:dyDescent="0.25">
      <c r="J74" s="95" t="s">
        <v>128</v>
      </c>
      <c r="K74" s="106" t="s">
        <v>123</v>
      </c>
      <c r="L74" s="106" t="s">
        <v>123</v>
      </c>
      <c r="M74" s="106" t="s">
        <v>123</v>
      </c>
      <c r="N74" s="106" t="s">
        <v>124</v>
      </c>
      <c r="O74" s="106" t="s">
        <v>123</v>
      </c>
    </row>
    <row r="75" spans="2:70" x14ac:dyDescent="0.25">
      <c r="J75" s="95" t="s">
        <v>129</v>
      </c>
      <c r="K75" s="106" t="s">
        <v>123</v>
      </c>
      <c r="L75" s="106" t="s">
        <v>123</v>
      </c>
      <c r="M75" s="106" t="s">
        <v>123</v>
      </c>
      <c r="N75" s="106" t="s">
        <v>124</v>
      </c>
      <c r="O75" s="106" t="s">
        <v>123</v>
      </c>
    </row>
    <row r="76" spans="2:70" x14ac:dyDescent="0.25">
      <c r="J76" s="95" t="s">
        <v>130</v>
      </c>
      <c r="K76" s="106" t="s">
        <v>123</v>
      </c>
      <c r="L76" s="106" t="s">
        <v>123</v>
      </c>
      <c r="M76" s="106" t="s">
        <v>123</v>
      </c>
      <c r="N76" s="106" t="s">
        <v>124</v>
      </c>
      <c r="O76" s="106" t="s">
        <v>123</v>
      </c>
    </row>
    <row r="77" spans="2:70" x14ac:dyDescent="0.25">
      <c r="J77" s="95" t="s">
        <v>131</v>
      </c>
      <c r="K77" s="106" t="s">
        <v>124</v>
      </c>
      <c r="L77" s="106" t="s">
        <v>124</v>
      </c>
      <c r="M77" s="106" t="s">
        <v>124</v>
      </c>
      <c r="N77" s="106" t="s">
        <v>123</v>
      </c>
      <c r="O77" s="106" t="s">
        <v>132</v>
      </c>
    </row>
    <row r="78" spans="2:70" x14ac:dyDescent="0.25">
      <c r="J78" s="95" t="s">
        <v>133</v>
      </c>
      <c r="K78" s="106" t="s">
        <v>124</v>
      </c>
      <c r="L78" s="106" t="s">
        <v>124</v>
      </c>
      <c r="M78" s="106" t="s">
        <v>124</v>
      </c>
      <c r="N78" s="106" t="s">
        <v>123</v>
      </c>
      <c r="O78" s="106" t="s">
        <v>132</v>
      </c>
    </row>
    <row r="79" spans="2:70" x14ac:dyDescent="0.25">
      <c r="J79" s="95" t="s">
        <v>134</v>
      </c>
      <c r="K79" s="106" t="s">
        <v>132</v>
      </c>
      <c r="L79" s="106" t="s">
        <v>124</v>
      </c>
      <c r="M79" s="106" t="s">
        <v>132</v>
      </c>
      <c r="N79" s="106" t="s">
        <v>132</v>
      </c>
      <c r="O79" s="106" t="s">
        <v>132</v>
      </c>
    </row>
    <row r="80" spans="2:70" x14ac:dyDescent="0.25">
      <c r="J80" s="95" t="s">
        <v>135</v>
      </c>
      <c r="K80" s="106" t="s">
        <v>124</v>
      </c>
      <c r="L80" s="106" t="s">
        <v>132</v>
      </c>
      <c r="M80" s="106" t="s">
        <v>124</v>
      </c>
      <c r="N80" s="106" t="s">
        <v>123</v>
      </c>
      <c r="O80" s="106" t="s">
        <v>132</v>
      </c>
    </row>
    <row r="81" spans="10:15" x14ac:dyDescent="0.25">
      <c r="J81" s="95" t="s">
        <v>136</v>
      </c>
      <c r="K81" s="106" t="s">
        <v>132</v>
      </c>
      <c r="L81" s="106" t="s">
        <v>132</v>
      </c>
      <c r="M81" s="106" t="s">
        <v>132</v>
      </c>
      <c r="N81" s="106" t="s">
        <v>124</v>
      </c>
      <c r="O81" s="106" t="s">
        <v>132</v>
      </c>
    </row>
    <row r="83" spans="10:15" x14ac:dyDescent="0.25">
      <c r="J83" s="91" t="s">
        <v>137</v>
      </c>
    </row>
    <row r="85" spans="10:15" x14ac:dyDescent="0.25">
      <c r="J85" s="93" t="s">
        <v>138</v>
      </c>
      <c r="K85" s="93" t="s">
        <v>139</v>
      </c>
    </row>
    <row r="86" spans="10:15" x14ac:dyDescent="0.25">
      <c r="J86" s="95" t="s">
        <v>140</v>
      </c>
      <c r="K86" s="107">
        <v>0.96525096525096521</v>
      </c>
      <c r="M86" s="108"/>
    </row>
    <row r="87" spans="10:15" x14ac:dyDescent="0.25">
      <c r="J87" s="95" t="s">
        <v>141</v>
      </c>
      <c r="K87" s="109">
        <v>1000</v>
      </c>
    </row>
    <row r="88" spans="10:15" x14ac:dyDescent="0.25">
      <c r="J88" s="95"/>
      <c r="K88" s="107"/>
    </row>
    <row r="89" spans="10:15" x14ac:dyDescent="0.25">
      <c r="J89" s="95"/>
      <c r="K89" s="107"/>
    </row>
    <row r="90" spans="10:15" x14ac:dyDescent="0.25">
      <c r="J90" s="95"/>
      <c r="K90" s="107"/>
    </row>
    <row r="91" spans="10:15" x14ac:dyDescent="0.25">
      <c r="J91" s="95"/>
      <c r="K91" s="107"/>
    </row>
    <row r="110" spans="10:45" hidden="1" x14ac:dyDescent="0.25">
      <c r="J110" s="91" t="s">
        <v>142</v>
      </c>
      <c r="K110" s="86"/>
    </row>
    <row r="111" spans="10:45" hidden="1" x14ac:dyDescent="0.25">
      <c r="K111" s="86"/>
      <c r="L111" s="86"/>
      <c r="M111" s="86"/>
      <c r="N111" s="86"/>
      <c r="O111" s="86"/>
      <c r="P111" s="86"/>
    </row>
    <row r="112" spans="10:45" hidden="1" x14ac:dyDescent="0.25">
      <c r="J112" s="58" t="s">
        <v>64</v>
      </c>
      <c r="K112" s="58">
        <v>2019</v>
      </c>
      <c r="L112" s="58">
        <v>2020</v>
      </c>
      <c r="M112" s="58">
        <v>2021</v>
      </c>
      <c r="N112" s="58">
        <v>2022</v>
      </c>
      <c r="O112" s="58">
        <v>2023</v>
      </c>
      <c r="P112" s="58">
        <v>2024</v>
      </c>
      <c r="Q112" s="58">
        <v>2025</v>
      </c>
      <c r="R112" s="58">
        <v>2026</v>
      </c>
      <c r="S112" s="58">
        <v>2027</v>
      </c>
      <c r="T112" s="58">
        <v>2028</v>
      </c>
      <c r="U112" s="58">
        <v>2029</v>
      </c>
      <c r="V112" s="58">
        <v>2030</v>
      </c>
      <c r="W112" s="58">
        <v>2031</v>
      </c>
      <c r="X112" s="58">
        <v>2032</v>
      </c>
      <c r="Y112" s="58">
        <v>2033</v>
      </c>
      <c r="Z112" s="58">
        <v>2034</v>
      </c>
      <c r="AA112" s="58">
        <v>2035</v>
      </c>
      <c r="AB112" s="58">
        <v>2036</v>
      </c>
      <c r="AC112" s="58">
        <v>2037</v>
      </c>
      <c r="AD112" s="58">
        <v>2038</v>
      </c>
      <c r="AE112" s="58">
        <v>2039</v>
      </c>
      <c r="AF112" s="58">
        <v>2040</v>
      </c>
      <c r="AG112" s="58">
        <v>2041</v>
      </c>
      <c r="AH112" s="58">
        <v>2042</v>
      </c>
      <c r="AI112" s="58">
        <v>2043</v>
      </c>
      <c r="AJ112" s="58">
        <v>2044</v>
      </c>
      <c r="AK112" s="58">
        <v>2045</v>
      </c>
      <c r="AL112" s="58">
        <v>2046</v>
      </c>
      <c r="AM112" s="58">
        <v>2047</v>
      </c>
      <c r="AN112" s="58">
        <v>2048</v>
      </c>
      <c r="AO112" s="58">
        <v>2049</v>
      </c>
      <c r="AP112" s="58">
        <v>2050</v>
      </c>
      <c r="AQ112" s="58">
        <v>2051</v>
      </c>
      <c r="AR112" s="58">
        <v>2052</v>
      </c>
      <c r="AS112" s="58">
        <v>2053</v>
      </c>
    </row>
    <row r="113" spans="8:45" hidden="1" x14ac:dyDescent="0.25">
      <c r="J113" s="58" t="s">
        <v>143</v>
      </c>
      <c r="K113" s="58">
        <v>2019</v>
      </c>
      <c r="L113" s="58">
        <v>2020</v>
      </c>
      <c r="M113" s="58">
        <v>2021</v>
      </c>
      <c r="N113" s="58">
        <v>2022</v>
      </c>
      <c r="O113" s="58">
        <v>2023</v>
      </c>
      <c r="P113" s="58">
        <v>2024</v>
      </c>
      <c r="Q113" s="58">
        <v>2025</v>
      </c>
      <c r="R113" s="58">
        <v>2026</v>
      </c>
      <c r="S113" s="58">
        <v>2027</v>
      </c>
      <c r="T113" s="58">
        <v>2028</v>
      </c>
      <c r="U113" s="58">
        <v>2029</v>
      </c>
      <c r="V113" s="58">
        <v>2030</v>
      </c>
      <c r="W113" s="58">
        <v>2031</v>
      </c>
      <c r="X113" s="58">
        <v>2032</v>
      </c>
      <c r="Y113" s="58">
        <v>2033</v>
      </c>
      <c r="Z113" s="58">
        <v>2034</v>
      </c>
      <c r="AA113" s="58">
        <v>2035</v>
      </c>
      <c r="AB113" s="58">
        <v>2036</v>
      </c>
      <c r="AC113" s="58">
        <v>2037</v>
      </c>
      <c r="AD113" s="58">
        <v>2038</v>
      </c>
      <c r="AE113" s="58">
        <v>2039</v>
      </c>
      <c r="AF113" s="58">
        <v>2040</v>
      </c>
      <c r="AG113" s="58">
        <v>2041</v>
      </c>
      <c r="AH113" s="58">
        <v>2042</v>
      </c>
      <c r="AI113" s="58">
        <v>2043</v>
      </c>
      <c r="AJ113" s="58">
        <v>2044</v>
      </c>
      <c r="AK113" s="58">
        <v>2045</v>
      </c>
      <c r="AL113" s="58">
        <v>2046</v>
      </c>
      <c r="AM113" s="58">
        <v>2047</v>
      </c>
      <c r="AN113" s="58">
        <v>2048</v>
      </c>
      <c r="AO113" s="58">
        <v>2049</v>
      </c>
      <c r="AP113" s="58">
        <v>2050</v>
      </c>
      <c r="AQ113" s="58">
        <v>2051</v>
      </c>
      <c r="AR113" s="58">
        <v>2052</v>
      </c>
      <c r="AS113" s="58">
        <v>2053</v>
      </c>
    </row>
    <row r="114" spans="8:45" hidden="1" x14ac:dyDescent="0.25">
      <c r="J114" s="58" t="s">
        <v>144</v>
      </c>
      <c r="K114" s="58">
        <v>2019</v>
      </c>
      <c r="L114" s="58">
        <v>2020</v>
      </c>
      <c r="M114" s="58">
        <v>2021</v>
      </c>
      <c r="N114" s="58">
        <v>2022</v>
      </c>
      <c r="O114" s="58">
        <v>2023</v>
      </c>
      <c r="P114" s="58">
        <v>2024</v>
      </c>
      <c r="Q114" s="58">
        <v>2025</v>
      </c>
      <c r="R114" s="58">
        <v>2026</v>
      </c>
      <c r="S114" s="58">
        <v>2027</v>
      </c>
      <c r="T114" s="58">
        <v>2028</v>
      </c>
      <c r="U114" s="58">
        <v>2029</v>
      </c>
      <c r="V114" s="58">
        <v>2030</v>
      </c>
      <c r="W114" s="58">
        <v>2031</v>
      </c>
      <c r="X114" s="58">
        <v>2032</v>
      </c>
      <c r="Y114" s="58">
        <v>2033</v>
      </c>
      <c r="Z114" s="58">
        <v>2034</v>
      </c>
      <c r="AA114" s="58">
        <v>2035</v>
      </c>
      <c r="AB114" s="58">
        <v>2036</v>
      </c>
      <c r="AC114" s="58">
        <v>2037</v>
      </c>
      <c r="AD114" s="58">
        <v>2038</v>
      </c>
      <c r="AE114" s="58">
        <v>2039</v>
      </c>
      <c r="AF114" s="58">
        <v>2040</v>
      </c>
      <c r="AG114" s="58">
        <v>2041</v>
      </c>
      <c r="AH114" s="58">
        <v>2042</v>
      </c>
      <c r="AI114" s="58">
        <v>2043</v>
      </c>
      <c r="AJ114" s="58">
        <v>2044</v>
      </c>
      <c r="AK114" s="58">
        <v>2045</v>
      </c>
      <c r="AL114" s="58">
        <v>2046</v>
      </c>
      <c r="AM114" s="58">
        <v>2047</v>
      </c>
      <c r="AN114" s="58">
        <v>2048</v>
      </c>
      <c r="AO114" s="58">
        <v>2049</v>
      </c>
      <c r="AP114" s="58">
        <v>2050</v>
      </c>
      <c r="AQ114" s="58">
        <v>2051</v>
      </c>
      <c r="AR114" s="58">
        <v>2052</v>
      </c>
      <c r="AS114" s="58">
        <v>2053</v>
      </c>
    </row>
    <row r="115" spans="8:45" hidden="1" x14ac:dyDescent="0.25">
      <c r="J115" s="58" t="s">
        <v>145</v>
      </c>
      <c r="K115" s="58">
        <v>2019</v>
      </c>
      <c r="L115" s="58">
        <v>2020</v>
      </c>
      <c r="M115" s="58">
        <v>2021</v>
      </c>
      <c r="N115" s="58">
        <v>2022</v>
      </c>
      <c r="O115" s="58">
        <v>2023</v>
      </c>
      <c r="P115" s="58">
        <v>2024</v>
      </c>
      <c r="Q115" s="58">
        <v>2025</v>
      </c>
      <c r="R115" s="58">
        <v>2026</v>
      </c>
      <c r="S115" s="58">
        <v>2027</v>
      </c>
      <c r="T115" s="58">
        <v>2028</v>
      </c>
      <c r="U115" s="58">
        <v>2029</v>
      </c>
      <c r="V115" s="58">
        <v>2030</v>
      </c>
      <c r="W115" s="58">
        <v>2031</v>
      </c>
      <c r="X115" s="58">
        <v>2032</v>
      </c>
      <c r="Y115" s="58">
        <v>2033</v>
      </c>
      <c r="Z115" s="58">
        <v>2034</v>
      </c>
      <c r="AA115" s="58">
        <v>2035</v>
      </c>
      <c r="AB115" s="58">
        <v>2036</v>
      </c>
      <c r="AC115" s="58">
        <v>2037</v>
      </c>
      <c r="AD115" s="58">
        <v>2038</v>
      </c>
      <c r="AE115" s="58">
        <v>2039</v>
      </c>
      <c r="AF115" s="58">
        <v>2040</v>
      </c>
      <c r="AG115" s="58">
        <v>2041</v>
      </c>
      <c r="AH115" s="58">
        <v>2042</v>
      </c>
      <c r="AI115" s="58">
        <v>2043</v>
      </c>
      <c r="AJ115" s="58">
        <v>2044</v>
      </c>
      <c r="AK115" s="58">
        <v>2045</v>
      </c>
      <c r="AL115" s="58">
        <v>2046</v>
      </c>
      <c r="AM115" s="58">
        <v>2047</v>
      </c>
      <c r="AN115" s="58">
        <v>2048</v>
      </c>
      <c r="AO115" s="58">
        <v>2049</v>
      </c>
      <c r="AP115" s="58">
        <v>2050</v>
      </c>
      <c r="AQ115" s="58">
        <v>2051</v>
      </c>
      <c r="AR115" s="58">
        <v>2052</v>
      </c>
      <c r="AS115" s="58">
        <v>2053</v>
      </c>
    </row>
    <row r="116" spans="8:45" hidden="1" x14ac:dyDescent="0.25">
      <c r="J116" s="58" t="s">
        <v>146</v>
      </c>
      <c r="K116" s="58" t="b">
        <v>1</v>
      </c>
      <c r="L116" s="58" t="b">
        <v>1</v>
      </c>
      <c r="M116" s="58" t="b">
        <v>1</v>
      </c>
      <c r="N116" s="58" t="b">
        <v>1</v>
      </c>
      <c r="O116" s="58" t="b">
        <v>1</v>
      </c>
      <c r="P116" s="58" t="b">
        <v>1</v>
      </c>
      <c r="Q116" s="58" t="b">
        <v>1</v>
      </c>
      <c r="R116" s="58" t="b">
        <v>1</v>
      </c>
      <c r="S116" s="58" t="b">
        <v>1</v>
      </c>
      <c r="T116" s="58" t="b">
        <v>1</v>
      </c>
      <c r="U116" s="58" t="b">
        <v>1</v>
      </c>
      <c r="V116" s="58" t="b">
        <v>1</v>
      </c>
      <c r="W116" s="58" t="b">
        <v>1</v>
      </c>
      <c r="X116" s="58" t="b">
        <v>1</v>
      </c>
      <c r="Y116" s="58" t="b">
        <v>1</v>
      </c>
      <c r="Z116" s="58" t="b">
        <v>1</v>
      </c>
      <c r="AA116" s="58" t="b">
        <v>1</v>
      </c>
      <c r="AB116" s="58" t="b">
        <v>1</v>
      </c>
      <c r="AC116" s="58" t="b">
        <v>1</v>
      </c>
      <c r="AD116" s="58" t="b">
        <v>1</v>
      </c>
      <c r="AE116" s="58" t="b">
        <v>1</v>
      </c>
      <c r="AF116" s="58" t="b">
        <v>1</v>
      </c>
      <c r="AG116" s="58" t="b">
        <v>1</v>
      </c>
      <c r="AH116" s="58" t="b">
        <v>1</v>
      </c>
      <c r="AI116" s="58" t="b">
        <v>1</v>
      </c>
      <c r="AJ116" s="58" t="b">
        <v>1</v>
      </c>
      <c r="AK116" s="58" t="b">
        <v>1</v>
      </c>
      <c r="AL116" s="58" t="b">
        <v>1</v>
      </c>
      <c r="AM116" s="58" t="b">
        <v>1</v>
      </c>
      <c r="AN116" s="58" t="b">
        <v>1</v>
      </c>
      <c r="AO116" s="58" t="b">
        <v>1</v>
      </c>
      <c r="AP116" s="58" t="b">
        <v>1</v>
      </c>
      <c r="AQ116" s="58" t="b">
        <v>1</v>
      </c>
      <c r="AR116" s="58" t="b">
        <v>1</v>
      </c>
      <c r="AS116" s="58" t="b">
        <v>1</v>
      </c>
    </row>
    <row r="117" spans="8:45" hidden="1" x14ac:dyDescent="0.25">
      <c r="I117" s="47">
        <v>2</v>
      </c>
    </row>
    <row r="118" spans="8:45" hidden="1" x14ac:dyDescent="0.25">
      <c r="H118" s="47" t="s">
        <v>1</v>
      </c>
      <c r="I118" s="47" t="s">
        <v>93</v>
      </c>
      <c r="J118" s="47">
        <v>4</v>
      </c>
      <c r="K118" s="47"/>
      <c r="L118" s="47"/>
      <c r="M118" s="47"/>
      <c r="N118" s="47"/>
      <c r="O118" s="47"/>
      <c r="P118" s="47"/>
      <c r="Q118" s="47"/>
    </row>
    <row r="119" spans="8:45" hidden="1" x14ac:dyDescent="0.25">
      <c r="H119" s="47" t="s">
        <v>372</v>
      </c>
      <c r="I119" s="47" t="s">
        <v>110</v>
      </c>
      <c r="J119" s="47" t="s">
        <v>147</v>
      </c>
      <c r="K119" s="47">
        <v>2019</v>
      </c>
      <c r="L119" s="47">
        <v>2020</v>
      </c>
      <c r="M119" s="47">
        <v>2021</v>
      </c>
      <c r="N119" s="47">
        <v>2022</v>
      </c>
      <c r="O119" s="47">
        <v>2023</v>
      </c>
      <c r="P119" s="47">
        <v>2024</v>
      </c>
      <c r="Q119" s="47">
        <v>2025</v>
      </c>
      <c r="R119" s="47">
        <v>2026</v>
      </c>
      <c r="S119" s="47">
        <v>2027</v>
      </c>
      <c r="T119" s="47">
        <v>2028</v>
      </c>
      <c r="U119" s="47">
        <v>2029</v>
      </c>
      <c r="V119" s="47">
        <v>2030</v>
      </c>
      <c r="W119" s="47">
        <v>2031</v>
      </c>
      <c r="X119" s="47">
        <v>2032</v>
      </c>
      <c r="Y119" s="47">
        <v>2033</v>
      </c>
      <c r="Z119" s="47">
        <v>2034</v>
      </c>
      <c r="AA119" s="47">
        <v>2035</v>
      </c>
      <c r="AB119" s="47">
        <v>2036</v>
      </c>
      <c r="AC119" s="47">
        <v>2037</v>
      </c>
      <c r="AD119" s="47">
        <v>2038</v>
      </c>
      <c r="AE119" s="47">
        <v>2039</v>
      </c>
      <c r="AF119" s="47">
        <v>2040</v>
      </c>
      <c r="AG119" s="47">
        <v>2041</v>
      </c>
      <c r="AH119" s="47">
        <v>2042</v>
      </c>
      <c r="AI119" s="47">
        <v>2043</v>
      </c>
      <c r="AJ119" s="47">
        <v>2044</v>
      </c>
      <c r="AK119" s="47">
        <v>2045</v>
      </c>
      <c r="AL119" s="47">
        <v>2046</v>
      </c>
      <c r="AM119" s="47">
        <v>2047</v>
      </c>
      <c r="AN119" s="47">
        <v>2048</v>
      </c>
      <c r="AO119" s="47">
        <v>2049</v>
      </c>
      <c r="AP119" s="47">
        <v>2050</v>
      </c>
      <c r="AQ119" s="47">
        <v>2051</v>
      </c>
      <c r="AR119" s="47">
        <v>2052</v>
      </c>
      <c r="AS119" s="47">
        <v>2053</v>
      </c>
    </row>
    <row r="120" spans="8:45" hidden="1" x14ac:dyDescent="0.25">
      <c r="J120">
        <v>0</v>
      </c>
      <c r="K120" s="110" t="e">
        <v>#N/A</v>
      </c>
      <c r="L120" s="110" t="e">
        <v>#N/A</v>
      </c>
      <c r="M120" s="110" t="e">
        <v>#N/A</v>
      </c>
      <c r="N120" s="110" t="e">
        <v>#N/A</v>
      </c>
      <c r="O120" s="110" t="e">
        <v>#N/A</v>
      </c>
      <c r="P120" s="110" t="e">
        <v>#N/A</v>
      </c>
      <c r="Q120" s="110" t="e">
        <v>#N/A</v>
      </c>
      <c r="R120" s="110" t="e">
        <v>#N/A</v>
      </c>
      <c r="S120" s="110" t="e">
        <v>#N/A</v>
      </c>
      <c r="T120" s="110" t="e">
        <v>#N/A</v>
      </c>
      <c r="U120" s="110" t="e">
        <v>#N/A</v>
      </c>
      <c r="V120" s="110" t="e">
        <v>#N/A</v>
      </c>
      <c r="W120" s="110" t="e">
        <v>#N/A</v>
      </c>
      <c r="X120" s="110" t="e">
        <v>#N/A</v>
      </c>
      <c r="Y120" s="110" t="e">
        <v>#N/A</v>
      </c>
      <c r="Z120" s="110" t="e">
        <v>#N/A</v>
      </c>
      <c r="AA120" s="110" t="e">
        <v>#N/A</v>
      </c>
      <c r="AB120" s="110" t="e">
        <v>#N/A</v>
      </c>
      <c r="AC120" s="110" t="e">
        <v>#N/A</v>
      </c>
      <c r="AD120" s="110" t="e">
        <v>#N/A</v>
      </c>
      <c r="AE120" s="110" t="e">
        <v>#N/A</v>
      </c>
      <c r="AF120" s="110" t="e">
        <v>#N/A</v>
      </c>
      <c r="AG120" s="110" t="e">
        <v>#N/A</v>
      </c>
      <c r="AH120" s="110" t="e">
        <v>#N/A</v>
      </c>
      <c r="AI120" s="110" t="e">
        <v>#N/A</v>
      </c>
      <c r="AJ120" s="110" t="e">
        <v>#N/A</v>
      </c>
      <c r="AK120" s="110" t="e">
        <v>#N/A</v>
      </c>
      <c r="AL120" s="110" t="e">
        <v>#N/A</v>
      </c>
      <c r="AM120" s="110" t="e">
        <v>#N/A</v>
      </c>
      <c r="AN120" s="110" t="e">
        <v>#N/A</v>
      </c>
      <c r="AO120" s="110" t="e">
        <v>#N/A</v>
      </c>
      <c r="AP120" s="110" t="e">
        <v>#N/A</v>
      </c>
      <c r="AQ120" s="110" t="e">
        <v>#N/A</v>
      </c>
      <c r="AR120" s="110" t="e">
        <v>#N/A</v>
      </c>
      <c r="AS120" s="110" t="e">
        <v>#N/A</v>
      </c>
    </row>
    <row r="121" spans="8:45" hidden="1" x14ac:dyDescent="0.25">
      <c r="J121"/>
      <c r="K121"/>
      <c r="L121"/>
      <c r="M121" s="90"/>
      <c r="N121" s="90"/>
      <c r="O121" s="90"/>
      <c r="P121" s="90"/>
      <c r="Q121" s="90"/>
      <c r="R121" s="90"/>
      <c r="S121" s="90"/>
      <c r="T121" s="90"/>
      <c r="U121" s="90"/>
      <c r="V121" s="90"/>
      <c r="W121" s="90"/>
      <c r="X121" s="90"/>
      <c r="Y121" s="90"/>
      <c r="Z121" s="90"/>
      <c r="AA121" s="90"/>
      <c r="AB121" s="90"/>
      <c r="AC121" s="90"/>
      <c r="AD121" s="90"/>
      <c r="AE121" s="90"/>
      <c r="AF121" s="90"/>
      <c r="AG121" s="90"/>
      <c r="AH121" s="90"/>
      <c r="AI121" s="90"/>
      <c r="AJ121" s="90"/>
      <c r="AK121" s="90"/>
      <c r="AL121" s="90"/>
      <c r="AM121" s="90"/>
      <c r="AN121" s="90"/>
      <c r="AO121" s="90"/>
      <c r="AP121" s="90"/>
      <c r="AQ121" s="90"/>
      <c r="AR121" s="90"/>
      <c r="AS121" s="90"/>
    </row>
    <row r="122" spans="8:45" hidden="1" x14ac:dyDescent="0.25">
      <c r="I122" s="47" t="s">
        <v>92</v>
      </c>
      <c r="J122"/>
      <c r="K122"/>
      <c r="L122"/>
    </row>
    <row r="123" spans="8:45" hidden="1" x14ac:dyDescent="0.25">
      <c r="I123" s="47" t="s">
        <v>110</v>
      </c>
      <c r="J123"/>
      <c r="K123"/>
      <c r="L123"/>
    </row>
    <row r="124" spans="8:45" hidden="1" x14ac:dyDescent="0.25">
      <c r="I124" s="47" t="s">
        <v>117</v>
      </c>
    </row>
    <row r="125" spans="8:45" hidden="1" x14ac:dyDescent="0.25"/>
    <row r="126" spans="8:45" hidden="1" x14ac:dyDescent="0.25"/>
    <row r="127" spans="8:45" hidden="1" x14ac:dyDescent="0.25">
      <c r="H127" s="47">
        <v>1</v>
      </c>
      <c r="I127" s="47" t="s">
        <v>111</v>
      </c>
    </row>
    <row r="128" spans="8:45" hidden="1" x14ac:dyDescent="0.25">
      <c r="H128" s="47">
        <v>2</v>
      </c>
      <c r="I128" s="47" t="s">
        <v>113</v>
      </c>
    </row>
    <row r="129" spans="8:9" hidden="1" x14ac:dyDescent="0.25">
      <c r="H129" s="47">
        <v>3</v>
      </c>
      <c r="I129" s="47" t="s">
        <v>109</v>
      </c>
    </row>
    <row r="130" spans="8:9" hidden="1" x14ac:dyDescent="0.25">
      <c r="H130" s="47">
        <v>4</v>
      </c>
      <c r="I130" s="47">
        <v>0</v>
      </c>
    </row>
    <row r="131" spans="8:9" hidden="1" x14ac:dyDescent="0.25">
      <c r="H131" s="47">
        <v>5</v>
      </c>
      <c r="I131" s="47">
        <v>0</v>
      </c>
    </row>
    <row r="132" spans="8:9" hidden="1" x14ac:dyDescent="0.25">
      <c r="H132" s="47">
        <v>6</v>
      </c>
      <c r="I132" s="47">
        <v>0</v>
      </c>
    </row>
    <row r="133" spans="8:9" hidden="1" x14ac:dyDescent="0.25">
      <c r="H133" s="47">
        <v>7</v>
      </c>
      <c r="I133" s="47">
        <v>0</v>
      </c>
    </row>
    <row r="134" spans="8:9" hidden="1" x14ac:dyDescent="0.25">
      <c r="H134" s="47">
        <v>8</v>
      </c>
      <c r="I134" s="47">
        <v>0</v>
      </c>
    </row>
    <row r="135" spans="8:9" hidden="1" x14ac:dyDescent="0.25">
      <c r="H135" s="47">
        <v>9</v>
      </c>
      <c r="I135" s="47">
        <v>0</v>
      </c>
    </row>
    <row r="136" spans="8:9" hidden="1" x14ac:dyDescent="0.25">
      <c r="H136" s="47">
        <v>10</v>
      </c>
      <c r="I136" s="47" t="s">
        <v>115</v>
      </c>
    </row>
    <row r="137" spans="8:9" hidden="1" x14ac:dyDescent="0.25">
      <c r="H137" s="47">
        <v>11</v>
      </c>
      <c r="I137" s="47" t="s">
        <v>116</v>
      </c>
    </row>
    <row r="138" spans="8:9" hidden="1" x14ac:dyDescent="0.25">
      <c r="H138" s="47">
        <v>12</v>
      </c>
      <c r="I138" s="47" t="s">
        <v>109</v>
      </c>
    </row>
    <row r="139" spans="8:9" hidden="1" x14ac:dyDescent="0.25">
      <c r="H139" s="47">
        <v>13</v>
      </c>
      <c r="I139" s="47" t="s">
        <v>109</v>
      </c>
    </row>
  </sheetData>
  <mergeCells count="3">
    <mergeCell ref="G5:G6"/>
    <mergeCell ref="G8:G15"/>
    <mergeCell ref="G17:G23"/>
  </mergeCells>
  <conditionalFormatting sqref="K79:L81 K77:L77 K70:O75">
    <cfRule type="cellIs" dxfId="34" priority="19" operator="equal">
      <formula>"COST"</formula>
    </cfRule>
    <cfRule type="cellIs" dxfId="33" priority="20" operator="equal">
      <formula>"BENEFIT"</formula>
    </cfRule>
  </conditionalFormatting>
  <conditionalFormatting sqref="M79:M81">
    <cfRule type="cellIs" dxfId="32" priority="17" operator="equal">
      <formula>"COST"</formula>
    </cfRule>
    <cfRule type="cellIs" dxfId="31" priority="18" operator="equal">
      <formula>"BENEFIT"</formula>
    </cfRule>
  </conditionalFormatting>
  <conditionalFormatting sqref="O79:O81 O77">
    <cfRule type="cellIs" dxfId="30" priority="13" operator="equal">
      <formula>"COST"</formula>
    </cfRule>
    <cfRule type="cellIs" dxfId="29" priority="14" operator="equal">
      <formula>"BENEFIT"</formula>
    </cfRule>
  </conditionalFormatting>
  <conditionalFormatting sqref="N79:N81 N77">
    <cfRule type="cellIs" dxfId="28" priority="15" operator="equal">
      <formula>"COST"</formula>
    </cfRule>
    <cfRule type="cellIs" dxfId="27" priority="16" operator="equal">
      <formula>"BENEFIT"</formula>
    </cfRule>
  </conditionalFormatting>
  <conditionalFormatting sqref="K78:L78">
    <cfRule type="cellIs" dxfId="26" priority="11" operator="equal">
      <formula>"COST"</formula>
    </cfRule>
    <cfRule type="cellIs" dxfId="25" priority="12" operator="equal">
      <formula>"BENEFIT"</formula>
    </cfRule>
  </conditionalFormatting>
  <conditionalFormatting sqref="O78">
    <cfRule type="cellIs" dxfId="24" priority="7" operator="equal">
      <formula>"COST"</formula>
    </cfRule>
    <cfRule type="cellIs" dxfId="23" priority="8" operator="equal">
      <formula>"BENEFIT"</formula>
    </cfRule>
  </conditionalFormatting>
  <conditionalFormatting sqref="M77">
    <cfRule type="cellIs" dxfId="22" priority="5" operator="equal">
      <formula>"COST"</formula>
    </cfRule>
    <cfRule type="cellIs" dxfId="21" priority="6" operator="equal">
      <formula>"BENEFIT"</formula>
    </cfRule>
  </conditionalFormatting>
  <conditionalFormatting sqref="N78">
    <cfRule type="cellIs" dxfId="20" priority="9" operator="equal">
      <formula>"COST"</formula>
    </cfRule>
    <cfRule type="cellIs" dxfId="19" priority="10" operator="equal">
      <formula>"BENEFIT"</formula>
    </cfRule>
  </conditionalFormatting>
  <conditionalFormatting sqref="M78">
    <cfRule type="cellIs" dxfId="18" priority="3" operator="equal">
      <formula>"COST"</formula>
    </cfRule>
    <cfRule type="cellIs" dxfId="17" priority="4" operator="equal">
      <formula>"BENEFIT"</formula>
    </cfRule>
  </conditionalFormatting>
  <conditionalFormatting sqref="K76:O76">
    <cfRule type="cellIs" dxfId="16" priority="1" operator="equal">
      <formula>"COST"</formula>
    </cfRule>
    <cfRule type="cellIs" dxfId="15" priority="2" operator="equal">
      <formula>"BENEFIT"</formula>
    </cfRule>
  </conditionalFormatting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11</xdr:col>
                    <xdr:colOff>866775</xdr:colOff>
                    <xdr:row>4</xdr:row>
                    <xdr:rowOff>171450</xdr:rowOff>
                  </from>
                  <to>
                    <xdr:col>15</xdr:col>
                    <xdr:colOff>409575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Drop Down 2">
              <controlPr defaultSize="0" autoLine="0" autoPict="0">
                <anchor moveWithCells="1">
                  <from>
                    <xdr:col>11</xdr:col>
                    <xdr:colOff>866775</xdr:colOff>
                    <xdr:row>3</xdr:row>
                    <xdr:rowOff>47625</xdr:rowOff>
                  </from>
                  <to>
                    <xdr:col>15</xdr:col>
                    <xdr:colOff>409575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Drop Down 3">
              <controlPr defaultSize="0" autoLine="0" autoPict="0">
                <anchor moveWithCells="1">
                  <from>
                    <xdr:col>11</xdr:col>
                    <xdr:colOff>866775</xdr:colOff>
                    <xdr:row>4</xdr:row>
                    <xdr:rowOff>171450</xdr:rowOff>
                  </from>
                  <to>
                    <xdr:col>15</xdr:col>
                    <xdr:colOff>457200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Drop Down 4">
              <controlPr defaultSize="0" autoLine="0" autoPict="0">
                <anchor moveWithCells="1">
                  <from>
                    <xdr:col>11</xdr:col>
                    <xdr:colOff>866775</xdr:colOff>
                    <xdr:row>3</xdr:row>
                    <xdr:rowOff>47625</xdr:rowOff>
                  </from>
                  <to>
                    <xdr:col>15</xdr:col>
                    <xdr:colOff>457200</xdr:colOff>
                    <xdr:row>4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DB9B8-90AF-49F9-AAAD-FAA7AE9D2F28}">
  <sheetPr codeName="Sheet3">
    <tabColor theme="1"/>
    <pageSetUpPr autoPageBreaks="0"/>
  </sheetPr>
  <dimension ref="A1:BN44"/>
  <sheetViews>
    <sheetView showGridLines="0" zoomScale="70" zoomScaleNormal="70" workbookViewId="0">
      <pane xSplit="10" ySplit="11" topLeftCell="K12" activePane="bottomRight" state="frozen"/>
      <selection sqref="A1:XFD1048576"/>
      <selection pane="topRight" sqref="A1:XFD1048576"/>
      <selection pane="bottomLeft" sqref="A1:XFD1048576"/>
      <selection pane="bottomRight" activeCell="K12" sqref="K12"/>
    </sheetView>
  </sheetViews>
  <sheetFormatPr defaultColWidth="7.7109375" defaultRowHeight="15" x14ac:dyDescent="0.25"/>
  <cols>
    <col min="1" max="1" width="2.85546875" customWidth="1"/>
    <col min="2" max="2" width="16.28515625" hidden="1" customWidth="1"/>
    <col min="3" max="3" width="14.140625" hidden="1" customWidth="1"/>
    <col min="4" max="4" width="3.42578125" hidden="1" customWidth="1"/>
    <col min="5" max="5" width="12.85546875" bestFit="1" customWidth="1"/>
    <col min="6" max="6" width="35.5703125" bestFit="1" customWidth="1"/>
    <col min="7" max="7" width="20.7109375" bestFit="1" customWidth="1"/>
    <col min="8" max="8" width="28" bestFit="1" customWidth="1"/>
    <col min="9" max="9" width="55" customWidth="1"/>
    <col min="10" max="10" width="18.85546875" customWidth="1"/>
    <col min="11" max="27" width="11.42578125" customWidth="1"/>
    <col min="28" max="39" width="11.42578125" hidden="1" customWidth="1"/>
    <col min="40" max="42" width="11.42578125" customWidth="1"/>
    <col min="43" max="51" width="11.42578125" hidden="1" customWidth="1"/>
    <col min="52" max="52" width="11.42578125" customWidth="1"/>
    <col min="53" max="56" width="11.42578125" hidden="1" customWidth="1"/>
    <col min="57" max="59" width="11.42578125" customWidth="1"/>
    <col min="60" max="62" width="11.42578125" hidden="1" customWidth="1"/>
    <col min="63" max="65" width="11.42578125" customWidth="1"/>
    <col min="66" max="66" width="7.7109375" hidden="1" customWidth="1"/>
  </cols>
  <sheetData>
    <row r="1" spans="1:66" x14ac:dyDescent="0.25">
      <c r="A1" s="46" t="s">
        <v>148</v>
      </c>
    </row>
    <row r="2" spans="1:66" x14ac:dyDescent="0.25">
      <c r="A2" s="111" t="str">
        <f>HYPERLINK("#'Contents'!a1","Return to Contents")</f>
        <v>Return to Contents</v>
      </c>
      <c r="F2" s="99"/>
    </row>
    <row r="3" spans="1:66" ht="15" hidden="1" customHeight="1" x14ac:dyDescent="0.2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 t="s">
        <v>149</v>
      </c>
      <c r="AC3" s="112"/>
      <c r="AD3" s="112"/>
      <c r="AE3" s="112" t="s">
        <v>150</v>
      </c>
      <c r="AF3" s="112"/>
      <c r="AG3" s="112"/>
      <c r="AH3" s="112" t="s">
        <v>151</v>
      </c>
      <c r="AI3" s="112"/>
      <c r="AJ3" s="112"/>
      <c r="AK3" s="112" t="s">
        <v>152</v>
      </c>
      <c r="AL3" s="112"/>
      <c r="AM3" s="112"/>
      <c r="AN3" s="112" t="s">
        <v>153</v>
      </c>
      <c r="AO3" s="112"/>
      <c r="AP3" s="112"/>
      <c r="AQ3" s="112" t="s">
        <v>154</v>
      </c>
      <c r="AR3" s="112"/>
      <c r="AS3" s="112"/>
      <c r="AT3" s="112" t="s">
        <v>155</v>
      </c>
      <c r="AU3" s="112"/>
      <c r="AV3" s="112"/>
      <c r="AW3" s="112" t="s">
        <v>156</v>
      </c>
      <c r="AX3" s="112"/>
      <c r="AY3" s="112"/>
      <c r="AZ3" s="112" t="s">
        <v>157</v>
      </c>
      <c r="BA3" s="112" t="s">
        <v>158</v>
      </c>
      <c r="BB3" s="112" t="s">
        <v>159</v>
      </c>
      <c r="BC3" s="112"/>
      <c r="BD3" s="112"/>
      <c r="BE3" s="112"/>
      <c r="BF3" s="112"/>
      <c r="BG3" s="112"/>
      <c r="BH3" s="112"/>
      <c r="BI3" s="112"/>
      <c r="BJ3" s="112"/>
      <c r="BK3" s="112" t="s">
        <v>160</v>
      </c>
      <c r="BL3" s="112"/>
      <c r="BM3" s="112"/>
      <c r="BN3" s="112"/>
    </row>
    <row r="4" spans="1:66" hidden="1" x14ac:dyDescent="0.25">
      <c r="C4" s="46"/>
      <c r="D4" s="46"/>
      <c r="F4" s="113"/>
      <c r="H4" s="113"/>
    </row>
    <row r="5" spans="1:66" hidden="1" x14ac:dyDescent="0.25">
      <c r="C5" s="46"/>
      <c r="D5" s="46"/>
      <c r="F5" s="113"/>
      <c r="H5" s="113"/>
    </row>
    <row r="6" spans="1:66" hidden="1" x14ac:dyDescent="0.25">
      <c r="A6" s="46"/>
      <c r="C6" s="46"/>
      <c r="D6" s="46"/>
      <c r="F6" s="113"/>
      <c r="H6" s="113"/>
    </row>
    <row r="7" spans="1:66" hidden="1" x14ac:dyDescent="0.25">
      <c r="A7" s="46"/>
      <c r="C7" s="46"/>
      <c r="D7" s="46"/>
      <c r="F7" s="113"/>
      <c r="H7" s="113"/>
    </row>
    <row r="8" spans="1:66" hidden="1" x14ac:dyDescent="0.25">
      <c r="A8" s="111"/>
      <c r="B8" s="47"/>
      <c r="C8" s="47"/>
      <c r="D8" s="47"/>
      <c r="K8">
        <v>26</v>
      </c>
      <c r="L8">
        <f>K8</f>
        <v>26</v>
      </c>
      <c r="M8">
        <f>L8</f>
        <v>26</v>
      </c>
      <c r="AQ8" s="47"/>
      <c r="AR8" s="47"/>
      <c r="AS8" s="47"/>
      <c r="AT8" s="47"/>
      <c r="AU8" s="47"/>
      <c r="AV8" s="47"/>
      <c r="AW8" s="47"/>
      <c r="AX8" s="47"/>
      <c r="AY8" s="47"/>
      <c r="BN8" s="47"/>
    </row>
    <row r="9" spans="1:66" ht="30" customHeight="1" x14ac:dyDescent="0.25">
      <c r="B9" s="47"/>
      <c r="C9" s="47"/>
      <c r="D9" s="47"/>
      <c r="K9" s="196" t="s">
        <v>161</v>
      </c>
      <c r="L9" s="197"/>
      <c r="M9" s="198"/>
      <c r="N9" s="196" t="s">
        <v>162</v>
      </c>
      <c r="O9" s="197"/>
      <c r="P9" s="197"/>
      <c r="Q9" s="197"/>
      <c r="R9" s="198"/>
      <c r="S9" s="196" t="s">
        <v>163</v>
      </c>
      <c r="T9" s="197"/>
      <c r="U9" s="198"/>
      <c r="V9" s="196" t="s">
        <v>164</v>
      </c>
      <c r="W9" s="197"/>
      <c r="X9" s="198"/>
      <c r="Y9" s="196" t="s">
        <v>165</v>
      </c>
      <c r="Z9" s="197"/>
      <c r="AA9" s="198"/>
      <c r="AB9" s="196" t="s">
        <v>166</v>
      </c>
      <c r="AC9" s="197"/>
      <c r="AD9" s="198"/>
      <c r="AE9" s="196" t="s">
        <v>167</v>
      </c>
      <c r="AF9" s="197"/>
      <c r="AG9" s="198"/>
      <c r="AH9" s="199" t="s">
        <v>168</v>
      </c>
      <c r="AI9" s="200"/>
      <c r="AJ9" s="200"/>
      <c r="AK9" s="200"/>
      <c r="AL9" s="200"/>
      <c r="AM9" s="200"/>
      <c r="AN9" s="200"/>
      <c r="AO9" s="200"/>
      <c r="AP9" s="201"/>
      <c r="AQ9" s="199" t="s">
        <v>169</v>
      </c>
      <c r="AR9" s="200"/>
      <c r="AS9" s="200"/>
      <c r="AT9" s="200"/>
      <c r="AU9" s="200"/>
      <c r="AV9" s="200"/>
      <c r="AW9" s="200"/>
      <c r="AX9" s="200"/>
      <c r="AY9" s="201"/>
      <c r="AZ9" s="196" t="s">
        <v>170</v>
      </c>
      <c r="BA9" s="198"/>
      <c r="BB9" s="114" t="s">
        <v>171</v>
      </c>
      <c r="BC9" s="115"/>
      <c r="BD9" s="115"/>
      <c r="BE9" s="114"/>
      <c r="BF9" s="115"/>
      <c r="BG9" s="115"/>
      <c r="BH9" s="116"/>
      <c r="BI9" s="116"/>
      <c r="BJ9" s="116"/>
      <c r="BK9" s="116"/>
      <c r="BL9" s="116"/>
      <c r="BM9" s="117"/>
      <c r="BN9" s="47"/>
    </row>
    <row r="10" spans="1:66" ht="15" customHeight="1" x14ac:dyDescent="0.25">
      <c r="B10" s="47"/>
      <c r="C10" s="47"/>
      <c r="D10" s="47"/>
      <c r="K10" s="199"/>
      <c r="L10" s="200"/>
      <c r="M10" s="201"/>
      <c r="N10" s="199"/>
      <c r="O10" s="200"/>
      <c r="P10" s="200"/>
      <c r="Q10" s="200"/>
      <c r="R10" s="201"/>
      <c r="S10" s="199"/>
      <c r="T10" s="200"/>
      <c r="U10" s="201"/>
      <c r="V10" s="199"/>
      <c r="W10" s="200"/>
      <c r="X10" s="201"/>
      <c r="Y10" s="199"/>
      <c r="Z10" s="200"/>
      <c r="AA10" s="201"/>
      <c r="AB10" s="199"/>
      <c r="AC10" s="200"/>
      <c r="AD10" s="201"/>
      <c r="AE10" s="199"/>
      <c r="AF10" s="200"/>
      <c r="AG10" s="201"/>
      <c r="AH10" s="205" t="s">
        <v>172</v>
      </c>
      <c r="AI10" s="206"/>
      <c r="AJ10" s="207"/>
      <c r="AK10" s="205" t="s">
        <v>173</v>
      </c>
      <c r="AL10" s="206"/>
      <c r="AM10" s="207"/>
      <c r="AN10" s="205" t="s">
        <v>174</v>
      </c>
      <c r="AO10" s="206"/>
      <c r="AP10" s="208"/>
      <c r="AQ10" s="205" t="s">
        <v>172</v>
      </c>
      <c r="AR10" s="206"/>
      <c r="AS10" s="207"/>
      <c r="AT10" s="205" t="s">
        <v>173</v>
      </c>
      <c r="AU10" s="206"/>
      <c r="AV10" s="207"/>
      <c r="AW10" s="205" t="s">
        <v>175</v>
      </c>
      <c r="AX10" s="206"/>
      <c r="AY10" s="208"/>
      <c r="AZ10" s="199"/>
      <c r="BA10" s="201"/>
      <c r="BB10" s="202" t="s">
        <v>176</v>
      </c>
      <c r="BC10" s="203"/>
      <c r="BD10" s="204"/>
      <c r="BE10" s="202" t="s">
        <v>177</v>
      </c>
      <c r="BF10" s="203"/>
      <c r="BG10" s="204"/>
      <c r="BH10" s="202" t="s">
        <v>125</v>
      </c>
      <c r="BI10" s="203"/>
      <c r="BJ10" s="204"/>
      <c r="BK10" s="202" t="s">
        <v>160</v>
      </c>
      <c r="BL10" s="203"/>
      <c r="BM10" s="204"/>
      <c r="BN10" s="47"/>
    </row>
    <row r="11" spans="1:66" ht="48.75" customHeight="1" x14ac:dyDescent="0.25">
      <c r="B11" s="118" t="s">
        <v>178</v>
      </c>
      <c r="C11" s="118" t="s">
        <v>179</v>
      </c>
      <c r="D11" s="118" t="s">
        <v>180</v>
      </c>
      <c r="E11" s="118" t="s">
        <v>2</v>
      </c>
      <c r="F11" s="118" t="s">
        <v>3</v>
      </c>
      <c r="G11" s="118" t="s">
        <v>4</v>
      </c>
      <c r="H11" s="118" t="s">
        <v>5</v>
      </c>
      <c r="I11" s="119" t="s">
        <v>6</v>
      </c>
      <c r="J11" s="119" t="s">
        <v>7</v>
      </c>
      <c r="K11" s="120">
        <v>2019</v>
      </c>
      <c r="L11" s="121">
        <f>K11+1</f>
        <v>2020</v>
      </c>
      <c r="M11" s="122">
        <f>L11+1</f>
        <v>2021</v>
      </c>
      <c r="N11" s="120" t="s">
        <v>181</v>
      </c>
      <c r="O11" s="121" t="s">
        <v>182</v>
      </c>
      <c r="P11" s="121">
        <v>2019</v>
      </c>
      <c r="Q11" s="123">
        <f>P11+1</f>
        <v>2020</v>
      </c>
      <c r="R11" s="121">
        <f t="shared" ref="R11" si="0">Q11+1</f>
        <v>2021</v>
      </c>
      <c r="S11" s="120">
        <v>2019</v>
      </c>
      <c r="T11" s="123">
        <f>S11+1</f>
        <v>2020</v>
      </c>
      <c r="U11" s="124">
        <f>T11+1</f>
        <v>2021</v>
      </c>
      <c r="V11" s="120">
        <f>S11</f>
        <v>2019</v>
      </c>
      <c r="W11" s="121">
        <f t="shared" ref="W11:X11" si="1">T11</f>
        <v>2020</v>
      </c>
      <c r="X11" s="122">
        <f t="shared" si="1"/>
        <v>2021</v>
      </c>
      <c r="Y11" s="120">
        <f>V11</f>
        <v>2019</v>
      </c>
      <c r="Z11" s="121">
        <f t="shared" ref="Z11:AA11" si="2">W11</f>
        <v>2020</v>
      </c>
      <c r="AA11" s="122">
        <f t="shared" si="2"/>
        <v>2021</v>
      </c>
      <c r="AB11" s="120">
        <f>Y11</f>
        <v>2019</v>
      </c>
      <c r="AC11" s="121">
        <f t="shared" ref="AC11:AG11" si="3">Z11</f>
        <v>2020</v>
      </c>
      <c r="AD11" s="122">
        <f t="shared" si="3"/>
        <v>2021</v>
      </c>
      <c r="AE11" s="120">
        <f t="shared" si="3"/>
        <v>2019</v>
      </c>
      <c r="AF11" s="121">
        <f t="shared" si="3"/>
        <v>2020</v>
      </c>
      <c r="AG11" s="122">
        <f t="shared" si="3"/>
        <v>2021</v>
      </c>
      <c r="AH11" s="120">
        <f>AE11</f>
        <v>2019</v>
      </c>
      <c r="AI11" s="121">
        <f>AF11</f>
        <v>2020</v>
      </c>
      <c r="AJ11" s="122">
        <f>AG11</f>
        <v>2021</v>
      </c>
      <c r="AK11" s="120">
        <f t="shared" ref="AK11:AM11" si="4">AH11</f>
        <v>2019</v>
      </c>
      <c r="AL11" s="121">
        <f t="shared" si="4"/>
        <v>2020</v>
      </c>
      <c r="AM11" s="122">
        <f t="shared" si="4"/>
        <v>2021</v>
      </c>
      <c r="AN11" s="120">
        <f>AH11</f>
        <v>2019</v>
      </c>
      <c r="AO11" s="121">
        <f>AI11</f>
        <v>2020</v>
      </c>
      <c r="AP11" s="122">
        <f>AJ11</f>
        <v>2021</v>
      </c>
      <c r="AQ11" s="120">
        <f>AH11</f>
        <v>2019</v>
      </c>
      <c r="AR11" s="121">
        <f>AI11</f>
        <v>2020</v>
      </c>
      <c r="AS11" s="122">
        <f>AJ11</f>
        <v>2021</v>
      </c>
      <c r="AT11" s="120">
        <f>AH11</f>
        <v>2019</v>
      </c>
      <c r="AU11" s="121">
        <f>AI11</f>
        <v>2020</v>
      </c>
      <c r="AV11" s="122">
        <f>AJ11</f>
        <v>2021</v>
      </c>
      <c r="AW11" s="120">
        <f>AH11</f>
        <v>2019</v>
      </c>
      <c r="AX11" s="121">
        <f>AI11</f>
        <v>2020</v>
      </c>
      <c r="AY11" s="122">
        <f>AJ11</f>
        <v>2021</v>
      </c>
      <c r="AZ11" s="125" t="s">
        <v>183</v>
      </c>
      <c r="BA11" s="126" t="s">
        <v>184</v>
      </c>
      <c r="BB11" s="120">
        <f t="shared" ref="BB11:BD11" si="5">AW11</f>
        <v>2019</v>
      </c>
      <c r="BC11" s="121">
        <f t="shared" si="5"/>
        <v>2020</v>
      </c>
      <c r="BD11" s="122">
        <f t="shared" si="5"/>
        <v>2021</v>
      </c>
      <c r="BE11" s="120">
        <f>BB11</f>
        <v>2019</v>
      </c>
      <c r="BF11" s="121">
        <f t="shared" ref="BF11:BG11" si="6">BC11</f>
        <v>2020</v>
      </c>
      <c r="BG11" s="122">
        <f t="shared" si="6"/>
        <v>2021</v>
      </c>
      <c r="BH11" s="120">
        <f>BB11</f>
        <v>2019</v>
      </c>
      <c r="BI11" s="121">
        <f>BC11</f>
        <v>2020</v>
      </c>
      <c r="BJ11" s="122">
        <f>BD11</f>
        <v>2021</v>
      </c>
      <c r="BK11" s="120">
        <f>BB11</f>
        <v>2019</v>
      </c>
      <c r="BL11" s="121">
        <f>BC11</f>
        <v>2020</v>
      </c>
      <c r="BM11" s="122">
        <f>BD11</f>
        <v>2021</v>
      </c>
      <c r="BN11" s="127" t="s">
        <v>185</v>
      </c>
    </row>
    <row r="12" spans="1:66" x14ac:dyDescent="0.25">
      <c r="B12" s="128" t="str">
        <f t="shared" ref="B12:B22" si="7">E12&amp;"_"&amp;F12&amp;"_"&amp;G12&amp;"_"&amp;H12&amp;"_"&amp;I12&amp;"_"&amp;J12</f>
        <v>Residential_Single Family Low Income Program_Water Heating_Direct Install_Low Flow Faucet Aerator_Fixed</v>
      </c>
      <c r="C12" s="128" t="b">
        <f t="shared" ref="C12:C22" si="8">COUNTIF($B:$B,B12)=1</f>
        <v>1</v>
      </c>
      <c r="D12" s="128">
        <f t="shared" ref="D12:D22" si="9">COUNTIF(B:B,"&lt;"&amp;B12)+1</f>
        <v>7</v>
      </c>
      <c r="E12" s="129" t="s">
        <v>11</v>
      </c>
      <c r="F12" s="130" t="s">
        <v>19</v>
      </c>
      <c r="G12" s="130" t="s">
        <v>186</v>
      </c>
      <c r="H12" s="130" t="s">
        <v>187</v>
      </c>
      <c r="I12" s="130" t="s">
        <v>42</v>
      </c>
      <c r="J12" s="130" t="s">
        <v>188</v>
      </c>
      <c r="K12" s="131">
        <v>2.7407177432609342</v>
      </c>
      <c r="L12" s="132">
        <v>2.8122495068804589</v>
      </c>
      <c r="M12" s="133">
        <v>2.885660808193292</v>
      </c>
      <c r="N12" s="134" t="s">
        <v>189</v>
      </c>
      <c r="O12" s="135">
        <v>1</v>
      </c>
      <c r="P12" s="135">
        <v>1000</v>
      </c>
      <c r="Q12" s="135">
        <v>1600</v>
      </c>
      <c r="R12" s="135">
        <v>1800</v>
      </c>
      <c r="S12" s="136">
        <v>1000</v>
      </c>
      <c r="T12" s="137">
        <v>1600</v>
      </c>
      <c r="U12" s="138">
        <v>1800</v>
      </c>
      <c r="V12" s="139" t="s">
        <v>124</v>
      </c>
      <c r="W12" s="140" t="s">
        <v>124</v>
      </c>
      <c r="X12" s="141" t="s">
        <v>124</v>
      </c>
      <c r="Y12" s="139">
        <v>5.53</v>
      </c>
      <c r="Z12" s="140">
        <v>5.53</v>
      </c>
      <c r="AA12" s="142">
        <v>5.53</v>
      </c>
      <c r="AB12" s="139" t="s">
        <v>124</v>
      </c>
      <c r="AC12" s="140" t="s">
        <v>124</v>
      </c>
      <c r="AD12" s="141" t="s">
        <v>124</v>
      </c>
      <c r="AE12" s="139" t="s">
        <v>124</v>
      </c>
      <c r="AF12" s="140" t="s">
        <v>124</v>
      </c>
      <c r="AG12" s="141" t="s">
        <v>124</v>
      </c>
      <c r="AH12" s="139" t="s">
        <v>124</v>
      </c>
      <c r="AI12" s="140" t="s">
        <v>124</v>
      </c>
      <c r="AJ12" s="141" t="s">
        <v>124</v>
      </c>
      <c r="AK12" s="139" t="s">
        <v>124</v>
      </c>
      <c r="AL12" s="140" t="s">
        <v>124</v>
      </c>
      <c r="AM12" s="141" t="s">
        <v>124</v>
      </c>
      <c r="AN12" s="146">
        <v>2.8178795162718568</v>
      </c>
      <c r="AO12" s="147">
        <v>2.8178795162718568</v>
      </c>
      <c r="AP12" s="148">
        <v>2.8178795162718568</v>
      </c>
      <c r="AQ12" s="149">
        <v>0</v>
      </c>
      <c r="AR12" s="150">
        <v>0</v>
      </c>
      <c r="AS12" s="151">
        <v>0</v>
      </c>
      <c r="AT12" s="149">
        <v>0</v>
      </c>
      <c r="AU12" s="150">
        <v>0</v>
      </c>
      <c r="AV12" s="151">
        <v>0</v>
      </c>
      <c r="AW12" s="149">
        <v>0</v>
      </c>
      <c r="AX12" s="150">
        <v>0</v>
      </c>
      <c r="AY12" s="151">
        <v>0</v>
      </c>
      <c r="AZ12" s="152">
        <v>10</v>
      </c>
      <c r="BA12" s="153">
        <v>0</v>
      </c>
      <c r="BB12" s="154">
        <v>0</v>
      </c>
      <c r="BC12" s="155">
        <v>0</v>
      </c>
      <c r="BD12" s="156">
        <v>0</v>
      </c>
      <c r="BE12" s="157">
        <v>0.01</v>
      </c>
      <c r="BF12" s="158">
        <v>0.01</v>
      </c>
      <c r="BG12" s="159">
        <v>0.01</v>
      </c>
      <c r="BH12" s="154">
        <v>0</v>
      </c>
      <c r="BI12" s="155">
        <v>0</v>
      </c>
      <c r="BJ12" s="155">
        <v>0</v>
      </c>
      <c r="BK12" s="154">
        <v>1</v>
      </c>
      <c r="BL12" s="155">
        <v>1</v>
      </c>
      <c r="BM12" s="156">
        <v>1</v>
      </c>
      <c r="BN12" t="str">
        <f t="shared" ref="BN12:BN19" si="10">E12&amp;"_"&amp;F12</f>
        <v>Residential_Single Family Low Income Program</v>
      </c>
    </row>
    <row r="13" spans="1:66" x14ac:dyDescent="0.25">
      <c r="B13" s="128" t="str">
        <f t="shared" si="7"/>
        <v>Residential_Single Family Low Income Program_Water Heating_Direct Install_Low Flow Faucet Aerator_Swivel</v>
      </c>
      <c r="C13" s="128" t="b">
        <f t="shared" si="8"/>
        <v>1</v>
      </c>
      <c r="D13" s="128">
        <f t="shared" si="9"/>
        <v>8</v>
      </c>
      <c r="E13" s="129" t="s">
        <v>11</v>
      </c>
      <c r="F13" s="130" t="s">
        <v>19</v>
      </c>
      <c r="G13" s="130" t="s">
        <v>186</v>
      </c>
      <c r="H13" s="130" t="s">
        <v>187</v>
      </c>
      <c r="I13" s="130" t="s">
        <v>42</v>
      </c>
      <c r="J13" s="130" t="s">
        <v>190</v>
      </c>
      <c r="K13" s="131">
        <v>4.244341044702729</v>
      </c>
      <c r="L13" s="132">
        <v>4.3551168446101967</v>
      </c>
      <c r="M13" s="133">
        <v>4.4688033415408777</v>
      </c>
      <c r="N13" s="134" t="s">
        <v>189</v>
      </c>
      <c r="O13" s="135">
        <v>1</v>
      </c>
      <c r="P13" s="135">
        <v>125</v>
      </c>
      <c r="Q13" s="135">
        <v>200</v>
      </c>
      <c r="R13" s="135">
        <v>225</v>
      </c>
      <c r="S13" s="136">
        <v>125</v>
      </c>
      <c r="T13" s="137">
        <v>200</v>
      </c>
      <c r="U13" s="138">
        <v>225</v>
      </c>
      <c r="V13" s="139" t="s">
        <v>124</v>
      </c>
      <c r="W13" s="140" t="s">
        <v>124</v>
      </c>
      <c r="X13" s="141" t="s">
        <v>124</v>
      </c>
      <c r="Y13" s="139">
        <v>6.3</v>
      </c>
      <c r="Z13" s="140">
        <v>6.3</v>
      </c>
      <c r="AA13" s="142">
        <v>6.3</v>
      </c>
      <c r="AB13" s="139" t="s">
        <v>124</v>
      </c>
      <c r="AC13" s="140" t="s">
        <v>124</v>
      </c>
      <c r="AD13" s="141" t="s">
        <v>124</v>
      </c>
      <c r="AE13" s="139" t="s">
        <v>124</v>
      </c>
      <c r="AF13" s="140" t="s">
        <v>124</v>
      </c>
      <c r="AG13" s="141" t="s">
        <v>124</v>
      </c>
      <c r="AH13" s="139" t="s">
        <v>124</v>
      </c>
      <c r="AI13" s="140" t="s">
        <v>124</v>
      </c>
      <c r="AJ13" s="141" t="s">
        <v>124</v>
      </c>
      <c r="AK13" s="139" t="s">
        <v>124</v>
      </c>
      <c r="AL13" s="140" t="s">
        <v>124</v>
      </c>
      <c r="AM13" s="141" t="s">
        <v>124</v>
      </c>
      <c r="AN13" s="146">
        <v>4.9714582919263446</v>
      </c>
      <c r="AO13" s="147">
        <v>4.9714582919263446</v>
      </c>
      <c r="AP13" s="148">
        <v>4.9714582919263446</v>
      </c>
      <c r="AQ13" s="149">
        <v>0</v>
      </c>
      <c r="AR13" s="150">
        <v>0</v>
      </c>
      <c r="AS13" s="151">
        <v>0</v>
      </c>
      <c r="AT13" s="149">
        <v>0</v>
      </c>
      <c r="AU13" s="150">
        <v>0</v>
      </c>
      <c r="AV13" s="151">
        <v>0</v>
      </c>
      <c r="AW13" s="149">
        <v>0</v>
      </c>
      <c r="AX13" s="150">
        <v>0</v>
      </c>
      <c r="AY13" s="151">
        <v>0</v>
      </c>
      <c r="AZ13" s="152">
        <v>10</v>
      </c>
      <c r="BA13" s="153">
        <v>0</v>
      </c>
      <c r="BB13" s="154">
        <v>0</v>
      </c>
      <c r="BC13" s="155">
        <v>0</v>
      </c>
      <c r="BD13" s="156">
        <v>0</v>
      </c>
      <c r="BE13" s="157">
        <v>0.01</v>
      </c>
      <c r="BF13" s="158">
        <v>0.01</v>
      </c>
      <c r="BG13" s="159">
        <v>0.01</v>
      </c>
      <c r="BH13" s="154">
        <v>0</v>
      </c>
      <c r="BI13" s="155">
        <v>0</v>
      </c>
      <c r="BJ13" s="155">
        <v>0</v>
      </c>
      <c r="BK13" s="154">
        <v>1</v>
      </c>
      <c r="BL13" s="155">
        <v>1</v>
      </c>
      <c r="BM13" s="156">
        <v>1</v>
      </c>
      <c r="BN13" t="str">
        <f t="shared" si="10"/>
        <v>Residential_Single Family Low Income Program</v>
      </c>
    </row>
    <row r="14" spans="1:66" x14ac:dyDescent="0.25">
      <c r="B14" s="128" t="str">
        <f t="shared" si="7"/>
        <v>Residential_Single Family Low Income Program_Water Heating_Direct Install_Low Flow Showerhead_Fixed</v>
      </c>
      <c r="C14" s="128" t="b">
        <f t="shared" si="8"/>
        <v>1</v>
      </c>
      <c r="D14" s="128">
        <f t="shared" si="9"/>
        <v>9</v>
      </c>
      <c r="E14" s="129" t="s">
        <v>11</v>
      </c>
      <c r="F14" s="130" t="s">
        <v>19</v>
      </c>
      <c r="G14" s="130" t="s">
        <v>186</v>
      </c>
      <c r="H14" s="130" t="s">
        <v>187</v>
      </c>
      <c r="I14" s="130" t="s">
        <v>47</v>
      </c>
      <c r="J14" s="130" t="s">
        <v>188</v>
      </c>
      <c r="K14" s="131">
        <v>2.3271017066288402</v>
      </c>
      <c r="L14" s="132">
        <v>2.3878382380014975</v>
      </c>
      <c r="M14" s="133">
        <v>2.4501706562123839</v>
      </c>
      <c r="N14" s="134" t="s">
        <v>189</v>
      </c>
      <c r="O14" s="135">
        <v>1</v>
      </c>
      <c r="P14" s="135">
        <v>500</v>
      </c>
      <c r="Q14" s="135">
        <v>800</v>
      </c>
      <c r="R14" s="135">
        <v>900</v>
      </c>
      <c r="S14" s="136">
        <v>500</v>
      </c>
      <c r="T14" s="137">
        <v>800</v>
      </c>
      <c r="U14" s="138">
        <v>900</v>
      </c>
      <c r="V14" s="139" t="s">
        <v>124</v>
      </c>
      <c r="W14" s="140" t="s">
        <v>124</v>
      </c>
      <c r="X14" s="141" t="s">
        <v>124</v>
      </c>
      <c r="Y14" s="139">
        <v>12.98</v>
      </c>
      <c r="Z14" s="140">
        <v>12.98</v>
      </c>
      <c r="AA14" s="142">
        <v>12.98</v>
      </c>
      <c r="AB14" s="139" t="s">
        <v>124</v>
      </c>
      <c r="AC14" s="140" t="s">
        <v>124</v>
      </c>
      <c r="AD14" s="141" t="s">
        <v>124</v>
      </c>
      <c r="AE14" s="139" t="s">
        <v>124</v>
      </c>
      <c r="AF14" s="140" t="s">
        <v>124</v>
      </c>
      <c r="AG14" s="141" t="s">
        <v>124</v>
      </c>
      <c r="AH14" s="139" t="s">
        <v>124</v>
      </c>
      <c r="AI14" s="140" t="s">
        <v>124</v>
      </c>
      <c r="AJ14" s="141" t="s">
        <v>124</v>
      </c>
      <c r="AK14" s="139" t="s">
        <v>124</v>
      </c>
      <c r="AL14" s="140" t="s">
        <v>124</v>
      </c>
      <c r="AM14" s="141" t="s">
        <v>124</v>
      </c>
      <c r="AN14" s="146">
        <v>5.6159474395032891</v>
      </c>
      <c r="AO14" s="147">
        <v>5.6159474395032891</v>
      </c>
      <c r="AP14" s="148">
        <v>5.6159474395032891</v>
      </c>
      <c r="AQ14" s="149">
        <v>0</v>
      </c>
      <c r="AR14" s="150">
        <v>0</v>
      </c>
      <c r="AS14" s="151">
        <v>0</v>
      </c>
      <c r="AT14" s="149">
        <v>0</v>
      </c>
      <c r="AU14" s="150">
        <v>0</v>
      </c>
      <c r="AV14" s="151">
        <v>0</v>
      </c>
      <c r="AW14" s="149">
        <v>0</v>
      </c>
      <c r="AX14" s="150">
        <v>0</v>
      </c>
      <c r="AY14" s="151">
        <v>0</v>
      </c>
      <c r="AZ14" s="152">
        <v>10</v>
      </c>
      <c r="BA14" s="153">
        <v>0</v>
      </c>
      <c r="BB14" s="154">
        <v>0</v>
      </c>
      <c r="BC14" s="155">
        <v>0</v>
      </c>
      <c r="BD14" s="156">
        <v>0</v>
      </c>
      <c r="BE14" s="157">
        <v>0.01</v>
      </c>
      <c r="BF14" s="158">
        <v>0.01</v>
      </c>
      <c r="BG14" s="159">
        <v>0.01</v>
      </c>
      <c r="BH14" s="154">
        <v>0</v>
      </c>
      <c r="BI14" s="155">
        <v>0</v>
      </c>
      <c r="BJ14" s="155">
        <v>0</v>
      </c>
      <c r="BK14" s="154">
        <v>1</v>
      </c>
      <c r="BL14" s="155">
        <v>1</v>
      </c>
      <c r="BM14" s="156">
        <v>1</v>
      </c>
      <c r="BN14" t="str">
        <f t="shared" si="10"/>
        <v>Residential_Single Family Low Income Program</v>
      </c>
    </row>
    <row r="15" spans="1:66" x14ac:dyDescent="0.25">
      <c r="B15" s="128" t="str">
        <f t="shared" si="7"/>
        <v>Residential_Single Family Low Income Program_Water Heating_Direct Install_Low Flow Showerhead_Handheld</v>
      </c>
      <c r="C15" s="128" t="b">
        <f t="shared" si="8"/>
        <v>1</v>
      </c>
      <c r="D15" s="128">
        <f t="shared" si="9"/>
        <v>10</v>
      </c>
      <c r="E15" s="129" t="s">
        <v>11</v>
      </c>
      <c r="F15" s="130" t="s">
        <v>19</v>
      </c>
      <c r="G15" s="130" t="s">
        <v>186</v>
      </c>
      <c r="H15" s="130" t="s">
        <v>187</v>
      </c>
      <c r="I15" s="130" t="s">
        <v>47</v>
      </c>
      <c r="J15" s="130" t="s">
        <v>191</v>
      </c>
      <c r="K15" s="131">
        <v>1.6371696559372544</v>
      </c>
      <c r="L15" s="132">
        <v>1.67989920483791</v>
      </c>
      <c r="M15" s="133">
        <v>1.7237514968908805</v>
      </c>
      <c r="N15" s="134" t="s">
        <v>189</v>
      </c>
      <c r="O15" s="135">
        <v>1</v>
      </c>
      <c r="P15" s="135">
        <v>125</v>
      </c>
      <c r="Q15" s="135">
        <v>200</v>
      </c>
      <c r="R15" s="135">
        <v>225</v>
      </c>
      <c r="S15" s="136">
        <v>125</v>
      </c>
      <c r="T15" s="137">
        <v>200</v>
      </c>
      <c r="U15" s="138">
        <v>225</v>
      </c>
      <c r="V15" s="139" t="s">
        <v>124</v>
      </c>
      <c r="W15" s="140" t="s">
        <v>124</v>
      </c>
      <c r="X15" s="141" t="s">
        <v>124</v>
      </c>
      <c r="Y15" s="139">
        <v>18.45</v>
      </c>
      <c r="Z15" s="140">
        <v>18.45</v>
      </c>
      <c r="AA15" s="142">
        <v>18.45</v>
      </c>
      <c r="AB15" s="139" t="s">
        <v>124</v>
      </c>
      <c r="AC15" s="140" t="s">
        <v>124</v>
      </c>
      <c r="AD15" s="141" t="s">
        <v>124</v>
      </c>
      <c r="AE15" s="139" t="s">
        <v>124</v>
      </c>
      <c r="AF15" s="140" t="s">
        <v>124</v>
      </c>
      <c r="AG15" s="141" t="s">
        <v>124</v>
      </c>
      <c r="AH15" s="139" t="s">
        <v>124</v>
      </c>
      <c r="AI15" s="140" t="s">
        <v>124</v>
      </c>
      <c r="AJ15" s="141" t="s">
        <v>124</v>
      </c>
      <c r="AK15" s="139" t="s">
        <v>124</v>
      </c>
      <c r="AL15" s="140" t="s">
        <v>124</v>
      </c>
      <c r="AM15" s="141" t="s">
        <v>124</v>
      </c>
      <c r="AN15" s="146">
        <v>5.6159474395032891</v>
      </c>
      <c r="AO15" s="147">
        <v>5.6159474395032891</v>
      </c>
      <c r="AP15" s="148">
        <v>5.6159474395032891</v>
      </c>
      <c r="AQ15" s="149">
        <v>0</v>
      </c>
      <c r="AR15" s="150">
        <v>0</v>
      </c>
      <c r="AS15" s="151">
        <v>0</v>
      </c>
      <c r="AT15" s="149">
        <v>0</v>
      </c>
      <c r="AU15" s="150">
        <v>0</v>
      </c>
      <c r="AV15" s="151">
        <v>0</v>
      </c>
      <c r="AW15" s="149">
        <v>0</v>
      </c>
      <c r="AX15" s="150">
        <v>0</v>
      </c>
      <c r="AY15" s="151">
        <v>0</v>
      </c>
      <c r="AZ15" s="152">
        <v>10</v>
      </c>
      <c r="BA15" s="153">
        <v>0</v>
      </c>
      <c r="BB15" s="154">
        <v>0</v>
      </c>
      <c r="BC15" s="155">
        <v>0</v>
      </c>
      <c r="BD15" s="156">
        <v>0</v>
      </c>
      <c r="BE15" s="157">
        <v>0.01</v>
      </c>
      <c r="BF15" s="158">
        <v>0.01</v>
      </c>
      <c r="BG15" s="159">
        <v>0.01</v>
      </c>
      <c r="BH15" s="154">
        <v>0</v>
      </c>
      <c r="BI15" s="155">
        <v>0</v>
      </c>
      <c r="BJ15" s="155">
        <v>0</v>
      </c>
      <c r="BK15" s="154">
        <v>1</v>
      </c>
      <c r="BL15" s="155">
        <v>1</v>
      </c>
      <c r="BM15" s="156">
        <v>1</v>
      </c>
      <c r="BN15" t="str">
        <f t="shared" si="10"/>
        <v>Residential_Single Family Low Income Program</v>
      </c>
    </row>
    <row r="16" spans="1:66" x14ac:dyDescent="0.25">
      <c r="B16" s="128" t="str">
        <f t="shared" si="7"/>
        <v>Residential_Single Family Low Income Program_Water Heating_Direct Install_ShowerStart_0</v>
      </c>
      <c r="C16" s="128" t="b">
        <f t="shared" si="8"/>
        <v>1</v>
      </c>
      <c r="D16" s="128">
        <f t="shared" si="9"/>
        <v>12</v>
      </c>
      <c r="E16" s="129" t="s">
        <v>11</v>
      </c>
      <c r="F16" s="130" t="s">
        <v>19</v>
      </c>
      <c r="G16" s="130" t="s">
        <v>186</v>
      </c>
      <c r="H16" s="130" t="s">
        <v>187</v>
      </c>
      <c r="I16" s="130" t="s">
        <v>51</v>
      </c>
      <c r="J16" s="130">
        <v>0</v>
      </c>
      <c r="K16" s="131">
        <v>0.26998029567519899</v>
      </c>
      <c r="L16" s="132">
        <v>0.27702668589165003</v>
      </c>
      <c r="M16" s="133">
        <v>0.28425822401084289</v>
      </c>
      <c r="N16" s="134" t="s">
        <v>189</v>
      </c>
      <c r="O16" s="135">
        <v>1</v>
      </c>
      <c r="P16" s="135">
        <v>500</v>
      </c>
      <c r="Q16" s="135">
        <v>800</v>
      </c>
      <c r="R16" s="135">
        <v>900</v>
      </c>
      <c r="S16" s="136">
        <v>500</v>
      </c>
      <c r="T16" s="137">
        <v>800</v>
      </c>
      <c r="U16" s="138">
        <v>900</v>
      </c>
      <c r="V16" s="139" t="s">
        <v>124</v>
      </c>
      <c r="W16" s="140" t="s">
        <v>124</v>
      </c>
      <c r="X16" s="141" t="s">
        <v>124</v>
      </c>
      <c r="Y16" s="139">
        <v>50</v>
      </c>
      <c r="Z16" s="140">
        <v>50</v>
      </c>
      <c r="AA16" s="142">
        <v>50</v>
      </c>
      <c r="AB16" s="139" t="s">
        <v>124</v>
      </c>
      <c r="AC16" s="140" t="s">
        <v>124</v>
      </c>
      <c r="AD16" s="141" t="s">
        <v>124</v>
      </c>
      <c r="AE16" s="139" t="s">
        <v>124</v>
      </c>
      <c r="AF16" s="140" t="s">
        <v>124</v>
      </c>
      <c r="AG16" s="141" t="s">
        <v>124</v>
      </c>
      <c r="AH16" s="139" t="s">
        <v>124</v>
      </c>
      <c r="AI16" s="140" t="s">
        <v>124</v>
      </c>
      <c r="AJ16" s="141" t="s">
        <v>124</v>
      </c>
      <c r="AK16" s="139" t="s">
        <v>124</v>
      </c>
      <c r="AL16" s="140" t="s">
        <v>124</v>
      </c>
      <c r="AM16" s="141" t="s">
        <v>124</v>
      </c>
      <c r="AN16" s="146">
        <v>2.5097765106241723</v>
      </c>
      <c r="AO16" s="147">
        <v>2.5097765106241723</v>
      </c>
      <c r="AP16" s="148">
        <v>2.5097765106241723</v>
      </c>
      <c r="AQ16" s="149">
        <v>0</v>
      </c>
      <c r="AR16" s="150">
        <v>0</v>
      </c>
      <c r="AS16" s="151">
        <v>0</v>
      </c>
      <c r="AT16" s="149">
        <v>0</v>
      </c>
      <c r="AU16" s="150">
        <v>0</v>
      </c>
      <c r="AV16" s="151">
        <v>0</v>
      </c>
      <c r="AW16" s="149">
        <v>0</v>
      </c>
      <c r="AX16" s="150">
        <v>0</v>
      </c>
      <c r="AY16" s="151">
        <v>0</v>
      </c>
      <c r="AZ16" s="152">
        <v>10</v>
      </c>
      <c r="BA16" s="153">
        <v>0</v>
      </c>
      <c r="BB16" s="154">
        <v>0</v>
      </c>
      <c r="BC16" s="155">
        <v>0</v>
      </c>
      <c r="BD16" s="156">
        <v>0</v>
      </c>
      <c r="BE16" s="157">
        <v>0.01</v>
      </c>
      <c r="BF16" s="158">
        <v>0.01</v>
      </c>
      <c r="BG16" s="159">
        <v>0.01</v>
      </c>
      <c r="BH16" s="154">
        <v>0</v>
      </c>
      <c r="BI16" s="155">
        <v>0</v>
      </c>
      <c r="BJ16" s="155">
        <v>0</v>
      </c>
      <c r="BK16" s="154">
        <v>1</v>
      </c>
      <c r="BL16" s="155">
        <v>1</v>
      </c>
      <c r="BM16" s="156">
        <v>1</v>
      </c>
      <c r="BN16" t="str">
        <f t="shared" si="10"/>
        <v>Residential_Single Family Low Income Program</v>
      </c>
    </row>
    <row r="17" spans="2:66" x14ac:dyDescent="0.25">
      <c r="B17" s="128" t="str">
        <f t="shared" si="7"/>
        <v>Residential_Single Family Low Income Program_Water Heating_Direct Install_Pipe Wrap_per linear foot</v>
      </c>
      <c r="C17" s="128" t="b">
        <f t="shared" si="8"/>
        <v>1</v>
      </c>
      <c r="D17" s="128">
        <f t="shared" si="9"/>
        <v>11</v>
      </c>
      <c r="E17" s="129" t="s">
        <v>11</v>
      </c>
      <c r="F17" s="130" t="s">
        <v>19</v>
      </c>
      <c r="G17" s="130" t="s">
        <v>186</v>
      </c>
      <c r="H17" s="130" t="s">
        <v>187</v>
      </c>
      <c r="I17" s="130" t="s">
        <v>53</v>
      </c>
      <c r="J17" s="130" t="s">
        <v>192</v>
      </c>
      <c r="K17" s="131">
        <v>0.20829655716439052</v>
      </c>
      <c r="L17" s="132">
        <v>0.21373393608287711</v>
      </c>
      <c r="M17" s="133">
        <v>0.21931420504153876</v>
      </c>
      <c r="N17" s="134" t="s">
        <v>189</v>
      </c>
      <c r="O17" s="135">
        <v>1</v>
      </c>
      <c r="P17" s="135">
        <v>1500</v>
      </c>
      <c r="Q17" s="135">
        <v>2400</v>
      </c>
      <c r="R17" s="135">
        <v>2700</v>
      </c>
      <c r="S17" s="136">
        <v>1500</v>
      </c>
      <c r="T17" s="137">
        <v>2400</v>
      </c>
      <c r="U17" s="138">
        <v>2700</v>
      </c>
      <c r="V17" s="139" t="s">
        <v>124</v>
      </c>
      <c r="W17" s="140" t="s">
        <v>124</v>
      </c>
      <c r="X17" s="141" t="s">
        <v>124</v>
      </c>
      <c r="Y17" s="139">
        <v>5.66</v>
      </c>
      <c r="Z17" s="140">
        <v>5.66</v>
      </c>
      <c r="AA17" s="142">
        <v>5.66</v>
      </c>
      <c r="AB17" s="139" t="s">
        <v>124</v>
      </c>
      <c r="AC17" s="140" t="s">
        <v>124</v>
      </c>
      <c r="AD17" s="141" t="s">
        <v>124</v>
      </c>
      <c r="AE17" s="139" t="s">
        <v>124</v>
      </c>
      <c r="AF17" s="140" t="s">
        <v>124</v>
      </c>
      <c r="AG17" s="141" t="s">
        <v>124</v>
      </c>
      <c r="AH17" s="139" t="s">
        <v>124</v>
      </c>
      <c r="AI17" s="140" t="s">
        <v>124</v>
      </c>
      <c r="AJ17" s="141" t="s">
        <v>124</v>
      </c>
      <c r="AK17" s="139" t="s">
        <v>124</v>
      </c>
      <c r="AL17" s="140" t="s">
        <v>124</v>
      </c>
      <c r="AM17" s="141" t="s">
        <v>124</v>
      </c>
      <c r="AN17" s="146">
        <v>0.18333333333333335</v>
      </c>
      <c r="AO17" s="147">
        <v>0.18333333333333335</v>
      </c>
      <c r="AP17" s="148">
        <v>0.18333333333333335</v>
      </c>
      <c r="AQ17" s="149">
        <v>0</v>
      </c>
      <c r="AR17" s="150">
        <v>0</v>
      </c>
      <c r="AS17" s="151">
        <v>0</v>
      </c>
      <c r="AT17" s="149">
        <v>0</v>
      </c>
      <c r="AU17" s="150">
        <v>0</v>
      </c>
      <c r="AV17" s="151">
        <v>0</v>
      </c>
      <c r="AW17" s="149">
        <v>0</v>
      </c>
      <c r="AX17" s="150">
        <v>0</v>
      </c>
      <c r="AY17" s="151">
        <v>0</v>
      </c>
      <c r="AZ17" s="152">
        <v>12</v>
      </c>
      <c r="BA17" s="153">
        <v>0</v>
      </c>
      <c r="BB17" s="154">
        <v>0</v>
      </c>
      <c r="BC17" s="155">
        <v>0</v>
      </c>
      <c r="BD17" s="156">
        <v>0</v>
      </c>
      <c r="BE17" s="157">
        <v>0.01</v>
      </c>
      <c r="BF17" s="158">
        <v>0.01</v>
      </c>
      <c r="BG17" s="159">
        <v>0.01</v>
      </c>
      <c r="BH17" s="154">
        <v>0</v>
      </c>
      <c r="BI17" s="155">
        <v>0</v>
      </c>
      <c r="BJ17" s="155">
        <v>0</v>
      </c>
      <c r="BK17" s="154">
        <v>1</v>
      </c>
      <c r="BL17" s="155">
        <v>1</v>
      </c>
      <c r="BM17" s="156">
        <v>1</v>
      </c>
      <c r="BN17" t="str">
        <f t="shared" si="10"/>
        <v>Residential_Single Family Low Income Program</v>
      </c>
    </row>
    <row r="18" spans="2:66" x14ac:dyDescent="0.25">
      <c r="B18" s="128" t="str">
        <f t="shared" si="7"/>
        <v>Residential_Single Family Low Income Program_HVAC_Direct Install_Furnace Clean and Check (Gas)_0</v>
      </c>
      <c r="C18" s="128" t="b">
        <f t="shared" si="8"/>
        <v>1</v>
      </c>
      <c r="D18" s="128">
        <f t="shared" si="9"/>
        <v>4</v>
      </c>
      <c r="E18" s="129" t="s">
        <v>11</v>
      </c>
      <c r="F18" s="130" t="s">
        <v>19</v>
      </c>
      <c r="G18" s="130" t="s">
        <v>193</v>
      </c>
      <c r="H18" s="130" t="s">
        <v>187</v>
      </c>
      <c r="I18" s="130" t="s">
        <v>55</v>
      </c>
      <c r="J18" s="130">
        <v>0</v>
      </c>
      <c r="K18" s="131">
        <v>2.4873821342450331</v>
      </c>
      <c r="L18" s="132">
        <v>2.5522574700432217</v>
      </c>
      <c r="M18" s="133">
        <v>2.6188364762896068</v>
      </c>
      <c r="N18" s="134" t="s">
        <v>189</v>
      </c>
      <c r="O18" s="135">
        <v>1</v>
      </c>
      <c r="P18" s="135">
        <v>300</v>
      </c>
      <c r="Q18" s="135">
        <v>480</v>
      </c>
      <c r="R18" s="135">
        <v>540</v>
      </c>
      <c r="S18" s="136">
        <v>300</v>
      </c>
      <c r="T18" s="137">
        <v>480</v>
      </c>
      <c r="U18" s="138">
        <v>540</v>
      </c>
      <c r="V18" s="139" t="s">
        <v>124</v>
      </c>
      <c r="W18" s="140" t="s">
        <v>124</v>
      </c>
      <c r="X18" s="141" t="s">
        <v>124</v>
      </c>
      <c r="Y18" s="139">
        <v>75</v>
      </c>
      <c r="Z18" s="140">
        <v>75</v>
      </c>
      <c r="AA18" s="142">
        <v>75</v>
      </c>
      <c r="AB18" s="139" t="s">
        <v>124</v>
      </c>
      <c r="AC18" s="140" t="s">
        <v>124</v>
      </c>
      <c r="AD18" s="141" t="s">
        <v>124</v>
      </c>
      <c r="AE18" s="139" t="s">
        <v>124</v>
      </c>
      <c r="AF18" s="140" t="s">
        <v>124</v>
      </c>
      <c r="AG18" s="141" t="s">
        <v>124</v>
      </c>
      <c r="AH18" s="139" t="s">
        <v>124</v>
      </c>
      <c r="AI18" s="140" t="s">
        <v>124</v>
      </c>
      <c r="AJ18" s="141" t="s">
        <v>124</v>
      </c>
      <c r="AK18" s="139" t="s">
        <v>124</v>
      </c>
      <c r="AL18" s="140" t="s">
        <v>124</v>
      </c>
      <c r="AM18" s="141" t="s">
        <v>124</v>
      </c>
      <c r="AN18" s="146">
        <v>170.88238834717706</v>
      </c>
      <c r="AO18" s="147">
        <v>170.88238834717706</v>
      </c>
      <c r="AP18" s="148">
        <v>170.88238834717706</v>
      </c>
      <c r="AQ18" s="149">
        <v>0</v>
      </c>
      <c r="AR18" s="150">
        <v>0</v>
      </c>
      <c r="AS18" s="151">
        <v>0</v>
      </c>
      <c r="AT18" s="149">
        <v>0</v>
      </c>
      <c r="AU18" s="150">
        <v>0</v>
      </c>
      <c r="AV18" s="151">
        <v>0</v>
      </c>
      <c r="AW18" s="149">
        <v>0</v>
      </c>
      <c r="AX18" s="150">
        <v>0</v>
      </c>
      <c r="AY18" s="151">
        <v>0</v>
      </c>
      <c r="AZ18" s="152">
        <v>2</v>
      </c>
      <c r="BA18" s="153">
        <v>0</v>
      </c>
      <c r="BB18" s="154">
        <v>0</v>
      </c>
      <c r="BC18" s="155">
        <v>0</v>
      </c>
      <c r="BD18" s="156">
        <v>0</v>
      </c>
      <c r="BE18" s="157">
        <v>0.01</v>
      </c>
      <c r="BF18" s="158">
        <v>0.01</v>
      </c>
      <c r="BG18" s="159">
        <v>0.01</v>
      </c>
      <c r="BH18" s="154">
        <v>0</v>
      </c>
      <c r="BI18" s="155">
        <v>0</v>
      </c>
      <c r="BJ18" s="155">
        <v>0</v>
      </c>
      <c r="BK18" s="154">
        <v>1</v>
      </c>
      <c r="BL18" s="155">
        <v>1</v>
      </c>
      <c r="BM18" s="156">
        <v>1</v>
      </c>
      <c r="BN18" t="str">
        <f t="shared" si="10"/>
        <v>Residential_Single Family Low Income Program</v>
      </c>
    </row>
    <row r="19" spans="2:66" x14ac:dyDescent="0.25">
      <c r="B19" s="128" t="str">
        <f t="shared" si="7"/>
        <v>Residential_Single Family Low Income Program_HVAC_Direct Install_Smart Thermostat (Electric/Gas)_cost share</v>
      </c>
      <c r="C19" s="128" t="b">
        <f t="shared" si="8"/>
        <v>1</v>
      </c>
      <c r="D19" s="128">
        <f t="shared" si="9"/>
        <v>6</v>
      </c>
      <c r="E19" s="129" t="s">
        <v>11</v>
      </c>
      <c r="F19" s="130" t="s">
        <v>19</v>
      </c>
      <c r="G19" s="130" t="s">
        <v>193</v>
      </c>
      <c r="H19" s="130" t="s">
        <v>187</v>
      </c>
      <c r="I19" s="130" t="s">
        <v>57</v>
      </c>
      <c r="J19" s="130" t="s">
        <v>194</v>
      </c>
      <c r="K19" s="131">
        <v>5.0162021159141927</v>
      </c>
      <c r="L19" s="132">
        <v>5.147123216748315</v>
      </c>
      <c r="M19" s="133">
        <v>5.2814843438227506</v>
      </c>
      <c r="N19" s="134" t="s">
        <v>189</v>
      </c>
      <c r="O19" s="135">
        <v>1</v>
      </c>
      <c r="P19" s="135">
        <v>360</v>
      </c>
      <c r="Q19" s="135">
        <v>576</v>
      </c>
      <c r="R19" s="135">
        <v>648</v>
      </c>
      <c r="S19" s="136">
        <v>360</v>
      </c>
      <c r="T19" s="137">
        <v>576</v>
      </c>
      <c r="U19" s="138">
        <v>648</v>
      </c>
      <c r="V19" s="139" t="s">
        <v>124</v>
      </c>
      <c r="W19" s="140" t="s">
        <v>124</v>
      </c>
      <c r="X19" s="141" t="s">
        <v>124</v>
      </c>
      <c r="Y19" s="139">
        <v>61.730999999999995</v>
      </c>
      <c r="Z19" s="140">
        <v>61.730999999999995</v>
      </c>
      <c r="AA19" s="142">
        <v>61.730999999999995</v>
      </c>
      <c r="AB19" s="139" t="s">
        <v>124</v>
      </c>
      <c r="AC19" s="140" t="s">
        <v>124</v>
      </c>
      <c r="AD19" s="141" t="s">
        <v>124</v>
      </c>
      <c r="AE19" s="139" t="s">
        <v>124</v>
      </c>
      <c r="AF19" s="140" t="s">
        <v>124</v>
      </c>
      <c r="AG19" s="141" t="s">
        <v>124</v>
      </c>
      <c r="AH19" s="139" t="s">
        <v>124</v>
      </c>
      <c r="AI19" s="140" t="s">
        <v>124</v>
      </c>
      <c r="AJ19" s="141" t="s">
        <v>124</v>
      </c>
      <c r="AK19" s="139" t="s">
        <v>124</v>
      </c>
      <c r="AL19" s="140" t="s">
        <v>124</v>
      </c>
      <c r="AM19" s="141" t="s">
        <v>124</v>
      </c>
      <c r="AN19" s="146">
        <v>57.571999999999996</v>
      </c>
      <c r="AO19" s="147">
        <v>57.571999999999996</v>
      </c>
      <c r="AP19" s="148">
        <v>57.571999999999996</v>
      </c>
      <c r="AQ19" s="149">
        <v>0</v>
      </c>
      <c r="AR19" s="150">
        <v>0</v>
      </c>
      <c r="AS19" s="151">
        <v>0</v>
      </c>
      <c r="AT19" s="149">
        <v>0</v>
      </c>
      <c r="AU19" s="150">
        <v>0</v>
      </c>
      <c r="AV19" s="151">
        <v>0</v>
      </c>
      <c r="AW19" s="149">
        <v>0</v>
      </c>
      <c r="AX19" s="150">
        <v>0</v>
      </c>
      <c r="AY19" s="151">
        <v>0</v>
      </c>
      <c r="AZ19" s="152">
        <v>10</v>
      </c>
      <c r="BA19" s="153">
        <v>0</v>
      </c>
      <c r="BB19" s="154">
        <v>0</v>
      </c>
      <c r="BC19" s="155">
        <v>0</v>
      </c>
      <c r="BD19" s="156">
        <v>0</v>
      </c>
      <c r="BE19" s="157">
        <v>0.01</v>
      </c>
      <c r="BF19" s="158">
        <v>0.01</v>
      </c>
      <c r="BG19" s="159">
        <v>0.01</v>
      </c>
      <c r="BH19" s="154">
        <v>0</v>
      </c>
      <c r="BI19" s="155">
        <v>0</v>
      </c>
      <c r="BJ19" s="155">
        <v>0</v>
      </c>
      <c r="BK19" s="154">
        <v>1</v>
      </c>
      <c r="BL19" s="155">
        <v>1</v>
      </c>
      <c r="BM19" s="156">
        <v>1</v>
      </c>
      <c r="BN19" t="str">
        <f t="shared" si="10"/>
        <v>Residential_Single Family Low Income Program</v>
      </c>
    </row>
    <row r="20" spans="2:66" x14ac:dyDescent="0.25">
      <c r="B20" s="128" t="str">
        <f t="shared" si="7"/>
        <v>Residential_Single Family Low Income Program_HVAC_Direct Install_Programmable Thermostat (Electric/Gas)_cost share</v>
      </c>
      <c r="C20" s="128" t="b">
        <f t="shared" si="8"/>
        <v>1</v>
      </c>
      <c r="D20" s="128">
        <f t="shared" si="9"/>
        <v>5</v>
      </c>
      <c r="E20" s="129" t="s">
        <v>11</v>
      </c>
      <c r="F20" s="130" t="s">
        <v>19</v>
      </c>
      <c r="G20" s="130" t="s">
        <v>193</v>
      </c>
      <c r="H20" s="130" t="s">
        <v>187</v>
      </c>
      <c r="I20" s="130" t="s">
        <v>59</v>
      </c>
      <c r="J20" s="130" t="s">
        <v>194</v>
      </c>
      <c r="K20" s="131">
        <v>3.5893515361991239</v>
      </c>
      <c r="L20" s="132">
        <v>3.6830323416253994</v>
      </c>
      <c r="M20" s="133">
        <v>3.7791746633911134</v>
      </c>
      <c r="N20" s="134" t="s">
        <v>189</v>
      </c>
      <c r="O20" s="135">
        <v>1</v>
      </c>
      <c r="P20" s="135">
        <v>39.999999999999993</v>
      </c>
      <c r="Q20" s="135">
        <v>63.999999999999986</v>
      </c>
      <c r="R20" s="135">
        <v>71.999999999999986</v>
      </c>
      <c r="S20" s="136">
        <v>39.999999999999993</v>
      </c>
      <c r="T20" s="137">
        <v>63.999999999999986</v>
      </c>
      <c r="U20" s="138">
        <v>71.999999999999986</v>
      </c>
      <c r="V20" s="139" t="s">
        <v>124</v>
      </c>
      <c r="W20" s="140" t="s">
        <v>124</v>
      </c>
      <c r="X20" s="141" t="s">
        <v>124</v>
      </c>
      <c r="Y20" s="139">
        <v>39.637799999999999</v>
      </c>
      <c r="Z20" s="140">
        <v>39.637799999999999</v>
      </c>
      <c r="AA20" s="142">
        <v>39.637799999999999</v>
      </c>
      <c r="AB20" s="139" t="s">
        <v>124</v>
      </c>
      <c r="AC20" s="140" t="s">
        <v>124</v>
      </c>
      <c r="AD20" s="141" t="s">
        <v>124</v>
      </c>
      <c r="AE20" s="139" t="s">
        <v>124</v>
      </c>
      <c r="AF20" s="140" t="s">
        <v>124</v>
      </c>
      <c r="AG20" s="141" t="s">
        <v>124</v>
      </c>
      <c r="AH20" s="139" t="s">
        <v>124</v>
      </c>
      <c r="AI20" s="140" t="s">
        <v>124</v>
      </c>
      <c r="AJ20" s="141" t="s">
        <v>124</v>
      </c>
      <c r="AK20" s="139" t="s">
        <v>124</v>
      </c>
      <c r="AL20" s="140" t="s">
        <v>124</v>
      </c>
      <c r="AM20" s="141" t="s">
        <v>124</v>
      </c>
      <c r="AN20" s="146">
        <v>26.452000000000002</v>
      </c>
      <c r="AO20" s="147">
        <v>26.452000000000002</v>
      </c>
      <c r="AP20" s="148">
        <v>26.452000000000002</v>
      </c>
      <c r="AQ20" s="149">
        <v>0</v>
      </c>
      <c r="AR20" s="150">
        <v>0</v>
      </c>
      <c r="AS20" s="151">
        <v>0</v>
      </c>
      <c r="AT20" s="149">
        <v>0</v>
      </c>
      <c r="AU20" s="150">
        <v>0</v>
      </c>
      <c r="AV20" s="151">
        <v>0</v>
      </c>
      <c r="AW20" s="149">
        <v>0</v>
      </c>
      <c r="AX20" s="150">
        <v>0</v>
      </c>
      <c r="AY20" s="151">
        <v>0</v>
      </c>
      <c r="AZ20" s="152">
        <v>10</v>
      </c>
      <c r="BA20" s="153">
        <v>0</v>
      </c>
      <c r="BB20" s="154">
        <v>0</v>
      </c>
      <c r="BC20" s="155">
        <v>0</v>
      </c>
      <c r="BD20" s="156">
        <v>0</v>
      </c>
      <c r="BE20" s="157">
        <v>0.01</v>
      </c>
      <c r="BF20" s="158">
        <v>0.01</v>
      </c>
      <c r="BG20" s="159">
        <v>0.01</v>
      </c>
      <c r="BH20" s="154">
        <v>0</v>
      </c>
      <c r="BI20" s="155">
        <v>0</v>
      </c>
      <c r="BJ20" s="155">
        <v>0</v>
      </c>
      <c r="BK20" s="154">
        <v>1</v>
      </c>
      <c r="BL20" s="155">
        <v>1</v>
      </c>
      <c r="BM20" s="156">
        <v>1</v>
      </c>
      <c r="BN20" t="str">
        <f>E20&amp;"_"&amp;F20</f>
        <v>Residential_Single Family Low Income Program</v>
      </c>
    </row>
    <row r="21" spans="2:66" x14ac:dyDescent="0.25">
      <c r="B21" s="128" t="str">
        <f t="shared" si="7"/>
        <v>Residential_Single Family Low Income Program_Building Envelope_Direct Install_Air Sealing_cost share</v>
      </c>
      <c r="C21" s="128" t="b">
        <f t="shared" si="8"/>
        <v>1</v>
      </c>
      <c r="D21" s="128">
        <f t="shared" si="9"/>
        <v>2</v>
      </c>
      <c r="E21" s="129" t="s">
        <v>11</v>
      </c>
      <c r="F21" s="130" t="s">
        <v>19</v>
      </c>
      <c r="G21" s="130" t="s">
        <v>195</v>
      </c>
      <c r="H21" s="130" t="s">
        <v>187</v>
      </c>
      <c r="I21" s="130" t="s">
        <v>61</v>
      </c>
      <c r="J21" s="130" t="s">
        <v>194</v>
      </c>
      <c r="K21" s="131">
        <v>1.3299788728120649</v>
      </c>
      <c r="L21" s="132">
        <v>1.3647053298551048</v>
      </c>
      <c r="M21" s="133">
        <v>1.4003445588153267</v>
      </c>
      <c r="N21" s="134" t="s">
        <v>189</v>
      </c>
      <c r="O21" s="135">
        <v>1</v>
      </c>
      <c r="P21" s="135">
        <v>150</v>
      </c>
      <c r="Q21" s="135">
        <v>240</v>
      </c>
      <c r="R21" s="135">
        <v>270</v>
      </c>
      <c r="S21" s="136">
        <v>150</v>
      </c>
      <c r="T21" s="137">
        <v>240</v>
      </c>
      <c r="U21" s="138">
        <v>270</v>
      </c>
      <c r="V21" s="139" t="s">
        <v>124</v>
      </c>
      <c r="W21" s="140" t="s">
        <v>124</v>
      </c>
      <c r="X21" s="141" t="s">
        <v>124</v>
      </c>
      <c r="Y21" s="139">
        <v>167.5</v>
      </c>
      <c r="Z21" s="140">
        <v>167.5</v>
      </c>
      <c r="AA21" s="142">
        <v>167.5</v>
      </c>
      <c r="AB21" s="139" t="s">
        <v>124</v>
      </c>
      <c r="AC21" s="140" t="s">
        <v>124</v>
      </c>
      <c r="AD21" s="141" t="s">
        <v>124</v>
      </c>
      <c r="AE21" s="139" t="s">
        <v>124</v>
      </c>
      <c r="AF21" s="140" t="s">
        <v>124</v>
      </c>
      <c r="AG21" s="141" t="s">
        <v>124</v>
      </c>
      <c r="AH21" s="139" t="s">
        <v>124</v>
      </c>
      <c r="AI21" s="140" t="s">
        <v>124</v>
      </c>
      <c r="AJ21" s="141" t="s">
        <v>124</v>
      </c>
      <c r="AK21" s="139" t="s">
        <v>124</v>
      </c>
      <c r="AL21" s="140" t="s">
        <v>124</v>
      </c>
      <c r="AM21" s="141" t="s">
        <v>124</v>
      </c>
      <c r="AN21" s="146">
        <v>27.86576399573914</v>
      </c>
      <c r="AO21" s="147">
        <v>27.86576399573914</v>
      </c>
      <c r="AP21" s="148">
        <v>27.86576399573914</v>
      </c>
      <c r="AQ21" s="149">
        <v>0</v>
      </c>
      <c r="AR21" s="150">
        <v>0</v>
      </c>
      <c r="AS21" s="151">
        <v>0</v>
      </c>
      <c r="AT21" s="149">
        <v>0</v>
      </c>
      <c r="AU21" s="150">
        <v>0</v>
      </c>
      <c r="AV21" s="151">
        <v>0</v>
      </c>
      <c r="AW21" s="149">
        <v>0</v>
      </c>
      <c r="AX21" s="150">
        <v>0</v>
      </c>
      <c r="AY21" s="151">
        <v>0</v>
      </c>
      <c r="AZ21" s="152">
        <v>15</v>
      </c>
      <c r="BA21" s="153">
        <v>0</v>
      </c>
      <c r="BB21" s="154">
        <v>0</v>
      </c>
      <c r="BC21" s="155">
        <v>0</v>
      </c>
      <c r="BD21" s="156">
        <v>0</v>
      </c>
      <c r="BE21" s="157">
        <v>0.01</v>
      </c>
      <c r="BF21" s="158">
        <v>0.01</v>
      </c>
      <c r="BG21" s="159">
        <v>0.01</v>
      </c>
      <c r="BH21" s="154">
        <v>0</v>
      </c>
      <c r="BI21" s="155">
        <v>0</v>
      </c>
      <c r="BJ21" s="155">
        <v>0</v>
      </c>
      <c r="BK21" s="154">
        <v>1</v>
      </c>
      <c r="BL21" s="155">
        <v>1</v>
      </c>
      <c r="BM21" s="156">
        <v>1</v>
      </c>
      <c r="BN21" t="str">
        <f>E21&amp;"_"&amp;F21</f>
        <v>Residential_Single Family Low Income Program</v>
      </c>
    </row>
    <row r="22" spans="2:66" x14ac:dyDescent="0.25">
      <c r="B22" s="128" t="str">
        <f t="shared" si="7"/>
        <v>Residential_Single Family Low Income Program_Building Envelope_Direct Install_Ceiling Insulation_cost share</v>
      </c>
      <c r="C22" s="128" t="b">
        <f t="shared" si="8"/>
        <v>1</v>
      </c>
      <c r="D22" s="128">
        <f t="shared" si="9"/>
        <v>3</v>
      </c>
      <c r="E22" s="129" t="s">
        <v>11</v>
      </c>
      <c r="F22" s="130" t="s">
        <v>19</v>
      </c>
      <c r="G22" s="130" t="s">
        <v>195</v>
      </c>
      <c r="H22" s="130" t="s">
        <v>187</v>
      </c>
      <c r="I22" s="130" t="s">
        <v>63</v>
      </c>
      <c r="J22" s="130" t="s">
        <v>194</v>
      </c>
      <c r="K22" s="131">
        <v>1.9515329595390769</v>
      </c>
      <c r="L22" s="132">
        <v>2.0025297696888495</v>
      </c>
      <c r="M22" s="133">
        <v>2.0548679075377527</v>
      </c>
      <c r="N22" s="134" t="s">
        <v>189</v>
      </c>
      <c r="O22" s="135">
        <v>1</v>
      </c>
      <c r="P22" s="135">
        <v>100</v>
      </c>
      <c r="Q22" s="135">
        <v>80</v>
      </c>
      <c r="R22" s="135">
        <v>90</v>
      </c>
      <c r="S22" s="136">
        <v>100</v>
      </c>
      <c r="T22" s="137">
        <v>80</v>
      </c>
      <c r="U22" s="138">
        <v>90</v>
      </c>
      <c r="V22" s="139" t="s">
        <v>124</v>
      </c>
      <c r="W22" s="140" t="s">
        <v>124</v>
      </c>
      <c r="X22" s="141" t="s">
        <v>124</v>
      </c>
      <c r="Y22" s="139">
        <v>1093.68</v>
      </c>
      <c r="Z22" s="140">
        <v>1093.68</v>
      </c>
      <c r="AA22" s="142">
        <v>1093.68</v>
      </c>
      <c r="AB22" s="139" t="s">
        <v>124</v>
      </c>
      <c r="AC22" s="140" t="s">
        <v>124</v>
      </c>
      <c r="AD22" s="141" t="s">
        <v>124</v>
      </c>
      <c r="AE22" s="139" t="s">
        <v>124</v>
      </c>
      <c r="AF22" s="140" t="s">
        <v>124</v>
      </c>
      <c r="AG22" s="141" t="s">
        <v>124</v>
      </c>
      <c r="AH22" s="139" t="s">
        <v>124</v>
      </c>
      <c r="AI22" s="140" t="s">
        <v>124</v>
      </c>
      <c r="AJ22" s="141" t="s">
        <v>124</v>
      </c>
      <c r="AK22" s="139" t="s">
        <v>124</v>
      </c>
      <c r="AL22" s="140" t="s">
        <v>124</v>
      </c>
      <c r="AM22" s="141" t="s">
        <v>124</v>
      </c>
      <c r="AN22" s="146">
        <v>163.11227670867311</v>
      </c>
      <c r="AO22" s="147">
        <v>163.11227670867311</v>
      </c>
      <c r="AP22" s="148">
        <v>163.11227670867311</v>
      </c>
      <c r="AQ22" s="149">
        <v>0</v>
      </c>
      <c r="AR22" s="150">
        <v>0</v>
      </c>
      <c r="AS22" s="151">
        <v>0</v>
      </c>
      <c r="AT22" s="149">
        <v>0</v>
      </c>
      <c r="AU22" s="150">
        <v>0</v>
      </c>
      <c r="AV22" s="151">
        <v>0</v>
      </c>
      <c r="AW22" s="149">
        <v>0</v>
      </c>
      <c r="AX22" s="150">
        <v>0</v>
      </c>
      <c r="AY22" s="151">
        <v>0</v>
      </c>
      <c r="AZ22" s="152">
        <v>25</v>
      </c>
      <c r="BA22" s="153">
        <v>0</v>
      </c>
      <c r="BB22" s="154">
        <v>0</v>
      </c>
      <c r="BC22" s="155">
        <v>0</v>
      </c>
      <c r="BD22" s="156">
        <v>0</v>
      </c>
      <c r="BE22" s="157">
        <v>0.01</v>
      </c>
      <c r="BF22" s="158">
        <v>0.01</v>
      </c>
      <c r="BG22" s="159">
        <v>0.01</v>
      </c>
      <c r="BH22" s="154">
        <v>0</v>
      </c>
      <c r="BI22" s="155">
        <v>0</v>
      </c>
      <c r="BJ22" s="155">
        <v>0</v>
      </c>
      <c r="BK22" s="154">
        <v>1</v>
      </c>
      <c r="BL22" s="155">
        <v>1</v>
      </c>
      <c r="BM22" s="156">
        <v>1</v>
      </c>
      <c r="BN22" t="str">
        <f>E22&amp;"_"&amp;F22</f>
        <v>Residential_Single Family Low Income Program</v>
      </c>
    </row>
    <row r="23" spans="2:66" hidden="1" x14ac:dyDescent="0.25">
      <c r="B23" s="128"/>
      <c r="C23" s="128"/>
      <c r="D23" s="128"/>
      <c r="E23" s="129"/>
      <c r="F23" s="130"/>
      <c r="G23" s="130"/>
      <c r="H23" s="130"/>
      <c r="I23" s="130"/>
      <c r="J23" s="130"/>
      <c r="K23" s="131"/>
      <c r="L23" s="132"/>
      <c r="M23" s="133"/>
      <c r="N23" s="134"/>
      <c r="O23" s="135"/>
      <c r="P23" s="135"/>
      <c r="Q23" s="135"/>
      <c r="R23" s="135"/>
      <c r="S23" s="134"/>
      <c r="T23" s="160"/>
      <c r="U23" s="161"/>
      <c r="V23" s="139"/>
      <c r="W23" s="140"/>
      <c r="X23" s="141"/>
      <c r="Y23" s="139"/>
      <c r="Z23" s="140"/>
      <c r="AA23" s="142"/>
      <c r="AB23" s="143"/>
      <c r="AC23" s="144"/>
      <c r="AD23" s="145"/>
      <c r="AE23" s="143"/>
      <c r="AF23" s="144"/>
      <c r="AG23" s="145"/>
      <c r="AH23" s="146"/>
      <c r="AI23" s="147"/>
      <c r="AJ23" s="148"/>
      <c r="AK23" s="146"/>
      <c r="AL23" s="147"/>
      <c r="AM23" s="148"/>
      <c r="AN23" s="146"/>
      <c r="AO23" s="147"/>
      <c r="AP23" s="148"/>
      <c r="AQ23" s="149"/>
      <c r="AR23" s="150"/>
      <c r="AS23" s="151"/>
      <c r="AT23" s="149"/>
      <c r="AU23" s="150"/>
      <c r="AV23" s="151"/>
      <c r="AW23" s="149"/>
      <c r="AX23" s="150"/>
      <c r="AY23" s="151"/>
      <c r="AZ23" s="152"/>
      <c r="BA23" s="153"/>
      <c r="BB23" s="154"/>
      <c r="BC23" s="155"/>
      <c r="BD23" s="156"/>
      <c r="BE23" s="154"/>
      <c r="BF23" s="155"/>
      <c r="BG23" s="156"/>
      <c r="BH23" s="154"/>
      <c r="BI23" s="155"/>
      <c r="BJ23" s="155"/>
      <c r="BK23" s="154"/>
      <c r="BL23" s="155"/>
      <c r="BM23" s="156"/>
    </row>
    <row r="24" spans="2:66" hidden="1" x14ac:dyDescent="0.25">
      <c r="B24" s="128"/>
      <c r="C24" s="128"/>
      <c r="D24" s="128"/>
      <c r="E24" s="129"/>
      <c r="F24" s="130"/>
      <c r="G24" s="130"/>
      <c r="H24" s="130"/>
      <c r="I24" s="130"/>
      <c r="J24" s="130"/>
      <c r="K24" s="131"/>
      <c r="L24" s="132"/>
      <c r="M24" s="133"/>
      <c r="N24" s="134"/>
      <c r="O24" s="135"/>
      <c r="P24" s="135"/>
      <c r="Q24" s="135"/>
      <c r="R24" s="135"/>
      <c r="S24" s="134"/>
      <c r="T24" s="160"/>
      <c r="U24" s="161"/>
      <c r="V24" s="139"/>
      <c r="W24" s="140"/>
      <c r="X24" s="141"/>
      <c r="Y24" s="139"/>
      <c r="Z24" s="140"/>
      <c r="AA24" s="142"/>
      <c r="AB24" s="143"/>
      <c r="AC24" s="144"/>
      <c r="AD24" s="145"/>
      <c r="AE24" s="143"/>
      <c r="AF24" s="144"/>
      <c r="AG24" s="145"/>
      <c r="AH24" s="146"/>
      <c r="AI24" s="147"/>
      <c r="AJ24" s="148"/>
      <c r="AK24" s="146"/>
      <c r="AL24" s="147"/>
      <c r="AM24" s="148"/>
      <c r="AN24" s="146"/>
      <c r="AO24" s="147"/>
      <c r="AP24" s="148"/>
      <c r="AQ24" s="149"/>
      <c r="AR24" s="150"/>
      <c r="AS24" s="151"/>
      <c r="AT24" s="149"/>
      <c r="AU24" s="150"/>
      <c r="AV24" s="151"/>
      <c r="AW24" s="149"/>
      <c r="AX24" s="150"/>
      <c r="AY24" s="151"/>
      <c r="AZ24" s="152"/>
      <c r="BA24" s="153"/>
      <c r="BB24" s="154"/>
      <c r="BC24" s="155"/>
      <c r="BD24" s="156"/>
      <c r="BE24" s="154"/>
      <c r="BF24" s="155"/>
      <c r="BG24" s="156"/>
      <c r="BH24" s="154"/>
      <c r="BI24" s="155"/>
      <c r="BJ24" s="155"/>
      <c r="BK24" s="154"/>
      <c r="BL24" s="155"/>
      <c r="BM24" s="156"/>
    </row>
    <row r="33" spans="16:52" x14ac:dyDescent="0.25">
      <c r="P33" s="209"/>
      <c r="AN33" s="210"/>
    </row>
    <row r="34" spans="16:52" x14ac:dyDescent="0.25">
      <c r="P34" s="209"/>
      <c r="AN34" s="210"/>
    </row>
    <row r="35" spans="16:52" x14ac:dyDescent="0.25">
      <c r="P35" s="209"/>
      <c r="AN35" s="210"/>
    </row>
    <row r="36" spans="16:52" x14ac:dyDescent="0.25">
      <c r="P36" s="209"/>
      <c r="AN36" s="210"/>
    </row>
    <row r="37" spans="16:52" x14ac:dyDescent="0.25">
      <c r="P37" s="209"/>
      <c r="AN37" s="210"/>
    </row>
    <row r="38" spans="16:52" x14ac:dyDescent="0.25">
      <c r="P38" s="209"/>
      <c r="AN38" s="210"/>
    </row>
    <row r="39" spans="16:52" x14ac:dyDescent="0.25">
      <c r="P39" s="209"/>
      <c r="AN39" s="210"/>
    </row>
    <row r="40" spans="16:52" x14ac:dyDescent="0.25">
      <c r="P40" s="209"/>
      <c r="S40" s="162"/>
      <c r="T40" s="162"/>
      <c r="U40" s="162"/>
      <c r="AN40" s="210"/>
    </row>
    <row r="41" spans="16:52" x14ac:dyDescent="0.25">
      <c r="P41" s="209"/>
      <c r="AN41" s="210"/>
    </row>
    <row r="42" spans="16:52" x14ac:dyDescent="0.25">
      <c r="P42" s="209"/>
      <c r="AN42" s="210"/>
    </row>
    <row r="43" spans="16:52" x14ac:dyDescent="0.25">
      <c r="P43" s="209"/>
      <c r="AN43" s="210"/>
    </row>
    <row r="44" spans="16:52" x14ac:dyDescent="0.25">
      <c r="P44" s="209"/>
      <c r="AN44" s="210"/>
      <c r="AZ44" s="210"/>
    </row>
  </sheetData>
  <autoFilter ref="E11:BM24" xr:uid="{6D8BB36E-7D26-4A17-964E-99E359FD1DE1}"/>
  <mergeCells count="20">
    <mergeCell ref="BB10:BD10"/>
    <mergeCell ref="BE10:BG10"/>
    <mergeCell ref="BH10:BJ10"/>
    <mergeCell ref="BK10:BM10"/>
    <mergeCell ref="AE9:AG10"/>
    <mergeCell ref="AH9:AP9"/>
    <mergeCell ref="AQ9:AY9"/>
    <mergeCell ref="AZ9:BA10"/>
    <mergeCell ref="AH10:AJ10"/>
    <mergeCell ref="AK10:AM10"/>
    <mergeCell ref="AN10:AP10"/>
    <mergeCell ref="AQ10:AS10"/>
    <mergeCell ref="AT10:AV10"/>
    <mergeCell ref="AW10:AY10"/>
    <mergeCell ref="AB9:AD10"/>
    <mergeCell ref="K9:M10"/>
    <mergeCell ref="N9:R10"/>
    <mergeCell ref="S9:U10"/>
    <mergeCell ref="V9:X10"/>
    <mergeCell ref="Y9:AA10"/>
  </mergeCells>
  <conditionalFormatting sqref="C12:C18 C20:C22">
    <cfRule type="cellIs" dxfId="14" priority="9" operator="equal">
      <formula>FALSE</formula>
    </cfRule>
  </conditionalFormatting>
  <conditionalFormatting sqref="K12:M18 K20:M22">
    <cfRule type="cellIs" dxfId="13" priority="7" operator="greaterThanOrEqual">
      <formula>1</formula>
    </cfRule>
    <cfRule type="cellIs" dxfId="12" priority="8" operator="lessThan">
      <formula>1</formula>
    </cfRule>
  </conditionalFormatting>
  <conditionalFormatting sqref="C23:C24">
    <cfRule type="cellIs" dxfId="11" priority="6" operator="equal">
      <formula>FALSE</formula>
    </cfRule>
  </conditionalFormatting>
  <conditionalFormatting sqref="K23:M24">
    <cfRule type="cellIs" dxfId="10" priority="4" operator="greaterThanOrEqual">
      <formula>1</formula>
    </cfRule>
    <cfRule type="cellIs" dxfId="9" priority="5" operator="lessThan">
      <formula>1</formula>
    </cfRule>
  </conditionalFormatting>
  <conditionalFormatting sqref="C19">
    <cfRule type="cellIs" dxfId="8" priority="3" operator="equal">
      <formula>FALSE</formula>
    </cfRule>
  </conditionalFormatting>
  <conditionalFormatting sqref="K19:M19">
    <cfRule type="cellIs" dxfId="7" priority="1" operator="greaterThanOrEqual">
      <formula>1</formula>
    </cfRule>
    <cfRule type="cellIs" dxfId="6" priority="2" operator="lessThan">
      <formula>1</formula>
    </cfRule>
  </conditionalFormatting>
  <pageMargins left="0.25" right="0.25" top="0.5" bottom="0.5" header="0.3" footer="0.3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E29F4-BFC1-41F5-BEAC-68185D17EB3E}">
  <sheetPr codeName="Sheet15" filterMode="1">
    <tabColor theme="1"/>
    <pageSetUpPr autoPageBreaks="0"/>
  </sheetPr>
  <dimension ref="A1:M600"/>
  <sheetViews>
    <sheetView showGridLines="0" topLeftCell="B1" zoomScale="80" zoomScaleNormal="80" workbookViewId="0">
      <pane ySplit="17" topLeftCell="A18" activePane="bottomLeft" state="frozen"/>
      <selection sqref="A1:XFD1048576"/>
      <selection pane="bottomLeft" activeCell="B336" sqref="B336"/>
    </sheetView>
  </sheetViews>
  <sheetFormatPr defaultColWidth="9.140625" defaultRowHeight="15" x14ac:dyDescent="0.25"/>
  <cols>
    <col min="1" max="1" width="9.140625" hidden="1" customWidth="1"/>
    <col min="2" max="2" width="19.5703125" bestFit="1" customWidth="1"/>
    <col min="3" max="3" width="35.5703125" bestFit="1" customWidth="1"/>
    <col min="4" max="4" width="19.28515625" bestFit="1" customWidth="1"/>
    <col min="5" max="5" width="28" bestFit="1" customWidth="1"/>
    <col min="6" max="6" width="52.42578125" bestFit="1" customWidth="1"/>
    <col min="7" max="7" width="17.28515625" bestFit="1" customWidth="1"/>
    <col min="8" max="8" width="40.7109375" bestFit="1" customWidth="1"/>
    <col min="9" max="9" width="13" bestFit="1" customWidth="1"/>
    <col min="10" max="10" width="20.5703125" customWidth="1"/>
    <col min="11" max="11" width="13.85546875" customWidth="1"/>
    <col min="12" max="12" width="46.42578125" bestFit="1" customWidth="1"/>
  </cols>
  <sheetData>
    <row r="1" spans="1:13" x14ac:dyDescent="0.25">
      <c r="A1" s="163"/>
      <c r="B1" s="164" t="s">
        <v>196</v>
      </c>
      <c r="C1" s="165"/>
      <c r="D1" s="165"/>
      <c r="E1" s="165"/>
      <c r="F1" s="165"/>
      <c r="G1" s="166"/>
      <c r="H1" s="167"/>
      <c r="I1" s="165"/>
      <c r="J1" s="165"/>
      <c r="K1" s="165"/>
      <c r="L1" s="165"/>
      <c r="M1" s="168"/>
    </row>
    <row r="2" spans="1:13" x14ac:dyDescent="0.25">
      <c r="A2" s="163"/>
      <c r="B2" s="49" t="str">
        <f>HYPERLINK("#'Contents'!a1","Return to Contents")</f>
        <v>Return to Contents</v>
      </c>
      <c r="C2" s="165"/>
      <c r="D2" s="165"/>
      <c r="E2" s="165"/>
      <c r="F2" s="165"/>
      <c r="G2" s="166"/>
      <c r="H2" s="165"/>
      <c r="I2" s="165"/>
      <c r="J2" s="165"/>
      <c r="K2" s="165"/>
      <c r="L2" s="165"/>
      <c r="M2" s="168"/>
    </row>
    <row r="3" spans="1:13" hidden="1" x14ac:dyDescent="0.25">
      <c r="A3" s="169"/>
      <c r="B3" s="165"/>
      <c r="C3" s="165"/>
      <c r="D3" s="165"/>
      <c r="E3" s="165"/>
      <c r="F3" s="165"/>
      <c r="G3" s="166"/>
      <c r="H3" s="170" t="s">
        <v>1</v>
      </c>
      <c r="I3" s="165"/>
      <c r="J3" s="165"/>
      <c r="K3" s="165"/>
      <c r="L3" s="165"/>
      <c r="M3" s="165"/>
    </row>
    <row r="4" spans="1:13" hidden="1" x14ac:dyDescent="0.25">
      <c r="A4" s="169"/>
      <c r="B4" s="165"/>
      <c r="C4" s="165"/>
      <c r="D4" s="165"/>
      <c r="E4" s="165"/>
      <c r="F4" s="165"/>
      <c r="G4" s="166"/>
      <c r="H4" s="171" t="s">
        <v>197</v>
      </c>
      <c r="I4" s="165"/>
      <c r="J4" s="165"/>
      <c r="K4" s="165"/>
      <c r="L4" s="165"/>
      <c r="M4" s="165"/>
    </row>
    <row r="5" spans="1:13" hidden="1" x14ac:dyDescent="0.25">
      <c r="A5" s="169"/>
      <c r="B5" s="165"/>
      <c r="C5" s="165"/>
      <c r="D5" s="165"/>
      <c r="E5" s="165"/>
      <c r="F5" s="165"/>
      <c r="G5" s="166"/>
      <c r="H5" s="172" t="s">
        <v>151</v>
      </c>
      <c r="I5" s="165"/>
      <c r="J5" s="165"/>
      <c r="K5" s="165"/>
      <c r="L5" s="165"/>
      <c r="M5" s="165"/>
    </row>
    <row r="6" spans="1:13" hidden="1" x14ac:dyDescent="0.25">
      <c r="A6" s="169"/>
      <c r="B6" s="165"/>
      <c r="C6" s="165"/>
      <c r="D6" s="165"/>
      <c r="E6" s="165"/>
      <c r="F6" s="165"/>
      <c r="G6" s="166"/>
      <c r="H6" s="172" t="s">
        <v>154</v>
      </c>
      <c r="I6" s="165"/>
      <c r="J6" s="165"/>
      <c r="K6" s="165"/>
      <c r="L6" s="165"/>
      <c r="M6" s="165"/>
    </row>
    <row r="7" spans="1:13" hidden="1" x14ac:dyDescent="0.25">
      <c r="A7" s="169"/>
      <c r="B7" s="165"/>
      <c r="C7" s="165"/>
      <c r="D7" s="165"/>
      <c r="E7" s="165"/>
      <c r="F7" s="165"/>
      <c r="G7" s="166"/>
      <c r="H7" s="173" t="s">
        <v>152</v>
      </c>
      <c r="I7" s="165"/>
      <c r="J7" s="165"/>
      <c r="K7" s="165"/>
      <c r="L7" s="165"/>
      <c r="M7" s="165"/>
    </row>
    <row r="8" spans="1:13" hidden="1" x14ac:dyDescent="0.25">
      <c r="A8" s="169"/>
      <c r="B8" s="165"/>
      <c r="C8" s="165"/>
      <c r="D8" s="165"/>
      <c r="E8" s="165"/>
      <c r="F8" s="165"/>
      <c r="G8" s="166"/>
      <c r="H8" s="173" t="s">
        <v>155</v>
      </c>
      <c r="I8" s="165"/>
      <c r="J8" s="165"/>
      <c r="K8" s="165"/>
      <c r="L8" s="165"/>
      <c r="M8" s="165"/>
    </row>
    <row r="9" spans="1:13" hidden="1" x14ac:dyDescent="0.25">
      <c r="A9" s="169"/>
      <c r="B9" s="165"/>
      <c r="C9" s="165"/>
      <c r="D9" s="165"/>
      <c r="E9" s="165"/>
      <c r="F9" s="165"/>
      <c r="G9" s="166"/>
      <c r="H9" s="173" t="s">
        <v>159</v>
      </c>
      <c r="I9" s="165"/>
      <c r="J9" s="165"/>
      <c r="K9" s="165"/>
      <c r="L9" s="165"/>
      <c r="M9" s="165"/>
    </row>
    <row r="10" spans="1:13" hidden="1" x14ac:dyDescent="0.25">
      <c r="A10" s="169"/>
      <c r="B10" s="165"/>
      <c r="C10" s="165"/>
      <c r="D10" s="165"/>
      <c r="E10" s="165"/>
      <c r="F10" s="165"/>
      <c r="G10" s="166"/>
      <c r="H10" s="174" t="s">
        <v>153</v>
      </c>
      <c r="I10" s="165"/>
      <c r="J10" s="165"/>
      <c r="K10" s="165"/>
      <c r="L10" s="165"/>
      <c r="M10" s="165"/>
    </row>
    <row r="11" spans="1:13" hidden="1" x14ac:dyDescent="0.25">
      <c r="A11" s="169"/>
      <c r="B11" s="165"/>
      <c r="C11" s="165"/>
      <c r="D11" s="165"/>
      <c r="E11" s="165"/>
      <c r="F11" s="165"/>
      <c r="G11" s="166"/>
      <c r="H11" s="174" t="s">
        <v>156</v>
      </c>
      <c r="I11" s="165"/>
      <c r="J11" s="165"/>
      <c r="K11" s="165"/>
      <c r="L11" s="165"/>
      <c r="M11" s="165"/>
    </row>
    <row r="12" spans="1:13" hidden="1" x14ac:dyDescent="0.25">
      <c r="A12" s="169"/>
      <c r="B12" s="165"/>
      <c r="C12" s="165"/>
      <c r="D12" s="165"/>
      <c r="E12" s="165"/>
      <c r="F12" s="165"/>
      <c r="G12" s="166"/>
      <c r="H12" s="175" t="s">
        <v>149</v>
      </c>
      <c r="I12" s="165"/>
      <c r="J12" s="165"/>
      <c r="K12" s="165"/>
      <c r="L12" s="165"/>
      <c r="M12" s="165"/>
    </row>
    <row r="13" spans="1:13" hidden="1" x14ac:dyDescent="0.25">
      <c r="A13" s="169"/>
      <c r="B13" s="165"/>
      <c r="C13" s="165"/>
      <c r="D13" s="165"/>
      <c r="E13" s="165"/>
      <c r="F13" s="165"/>
      <c r="G13" s="166"/>
      <c r="H13" s="175" t="s">
        <v>150</v>
      </c>
      <c r="I13" s="165"/>
      <c r="J13" s="165"/>
      <c r="K13" s="165"/>
      <c r="L13" s="165"/>
      <c r="M13" s="165"/>
    </row>
    <row r="14" spans="1:13" hidden="1" x14ac:dyDescent="0.25">
      <c r="A14" s="165"/>
      <c r="B14" s="165"/>
      <c r="C14" s="165"/>
      <c r="D14" s="165"/>
      <c r="E14" s="165"/>
      <c r="F14" s="165"/>
      <c r="G14" s="166"/>
      <c r="H14" s="176" t="s">
        <v>157</v>
      </c>
      <c r="I14" s="165"/>
      <c r="J14" s="165"/>
      <c r="K14" s="165"/>
      <c r="L14" s="165"/>
      <c r="M14" s="165"/>
    </row>
    <row r="15" spans="1:13" hidden="1" x14ac:dyDescent="0.25">
      <c r="A15" s="165"/>
      <c r="B15" s="165"/>
      <c r="C15" s="165"/>
      <c r="D15" s="165"/>
      <c r="E15" s="165"/>
      <c r="F15" s="165"/>
      <c r="G15" s="166"/>
      <c r="H15" s="176" t="s">
        <v>158</v>
      </c>
      <c r="I15" s="165"/>
      <c r="J15" s="165"/>
      <c r="K15" s="165"/>
      <c r="L15" s="165"/>
      <c r="M15" s="165"/>
    </row>
    <row r="16" spans="1:13" x14ac:dyDescent="0.25">
      <c r="A16" s="165"/>
      <c r="B16" s="165"/>
      <c r="C16" s="165"/>
      <c r="D16" s="165"/>
      <c r="E16" s="165"/>
      <c r="F16" s="165"/>
      <c r="G16" s="166"/>
      <c r="H16" s="167"/>
      <c r="I16" s="165"/>
      <c r="J16" s="165"/>
      <c r="K16" s="165"/>
      <c r="L16" s="165"/>
      <c r="M16" s="168"/>
    </row>
    <row r="17" spans="1:13" x14ac:dyDescent="0.25">
      <c r="A17" s="177" t="s">
        <v>1</v>
      </c>
      <c r="B17" s="177" t="s">
        <v>2</v>
      </c>
      <c r="C17" s="177" t="s">
        <v>3</v>
      </c>
      <c r="D17" s="177" t="s">
        <v>4</v>
      </c>
      <c r="E17" s="177" t="s">
        <v>5</v>
      </c>
      <c r="F17" s="177" t="s">
        <v>6</v>
      </c>
      <c r="G17" s="178" t="s">
        <v>181</v>
      </c>
      <c r="H17" s="170" t="s">
        <v>198</v>
      </c>
      <c r="I17" s="177" t="s">
        <v>139</v>
      </c>
      <c r="J17" s="177" t="s">
        <v>199</v>
      </c>
      <c r="K17" s="177" t="s">
        <v>67</v>
      </c>
      <c r="L17" s="177" t="s">
        <v>200</v>
      </c>
      <c r="M17" s="168"/>
    </row>
    <row r="18" spans="1:13" hidden="1" x14ac:dyDescent="0.25">
      <c r="A18" s="163" t="str">
        <f>B18&amp;"_"&amp;C18&amp;"_"&amp;D18&amp;"_"&amp;E18&amp;"_"&amp;F18&amp;"_"&amp;G18&amp;"_"&amp;H18</f>
        <v>Residential_Multifamily Low Income Program_Water Heating_Direct Install_Low Flow Faucet Aerator_Fixed_%GasDHW</v>
      </c>
      <c r="B18" s="163" t="s">
        <v>11</v>
      </c>
      <c r="C18" s="163" t="s">
        <v>12</v>
      </c>
      <c r="D18" s="163" t="s">
        <v>186</v>
      </c>
      <c r="E18" s="163" t="s">
        <v>187</v>
      </c>
      <c r="F18" s="163" t="s">
        <v>42</v>
      </c>
      <c r="G18" s="179" t="s">
        <v>188</v>
      </c>
      <c r="H18" s="167" t="s">
        <v>201</v>
      </c>
      <c r="I18" s="180">
        <v>1</v>
      </c>
      <c r="J18" s="163" t="s">
        <v>103</v>
      </c>
      <c r="K18" s="163" t="s">
        <v>202</v>
      </c>
      <c r="L18" s="163" t="s">
        <v>203</v>
      </c>
      <c r="M18" s="168"/>
    </row>
    <row r="19" spans="1:13" hidden="1" x14ac:dyDescent="0.25">
      <c r="A19" s="163" t="str">
        <f t="shared" ref="A19:A82" si="0">B19&amp;"_"&amp;C19&amp;"_"&amp;D19&amp;"_"&amp;E19&amp;"_"&amp;F19&amp;"_"&amp;G19&amp;"_"&amp;H19</f>
        <v>Residential_Multifamily Low Income Program_Water Heating_Direct Install_Low Flow Faucet Aerator_Fixed_GPM_base</v>
      </c>
      <c r="B19" s="163" t="s">
        <v>11</v>
      </c>
      <c r="C19" s="163" t="s">
        <v>12</v>
      </c>
      <c r="D19" s="163" t="s">
        <v>186</v>
      </c>
      <c r="E19" s="163" t="s">
        <v>187</v>
      </c>
      <c r="F19" s="163" t="s">
        <v>42</v>
      </c>
      <c r="G19" s="179" t="s">
        <v>188</v>
      </c>
      <c r="H19" s="167" t="s">
        <v>204</v>
      </c>
      <c r="I19" s="181">
        <v>1.39</v>
      </c>
      <c r="J19" s="163"/>
      <c r="K19" s="163" t="s">
        <v>202</v>
      </c>
      <c r="L19" s="163" t="s">
        <v>203</v>
      </c>
      <c r="M19" s="168"/>
    </row>
    <row r="20" spans="1:13" hidden="1" x14ac:dyDescent="0.25">
      <c r="A20" s="163" t="str">
        <f t="shared" si="0"/>
        <v>Residential_Multifamily Low Income Program_Water Heating_Direct Install_Low Flow Faucet Aerator_Fixed_L_base</v>
      </c>
      <c r="B20" s="163" t="s">
        <v>11</v>
      </c>
      <c r="C20" s="163" t="s">
        <v>12</v>
      </c>
      <c r="D20" s="163" t="s">
        <v>186</v>
      </c>
      <c r="E20" s="163" t="s">
        <v>187</v>
      </c>
      <c r="F20" s="163" t="s">
        <v>42</v>
      </c>
      <c r="G20" s="179" t="s">
        <v>188</v>
      </c>
      <c r="H20" s="167" t="s">
        <v>205</v>
      </c>
      <c r="I20" s="165">
        <v>6.7</v>
      </c>
      <c r="J20" s="163" t="s">
        <v>206</v>
      </c>
      <c r="K20" s="163" t="s">
        <v>202</v>
      </c>
      <c r="L20" s="163" t="s">
        <v>203</v>
      </c>
      <c r="M20" s="168"/>
    </row>
    <row r="21" spans="1:13" hidden="1" x14ac:dyDescent="0.25">
      <c r="A21" s="163" t="str">
        <f t="shared" si="0"/>
        <v>Residential_Multifamily Low Income Program_Water Heating_Direct Install_Low Flow Faucet Aerator_Fixed_GPM_low</v>
      </c>
      <c r="B21" s="163" t="s">
        <v>11</v>
      </c>
      <c r="C21" s="163" t="s">
        <v>12</v>
      </c>
      <c r="D21" s="163" t="s">
        <v>186</v>
      </c>
      <c r="E21" s="163" t="s">
        <v>187</v>
      </c>
      <c r="F21" s="163" t="s">
        <v>42</v>
      </c>
      <c r="G21" s="179" t="s">
        <v>188</v>
      </c>
      <c r="H21" s="167" t="s">
        <v>207</v>
      </c>
      <c r="I21" s="165">
        <v>0.94</v>
      </c>
      <c r="J21" s="163"/>
      <c r="K21" s="163" t="s">
        <v>202</v>
      </c>
      <c r="L21" s="163" t="s">
        <v>203</v>
      </c>
      <c r="M21" s="168"/>
    </row>
    <row r="22" spans="1:13" hidden="1" x14ac:dyDescent="0.25">
      <c r="A22" s="163" t="str">
        <f t="shared" si="0"/>
        <v>Residential_Multifamily Low Income Program_Water Heating_Direct Install_Low Flow Faucet Aerator_Fixed_L_low</v>
      </c>
      <c r="B22" s="163" t="s">
        <v>11</v>
      </c>
      <c r="C22" s="163" t="s">
        <v>12</v>
      </c>
      <c r="D22" s="163" t="s">
        <v>186</v>
      </c>
      <c r="E22" s="163" t="s">
        <v>187</v>
      </c>
      <c r="F22" s="163" t="s">
        <v>42</v>
      </c>
      <c r="G22" s="179" t="s">
        <v>188</v>
      </c>
      <c r="H22" s="167" t="s">
        <v>208</v>
      </c>
      <c r="I22" s="165">
        <v>6.7</v>
      </c>
      <c r="J22" s="163" t="s">
        <v>206</v>
      </c>
      <c r="K22" s="163" t="s">
        <v>202</v>
      </c>
      <c r="L22" s="163" t="s">
        <v>203</v>
      </c>
      <c r="M22" s="168"/>
    </row>
    <row r="23" spans="1:13" hidden="1" x14ac:dyDescent="0.25">
      <c r="A23" s="163" t="str">
        <f t="shared" si="0"/>
        <v>Residential_Multifamily Low Income Program_Water Heating_Direct Install_Low Flow Faucet Aerator_Fixed_Household</v>
      </c>
      <c r="B23" s="163" t="s">
        <v>11</v>
      </c>
      <c r="C23" s="163" t="s">
        <v>12</v>
      </c>
      <c r="D23" s="163" t="s">
        <v>186</v>
      </c>
      <c r="E23" s="163" t="s">
        <v>187</v>
      </c>
      <c r="F23" s="163" t="s">
        <v>42</v>
      </c>
      <c r="G23" s="179" t="s">
        <v>188</v>
      </c>
      <c r="H23" s="167" t="s">
        <v>209</v>
      </c>
      <c r="I23" s="165">
        <v>2.0699999999999998</v>
      </c>
      <c r="J23" s="163" t="s">
        <v>210</v>
      </c>
      <c r="K23" s="163" t="s">
        <v>202</v>
      </c>
      <c r="L23" s="163" t="s">
        <v>203</v>
      </c>
      <c r="M23" s="168"/>
    </row>
    <row r="24" spans="1:13" hidden="1" x14ac:dyDescent="0.25">
      <c r="A24" s="163" t="str">
        <f t="shared" si="0"/>
        <v>Residential_Multifamily Low Income Program_Water Heating_Direct Install_Low Flow Faucet Aerator_Fixed_Days/year</v>
      </c>
      <c r="B24" s="163" t="s">
        <v>11</v>
      </c>
      <c r="C24" s="163" t="s">
        <v>12</v>
      </c>
      <c r="D24" s="163" t="s">
        <v>186</v>
      </c>
      <c r="E24" s="163" t="s">
        <v>187</v>
      </c>
      <c r="F24" s="163" t="s">
        <v>42</v>
      </c>
      <c r="G24" s="179" t="s">
        <v>188</v>
      </c>
      <c r="H24" s="167" t="s">
        <v>211</v>
      </c>
      <c r="I24" s="165">
        <v>365.25</v>
      </c>
      <c r="J24" s="163"/>
      <c r="K24" s="163" t="s">
        <v>202</v>
      </c>
      <c r="L24" s="163" t="s">
        <v>203</v>
      </c>
      <c r="M24" s="168"/>
    </row>
    <row r="25" spans="1:13" hidden="1" x14ac:dyDescent="0.25">
      <c r="A25" s="163" t="str">
        <f t="shared" si="0"/>
        <v>Residential_Multifamily Low Income Program_Water Heating_Direct Install_Low Flow Faucet Aerator_Fixed_DF</v>
      </c>
      <c r="B25" s="163" t="s">
        <v>11</v>
      </c>
      <c r="C25" s="163" t="s">
        <v>12</v>
      </c>
      <c r="D25" s="163" t="s">
        <v>186</v>
      </c>
      <c r="E25" s="163" t="s">
        <v>187</v>
      </c>
      <c r="F25" s="163" t="s">
        <v>42</v>
      </c>
      <c r="G25" s="179" t="s">
        <v>188</v>
      </c>
      <c r="H25" s="167" t="s">
        <v>212</v>
      </c>
      <c r="I25" s="182">
        <v>0.79500000000000004</v>
      </c>
      <c r="J25" s="163" t="s">
        <v>213</v>
      </c>
      <c r="K25" s="163" t="s">
        <v>202</v>
      </c>
      <c r="L25" s="163" t="s">
        <v>203</v>
      </c>
      <c r="M25" s="168"/>
    </row>
    <row r="26" spans="1:13" hidden="1" x14ac:dyDescent="0.25">
      <c r="A26" s="163" t="str">
        <f t="shared" si="0"/>
        <v>Residential_Multifamily Low Income Program_Water Heating_Direct Install_Low Flow Faucet Aerator_Fixed_FPH</v>
      </c>
      <c r="B26" s="163" t="s">
        <v>11</v>
      </c>
      <c r="C26" s="163" t="s">
        <v>12</v>
      </c>
      <c r="D26" s="163" t="s">
        <v>186</v>
      </c>
      <c r="E26" s="163" t="s">
        <v>187</v>
      </c>
      <c r="F26" s="163" t="s">
        <v>42</v>
      </c>
      <c r="G26" s="179" t="s">
        <v>188</v>
      </c>
      <c r="H26" s="167" t="s">
        <v>214</v>
      </c>
      <c r="I26" s="165">
        <v>2.4</v>
      </c>
      <c r="J26" s="163" t="s">
        <v>206</v>
      </c>
      <c r="K26" s="163" t="s">
        <v>202</v>
      </c>
      <c r="L26" s="163" t="s">
        <v>203</v>
      </c>
      <c r="M26" s="168"/>
    </row>
    <row r="27" spans="1:13" hidden="1" x14ac:dyDescent="0.25">
      <c r="A27" s="163" t="str">
        <f t="shared" si="0"/>
        <v>Residential_Multifamily Low Income Program_Water Heating_Direct Install_Low Flow Faucet Aerator_Fixed_WaterTemp</v>
      </c>
      <c r="B27" s="163" t="s">
        <v>11</v>
      </c>
      <c r="C27" s="163" t="s">
        <v>12</v>
      </c>
      <c r="D27" s="163" t="s">
        <v>186</v>
      </c>
      <c r="E27" s="163" t="s">
        <v>187</v>
      </c>
      <c r="F27" s="163" t="s">
        <v>42</v>
      </c>
      <c r="G27" s="179" t="s">
        <v>188</v>
      </c>
      <c r="H27" s="167" t="s">
        <v>215</v>
      </c>
      <c r="I27" s="165">
        <v>91</v>
      </c>
      <c r="J27" s="163" t="s">
        <v>213</v>
      </c>
      <c r="K27" s="163" t="s">
        <v>202</v>
      </c>
      <c r="L27" s="163" t="s">
        <v>203</v>
      </c>
      <c r="M27" s="168"/>
    </row>
    <row r="28" spans="1:13" hidden="1" x14ac:dyDescent="0.25">
      <c r="A28" s="163" t="str">
        <f t="shared" si="0"/>
        <v>Residential_Multifamily Low Income Program_Water Heating_Direct Install_Low Flow Faucet Aerator_Fixed_SupplyTemp</v>
      </c>
      <c r="B28" s="163" t="s">
        <v>11</v>
      </c>
      <c r="C28" s="163" t="s">
        <v>12</v>
      </c>
      <c r="D28" s="163" t="s">
        <v>186</v>
      </c>
      <c r="E28" s="163" t="s">
        <v>187</v>
      </c>
      <c r="F28" s="163" t="s">
        <v>42</v>
      </c>
      <c r="G28" s="179" t="s">
        <v>188</v>
      </c>
      <c r="H28" s="167" t="s">
        <v>216</v>
      </c>
      <c r="I28" s="165">
        <v>60.83</v>
      </c>
      <c r="J28" s="163"/>
      <c r="K28" s="163" t="s">
        <v>202</v>
      </c>
      <c r="L28" s="163" t="s">
        <v>203</v>
      </c>
      <c r="M28" s="168"/>
    </row>
    <row r="29" spans="1:13" hidden="1" x14ac:dyDescent="0.25">
      <c r="A29" s="163" t="str">
        <f t="shared" si="0"/>
        <v>Residential_Multifamily Low Income Program_Water Heating_Direct Install_Low Flow Faucet Aerator_Fixed_RE_gas</v>
      </c>
      <c r="B29" s="163" t="s">
        <v>11</v>
      </c>
      <c r="C29" s="163" t="s">
        <v>12</v>
      </c>
      <c r="D29" s="163" t="s">
        <v>186</v>
      </c>
      <c r="E29" s="163" t="s">
        <v>187</v>
      </c>
      <c r="F29" s="163" t="s">
        <v>42</v>
      </c>
      <c r="G29" s="179" t="s">
        <v>188</v>
      </c>
      <c r="H29" s="167" t="s">
        <v>217</v>
      </c>
      <c r="I29" s="180">
        <v>0.67</v>
      </c>
      <c r="J29" s="163" t="s">
        <v>210</v>
      </c>
      <c r="K29" s="163" t="s">
        <v>202</v>
      </c>
      <c r="L29" s="163" t="s">
        <v>203</v>
      </c>
      <c r="M29" s="168"/>
    </row>
    <row r="30" spans="1:13" hidden="1" x14ac:dyDescent="0.25">
      <c r="A30" s="163" t="str">
        <f t="shared" si="0"/>
        <v>Residential_Multifamily Low Income Program_Water Heating_Direct Install_Low Flow Faucet Aerator_Fixed_EPG_gas</v>
      </c>
      <c r="B30" s="163" t="s">
        <v>11</v>
      </c>
      <c r="C30" s="163" t="s">
        <v>12</v>
      </c>
      <c r="D30" s="163" t="s">
        <v>186</v>
      </c>
      <c r="E30" s="163" t="s">
        <v>187</v>
      </c>
      <c r="F30" s="163" t="s">
        <v>42</v>
      </c>
      <c r="G30" s="179" t="s">
        <v>188</v>
      </c>
      <c r="H30" s="167" t="s">
        <v>218</v>
      </c>
      <c r="I30" s="165">
        <f xml:space="preserve"> (8.33 * 1 * (I27 - I28)) / (I29 * 100000)</f>
        <v>3.7509865671641793E-3</v>
      </c>
      <c r="J30" s="163"/>
      <c r="K30" s="163" t="s">
        <v>202</v>
      </c>
      <c r="L30" s="163" t="s">
        <v>203</v>
      </c>
      <c r="M30" s="168"/>
    </row>
    <row r="31" spans="1:13" hidden="1" x14ac:dyDescent="0.25">
      <c r="A31" s="163" t="str">
        <f t="shared" si="0"/>
        <v>Residential_Multifamily Low Income Program_Water Heating_Direct Install_Low Flow Faucet Aerator_Fixed_ISR</v>
      </c>
      <c r="B31" s="163" t="s">
        <v>11</v>
      </c>
      <c r="C31" s="163" t="s">
        <v>12</v>
      </c>
      <c r="D31" s="163" t="s">
        <v>186</v>
      </c>
      <c r="E31" s="163" t="s">
        <v>187</v>
      </c>
      <c r="F31" s="163" t="s">
        <v>42</v>
      </c>
      <c r="G31" s="179" t="s">
        <v>188</v>
      </c>
      <c r="H31" s="167" t="s">
        <v>219</v>
      </c>
      <c r="I31" s="182">
        <v>0.97699999999999998</v>
      </c>
      <c r="J31" s="163" t="s">
        <v>187</v>
      </c>
      <c r="K31" s="163" t="s">
        <v>202</v>
      </c>
      <c r="L31" s="163" t="s">
        <v>203</v>
      </c>
      <c r="M31" s="168"/>
    </row>
    <row r="32" spans="1:13" hidden="1" x14ac:dyDescent="0.25">
      <c r="A32" s="163" t="str">
        <f t="shared" si="0"/>
        <v>Residential_Multifamily Low Income Program_Water Heating_Direct Install_Low Flow Faucet Aerator_Fixed_Therm Saved per Unit</v>
      </c>
      <c r="B32" s="163" t="s">
        <v>11</v>
      </c>
      <c r="C32" s="163" t="s">
        <v>12</v>
      </c>
      <c r="D32" s="163" t="s">
        <v>186</v>
      </c>
      <c r="E32" s="163" t="s">
        <v>187</v>
      </c>
      <c r="F32" s="163" t="s">
        <v>42</v>
      </c>
      <c r="G32" s="179" t="s">
        <v>188</v>
      </c>
      <c r="H32" s="167" t="s">
        <v>153</v>
      </c>
      <c r="I32" s="181">
        <f xml:space="preserve"> I18 * ((I19 * I20 - I21 * I22) * I23 * I24 * I25 / I26) * I30 * I31</f>
        <v>2.7672210081141606</v>
      </c>
      <c r="J32" s="163"/>
      <c r="K32" s="163" t="s">
        <v>202</v>
      </c>
      <c r="L32" s="163" t="s">
        <v>203</v>
      </c>
      <c r="M32" s="168"/>
    </row>
    <row r="33" spans="1:13" hidden="1" x14ac:dyDescent="0.25">
      <c r="A33" s="163" t="str">
        <f t="shared" si="0"/>
        <v>Residential_Multifamily Low Income Program_Water Heating_Direct Install_Low Flow Faucet Aerator_Fixed_Incremental Cost</v>
      </c>
      <c r="B33" s="163" t="s">
        <v>11</v>
      </c>
      <c r="C33" s="163" t="s">
        <v>12</v>
      </c>
      <c r="D33" s="163" t="s">
        <v>186</v>
      </c>
      <c r="E33" s="163" t="s">
        <v>187</v>
      </c>
      <c r="F33" s="163" t="s">
        <v>42</v>
      </c>
      <c r="G33" s="179" t="s">
        <v>188</v>
      </c>
      <c r="H33" s="167" t="s">
        <v>149</v>
      </c>
      <c r="I33" s="183">
        <v>11.33</v>
      </c>
      <c r="J33" s="163"/>
      <c r="K33" s="163" t="s">
        <v>202</v>
      </c>
      <c r="L33" s="163" t="s">
        <v>203</v>
      </c>
      <c r="M33" s="168"/>
    </row>
    <row r="34" spans="1:13" hidden="1" x14ac:dyDescent="0.25">
      <c r="A34" s="163" t="str">
        <f t="shared" si="0"/>
        <v>Residential_Multifamily Low Income Program_Water Heating_Direct Install_Low Flow Faucet Aerator_Fixed_Lifetime (years)</v>
      </c>
      <c r="B34" s="163" t="s">
        <v>11</v>
      </c>
      <c r="C34" s="163" t="s">
        <v>12</v>
      </c>
      <c r="D34" s="163" t="s">
        <v>186</v>
      </c>
      <c r="E34" s="163" t="s">
        <v>187</v>
      </c>
      <c r="F34" s="163" t="s">
        <v>42</v>
      </c>
      <c r="G34" s="179" t="s">
        <v>188</v>
      </c>
      <c r="H34" s="167" t="s">
        <v>157</v>
      </c>
      <c r="I34" s="184">
        <v>10</v>
      </c>
      <c r="J34" s="163"/>
      <c r="K34" s="163" t="s">
        <v>202</v>
      </c>
      <c r="L34" s="163" t="s">
        <v>203</v>
      </c>
      <c r="M34" s="168"/>
    </row>
    <row r="35" spans="1:13" hidden="1" x14ac:dyDescent="0.25">
      <c r="A35" s="163" t="str">
        <f t="shared" si="0"/>
        <v>Residential_Multifamily Low Income Program_Water Heating_Direct Install_Low Flow Faucet Aerator_Fixed_</v>
      </c>
      <c r="B35" s="163" t="s">
        <v>11</v>
      </c>
      <c r="C35" s="163" t="s">
        <v>12</v>
      </c>
      <c r="D35" s="163" t="s">
        <v>186</v>
      </c>
      <c r="E35" s="163" t="s">
        <v>187</v>
      </c>
      <c r="F35" s="163" t="s">
        <v>42</v>
      </c>
      <c r="G35" s="179" t="s">
        <v>188</v>
      </c>
      <c r="H35" s="167"/>
      <c r="I35" s="165"/>
      <c r="J35" s="163"/>
      <c r="K35" s="163"/>
      <c r="L35" s="163"/>
      <c r="M35" s="168"/>
    </row>
    <row r="36" spans="1:13" hidden="1" x14ac:dyDescent="0.25">
      <c r="A36" s="163" t="str">
        <f t="shared" si="0"/>
        <v>Residential_Multifamily Low Income Program_Water Heating_Direct Install_Low Flow Faucet Aerator_Swivel_%GasDHW</v>
      </c>
      <c r="B36" s="163" t="s">
        <v>11</v>
      </c>
      <c r="C36" s="163" t="s">
        <v>12</v>
      </c>
      <c r="D36" s="163" t="s">
        <v>186</v>
      </c>
      <c r="E36" s="163" t="s">
        <v>187</v>
      </c>
      <c r="F36" s="163" t="s">
        <v>42</v>
      </c>
      <c r="G36" s="179" t="s">
        <v>190</v>
      </c>
      <c r="H36" s="167" t="s">
        <v>201</v>
      </c>
      <c r="I36" s="180">
        <v>1</v>
      </c>
      <c r="J36" s="163" t="s">
        <v>103</v>
      </c>
      <c r="K36" s="163" t="s">
        <v>202</v>
      </c>
      <c r="L36" s="163" t="s">
        <v>203</v>
      </c>
      <c r="M36" s="168"/>
    </row>
    <row r="37" spans="1:13" hidden="1" x14ac:dyDescent="0.25">
      <c r="A37" s="163" t="str">
        <f t="shared" si="0"/>
        <v>Residential_Multifamily Low Income Program_Water Heating_Direct Install_Low Flow Faucet Aerator_Swivel_GPM_base</v>
      </c>
      <c r="B37" s="163" t="s">
        <v>11</v>
      </c>
      <c r="C37" s="163" t="s">
        <v>12</v>
      </c>
      <c r="D37" s="163" t="s">
        <v>186</v>
      </c>
      <c r="E37" s="163" t="s">
        <v>187</v>
      </c>
      <c r="F37" s="163" t="s">
        <v>42</v>
      </c>
      <c r="G37" s="179" t="s">
        <v>190</v>
      </c>
      <c r="H37" s="167" t="s">
        <v>204</v>
      </c>
      <c r="I37" s="181">
        <v>1.39</v>
      </c>
      <c r="J37" s="163"/>
      <c r="K37" s="163" t="s">
        <v>202</v>
      </c>
      <c r="L37" s="163" t="s">
        <v>203</v>
      </c>
      <c r="M37" s="168"/>
    </row>
    <row r="38" spans="1:13" hidden="1" x14ac:dyDescent="0.25">
      <c r="A38" s="163" t="str">
        <f t="shared" si="0"/>
        <v>Residential_Multifamily Low Income Program_Water Heating_Direct Install_Low Flow Faucet Aerator_Swivel_L_base</v>
      </c>
      <c r="B38" s="163" t="s">
        <v>11</v>
      </c>
      <c r="C38" s="163" t="s">
        <v>12</v>
      </c>
      <c r="D38" s="163" t="s">
        <v>186</v>
      </c>
      <c r="E38" s="163" t="s">
        <v>187</v>
      </c>
      <c r="F38" s="163" t="s">
        <v>42</v>
      </c>
      <c r="G38" s="179" t="s">
        <v>190</v>
      </c>
      <c r="H38" s="167" t="s">
        <v>205</v>
      </c>
      <c r="I38" s="165">
        <v>4.5</v>
      </c>
      <c r="J38" s="163" t="s">
        <v>220</v>
      </c>
      <c r="K38" s="163" t="s">
        <v>202</v>
      </c>
      <c r="L38" s="163" t="s">
        <v>203</v>
      </c>
      <c r="M38" s="168"/>
    </row>
    <row r="39" spans="1:13" hidden="1" x14ac:dyDescent="0.25">
      <c r="A39" s="163" t="str">
        <f t="shared" si="0"/>
        <v>Residential_Multifamily Low Income Program_Water Heating_Direct Install_Low Flow Faucet Aerator_Swivel_GPM_low</v>
      </c>
      <c r="B39" s="163" t="s">
        <v>11</v>
      </c>
      <c r="C39" s="163" t="s">
        <v>12</v>
      </c>
      <c r="D39" s="163" t="s">
        <v>186</v>
      </c>
      <c r="E39" s="163" t="s">
        <v>187</v>
      </c>
      <c r="F39" s="163" t="s">
        <v>42</v>
      </c>
      <c r="G39" s="179" t="s">
        <v>190</v>
      </c>
      <c r="H39" s="167" t="s">
        <v>207</v>
      </c>
      <c r="I39" s="165">
        <v>0.94</v>
      </c>
      <c r="J39" s="163"/>
      <c r="K39" s="163" t="s">
        <v>202</v>
      </c>
      <c r="L39" s="163" t="s">
        <v>203</v>
      </c>
      <c r="M39" s="168"/>
    </row>
    <row r="40" spans="1:13" hidden="1" x14ac:dyDescent="0.25">
      <c r="A40" s="163" t="str">
        <f t="shared" si="0"/>
        <v>Residential_Multifamily Low Income Program_Water Heating_Direct Install_Low Flow Faucet Aerator_Swivel_L_low</v>
      </c>
      <c r="B40" s="163" t="s">
        <v>11</v>
      </c>
      <c r="C40" s="163" t="s">
        <v>12</v>
      </c>
      <c r="D40" s="163" t="s">
        <v>186</v>
      </c>
      <c r="E40" s="163" t="s">
        <v>187</v>
      </c>
      <c r="F40" s="163" t="s">
        <v>42</v>
      </c>
      <c r="G40" s="179" t="s">
        <v>190</v>
      </c>
      <c r="H40" s="167" t="s">
        <v>208</v>
      </c>
      <c r="I40" s="165">
        <v>4.5</v>
      </c>
      <c r="J40" s="163" t="s">
        <v>220</v>
      </c>
      <c r="K40" s="163" t="s">
        <v>202</v>
      </c>
      <c r="L40" s="163" t="s">
        <v>203</v>
      </c>
      <c r="M40" s="168"/>
    </row>
    <row r="41" spans="1:13" hidden="1" x14ac:dyDescent="0.25">
      <c r="A41" s="163" t="str">
        <f t="shared" si="0"/>
        <v>Residential_Multifamily Low Income Program_Water Heating_Direct Install_Low Flow Faucet Aerator_Swivel_Household</v>
      </c>
      <c r="B41" s="163" t="s">
        <v>11</v>
      </c>
      <c r="C41" s="163" t="s">
        <v>12</v>
      </c>
      <c r="D41" s="163" t="s">
        <v>186</v>
      </c>
      <c r="E41" s="163" t="s">
        <v>187</v>
      </c>
      <c r="F41" s="163" t="s">
        <v>42</v>
      </c>
      <c r="G41" s="179" t="s">
        <v>190</v>
      </c>
      <c r="H41" s="167" t="s">
        <v>209</v>
      </c>
      <c r="I41" s="165">
        <v>2.0699999999999998</v>
      </c>
      <c r="J41" s="163" t="s">
        <v>210</v>
      </c>
      <c r="K41" s="163" t="s">
        <v>202</v>
      </c>
      <c r="L41" s="163" t="s">
        <v>203</v>
      </c>
      <c r="M41" s="168"/>
    </row>
    <row r="42" spans="1:13" hidden="1" x14ac:dyDescent="0.25">
      <c r="A42" s="163" t="str">
        <f t="shared" si="0"/>
        <v>Residential_Multifamily Low Income Program_Water Heating_Direct Install_Low Flow Faucet Aerator_Swivel_Days/year</v>
      </c>
      <c r="B42" s="163" t="s">
        <v>11</v>
      </c>
      <c r="C42" s="163" t="s">
        <v>12</v>
      </c>
      <c r="D42" s="163" t="s">
        <v>186</v>
      </c>
      <c r="E42" s="163" t="s">
        <v>187</v>
      </c>
      <c r="F42" s="163" t="s">
        <v>42</v>
      </c>
      <c r="G42" s="179" t="s">
        <v>190</v>
      </c>
      <c r="H42" s="167" t="s">
        <v>211</v>
      </c>
      <c r="I42" s="165">
        <v>365.25</v>
      </c>
      <c r="J42" s="163"/>
      <c r="K42" s="163" t="s">
        <v>202</v>
      </c>
      <c r="L42" s="163" t="s">
        <v>203</v>
      </c>
      <c r="M42" s="168"/>
    </row>
    <row r="43" spans="1:13" hidden="1" x14ac:dyDescent="0.25">
      <c r="A43" s="163" t="str">
        <f t="shared" si="0"/>
        <v>Residential_Multifamily Low Income Program_Water Heating_Direct Install_Low Flow Faucet Aerator_Swivel_DF</v>
      </c>
      <c r="B43" s="163" t="s">
        <v>11</v>
      </c>
      <c r="C43" s="163" t="s">
        <v>12</v>
      </c>
      <c r="D43" s="163" t="s">
        <v>186</v>
      </c>
      <c r="E43" s="163" t="s">
        <v>187</v>
      </c>
      <c r="F43" s="163" t="s">
        <v>42</v>
      </c>
      <c r="G43" s="179" t="s">
        <v>190</v>
      </c>
      <c r="H43" s="167" t="s">
        <v>212</v>
      </c>
      <c r="I43" s="182">
        <v>0.75</v>
      </c>
      <c r="J43" s="163" t="s">
        <v>220</v>
      </c>
      <c r="K43" s="163" t="s">
        <v>202</v>
      </c>
      <c r="L43" s="163" t="s">
        <v>203</v>
      </c>
      <c r="M43" s="168"/>
    </row>
    <row r="44" spans="1:13" hidden="1" x14ac:dyDescent="0.25">
      <c r="A44" s="163" t="str">
        <f t="shared" si="0"/>
        <v>Residential_Multifamily Low Income Program_Water Heating_Direct Install_Low Flow Faucet Aerator_Swivel_FPH</v>
      </c>
      <c r="B44" s="163" t="s">
        <v>11</v>
      </c>
      <c r="C44" s="163" t="s">
        <v>12</v>
      </c>
      <c r="D44" s="163" t="s">
        <v>186</v>
      </c>
      <c r="E44" s="163" t="s">
        <v>187</v>
      </c>
      <c r="F44" s="163" t="s">
        <v>42</v>
      </c>
      <c r="G44" s="179" t="s">
        <v>190</v>
      </c>
      <c r="H44" s="167" t="s">
        <v>214</v>
      </c>
      <c r="I44" s="165">
        <v>1</v>
      </c>
      <c r="J44" s="163" t="s">
        <v>220</v>
      </c>
      <c r="K44" s="163" t="s">
        <v>202</v>
      </c>
      <c r="L44" s="163" t="s">
        <v>203</v>
      </c>
      <c r="M44" s="168"/>
    </row>
    <row r="45" spans="1:13" hidden="1" x14ac:dyDescent="0.25">
      <c r="A45" s="163" t="str">
        <f t="shared" si="0"/>
        <v>Residential_Multifamily Low Income Program_Water Heating_Direct Install_Low Flow Faucet Aerator_Swivel_WaterTemp</v>
      </c>
      <c r="B45" s="163" t="s">
        <v>11</v>
      </c>
      <c r="C45" s="163" t="s">
        <v>12</v>
      </c>
      <c r="D45" s="163" t="s">
        <v>186</v>
      </c>
      <c r="E45" s="163" t="s">
        <v>187</v>
      </c>
      <c r="F45" s="163" t="s">
        <v>42</v>
      </c>
      <c r="G45" s="179" t="s">
        <v>190</v>
      </c>
      <c r="H45" s="167" t="s">
        <v>215</v>
      </c>
      <c r="I45" s="165">
        <v>93</v>
      </c>
      <c r="J45" s="163" t="s">
        <v>220</v>
      </c>
      <c r="K45" s="163" t="s">
        <v>202</v>
      </c>
      <c r="L45" s="163" t="s">
        <v>203</v>
      </c>
      <c r="M45" s="168"/>
    </row>
    <row r="46" spans="1:13" hidden="1" x14ac:dyDescent="0.25">
      <c r="A46" s="163" t="str">
        <f t="shared" si="0"/>
        <v>Residential_Multifamily Low Income Program_Water Heating_Direct Install_Low Flow Faucet Aerator_Swivel_SupplyTemp</v>
      </c>
      <c r="B46" s="163" t="s">
        <v>11</v>
      </c>
      <c r="C46" s="163" t="s">
        <v>12</v>
      </c>
      <c r="D46" s="163" t="s">
        <v>186</v>
      </c>
      <c r="E46" s="163" t="s">
        <v>187</v>
      </c>
      <c r="F46" s="163" t="s">
        <v>42</v>
      </c>
      <c r="G46" s="179" t="s">
        <v>190</v>
      </c>
      <c r="H46" s="167" t="s">
        <v>216</v>
      </c>
      <c r="I46" s="165">
        <v>60.83</v>
      </c>
      <c r="J46" s="163"/>
      <c r="K46" s="163" t="s">
        <v>202</v>
      </c>
      <c r="L46" s="163" t="s">
        <v>203</v>
      </c>
      <c r="M46" s="168"/>
    </row>
    <row r="47" spans="1:13" hidden="1" x14ac:dyDescent="0.25">
      <c r="A47" s="163" t="str">
        <f t="shared" si="0"/>
        <v>Residential_Multifamily Low Income Program_Water Heating_Direct Install_Low Flow Faucet Aerator_Swivel_RE_gas</v>
      </c>
      <c r="B47" s="163" t="s">
        <v>11</v>
      </c>
      <c r="C47" s="163" t="s">
        <v>12</v>
      </c>
      <c r="D47" s="163" t="s">
        <v>186</v>
      </c>
      <c r="E47" s="163" t="s">
        <v>187</v>
      </c>
      <c r="F47" s="163" t="s">
        <v>42</v>
      </c>
      <c r="G47" s="179" t="s">
        <v>190</v>
      </c>
      <c r="H47" s="167" t="s">
        <v>217</v>
      </c>
      <c r="I47" s="180">
        <v>0.67</v>
      </c>
      <c r="J47" s="163" t="s">
        <v>210</v>
      </c>
      <c r="K47" s="163" t="s">
        <v>202</v>
      </c>
      <c r="L47" s="163" t="s">
        <v>203</v>
      </c>
      <c r="M47" s="168"/>
    </row>
    <row r="48" spans="1:13" hidden="1" x14ac:dyDescent="0.25">
      <c r="A48" s="163" t="str">
        <f t="shared" si="0"/>
        <v>Residential_Multifamily Low Income Program_Water Heating_Direct Install_Low Flow Faucet Aerator_Swivel_EPG_gas</v>
      </c>
      <c r="B48" s="163" t="s">
        <v>11</v>
      </c>
      <c r="C48" s="163" t="s">
        <v>12</v>
      </c>
      <c r="D48" s="163" t="s">
        <v>186</v>
      </c>
      <c r="E48" s="163" t="s">
        <v>187</v>
      </c>
      <c r="F48" s="163" t="s">
        <v>42</v>
      </c>
      <c r="G48" s="179" t="s">
        <v>190</v>
      </c>
      <c r="H48" s="167" t="s">
        <v>218</v>
      </c>
      <c r="I48" s="165">
        <f xml:space="preserve"> (8.33 * 1 * (I45 - I46)) / (I47 * 100000)</f>
        <v>3.9996432835820899E-3</v>
      </c>
      <c r="J48" s="163"/>
      <c r="K48" s="163" t="s">
        <v>202</v>
      </c>
      <c r="L48" s="163" t="s">
        <v>203</v>
      </c>
      <c r="M48" s="168"/>
    </row>
    <row r="49" spans="1:13" hidden="1" x14ac:dyDescent="0.25">
      <c r="A49" s="163" t="str">
        <f t="shared" si="0"/>
        <v>Residential_Multifamily Low Income Program_Water Heating_Direct Install_Low Flow Faucet Aerator_Swivel_ISR</v>
      </c>
      <c r="B49" s="163" t="s">
        <v>11</v>
      </c>
      <c r="C49" s="163" t="s">
        <v>12</v>
      </c>
      <c r="D49" s="163" t="s">
        <v>186</v>
      </c>
      <c r="E49" s="163" t="s">
        <v>187</v>
      </c>
      <c r="F49" s="163" t="s">
        <v>42</v>
      </c>
      <c r="G49" s="179" t="s">
        <v>190</v>
      </c>
      <c r="H49" s="167" t="s">
        <v>219</v>
      </c>
      <c r="I49" s="182">
        <v>0.97699999999999998</v>
      </c>
      <c r="J49" s="163" t="s">
        <v>187</v>
      </c>
      <c r="K49" s="163" t="s">
        <v>202</v>
      </c>
      <c r="L49" s="163" t="s">
        <v>203</v>
      </c>
      <c r="M49" s="168"/>
    </row>
    <row r="50" spans="1:13" hidden="1" x14ac:dyDescent="0.25">
      <c r="A50" s="163" t="str">
        <f t="shared" si="0"/>
        <v>Residential_Multifamily Low Income Program_Water Heating_Direct Install_Low Flow Faucet Aerator_Swivel_Therm Saved per Unit</v>
      </c>
      <c r="B50" s="163" t="s">
        <v>11</v>
      </c>
      <c r="C50" s="163" t="s">
        <v>12</v>
      </c>
      <c r="D50" s="163" t="s">
        <v>186</v>
      </c>
      <c r="E50" s="163" t="s">
        <v>187</v>
      </c>
      <c r="F50" s="163" t="s">
        <v>42</v>
      </c>
      <c r="G50" s="179" t="s">
        <v>190</v>
      </c>
      <c r="H50" s="167" t="s">
        <v>153</v>
      </c>
      <c r="I50" s="181">
        <f xml:space="preserve"> I36 * ((I37 * I38 - I39 * I40) * I41 * I42 * I43 / I44) * I48 * I49</f>
        <v>4.4870683426375297</v>
      </c>
      <c r="J50" s="163"/>
      <c r="K50" s="163" t="s">
        <v>202</v>
      </c>
      <c r="L50" s="163" t="s">
        <v>203</v>
      </c>
      <c r="M50" s="168"/>
    </row>
    <row r="51" spans="1:13" hidden="1" x14ac:dyDescent="0.25">
      <c r="A51" s="163" t="str">
        <f t="shared" si="0"/>
        <v>Residential_Multifamily Low Income Program_Water Heating_Direct Install_Low Flow Faucet Aerator_Swivel_Incremental Cost</v>
      </c>
      <c r="B51" s="163" t="s">
        <v>11</v>
      </c>
      <c r="C51" s="163" t="s">
        <v>12</v>
      </c>
      <c r="D51" s="163" t="s">
        <v>186</v>
      </c>
      <c r="E51" s="163" t="s">
        <v>187</v>
      </c>
      <c r="F51" s="163" t="s">
        <v>42</v>
      </c>
      <c r="G51" s="179" t="s">
        <v>190</v>
      </c>
      <c r="H51" s="167" t="s">
        <v>149</v>
      </c>
      <c r="I51" s="183">
        <v>11.33</v>
      </c>
      <c r="J51" s="163"/>
      <c r="K51" s="163" t="s">
        <v>202</v>
      </c>
      <c r="L51" s="163" t="s">
        <v>203</v>
      </c>
      <c r="M51" s="168"/>
    </row>
    <row r="52" spans="1:13" hidden="1" x14ac:dyDescent="0.25">
      <c r="A52" s="163" t="str">
        <f t="shared" si="0"/>
        <v>Residential_Multifamily Low Income Program_Water Heating_Direct Install_Low Flow Faucet Aerator_Swivel_Lifetime (years)</v>
      </c>
      <c r="B52" s="163" t="s">
        <v>11</v>
      </c>
      <c r="C52" s="163" t="s">
        <v>12</v>
      </c>
      <c r="D52" s="163" t="s">
        <v>186</v>
      </c>
      <c r="E52" s="163" t="s">
        <v>187</v>
      </c>
      <c r="F52" s="163" t="s">
        <v>42</v>
      </c>
      <c r="G52" s="179" t="s">
        <v>190</v>
      </c>
      <c r="H52" s="167" t="s">
        <v>157</v>
      </c>
      <c r="I52" s="184">
        <v>10</v>
      </c>
      <c r="J52" s="163"/>
      <c r="K52" s="163" t="s">
        <v>202</v>
      </c>
      <c r="L52" s="163" t="s">
        <v>203</v>
      </c>
      <c r="M52" s="168"/>
    </row>
    <row r="53" spans="1:13" hidden="1" x14ac:dyDescent="0.25">
      <c r="A53" s="163" t="str">
        <f t="shared" si="0"/>
        <v>Residential_Multifamily Low Income Program_Water Heating_Direct Install_Low Flow Faucet Aerator_Swivel_</v>
      </c>
      <c r="B53" s="163" t="s">
        <v>11</v>
      </c>
      <c r="C53" s="163" t="s">
        <v>12</v>
      </c>
      <c r="D53" s="163" t="s">
        <v>186</v>
      </c>
      <c r="E53" s="163" t="s">
        <v>187</v>
      </c>
      <c r="F53" s="163" t="s">
        <v>42</v>
      </c>
      <c r="G53" s="179" t="s">
        <v>190</v>
      </c>
      <c r="H53" s="167"/>
      <c r="I53" s="165"/>
      <c r="J53" s="163"/>
      <c r="K53" s="163"/>
      <c r="L53" s="163"/>
      <c r="M53" s="168"/>
    </row>
    <row r="54" spans="1:13" hidden="1" x14ac:dyDescent="0.25">
      <c r="A54" s="163" t="str">
        <f t="shared" si="0"/>
        <v>Residential_Multifamily Low Income Program_Water Heating_Direct Install_Low Flow Showerhead_Fixed_%GasDHW</v>
      </c>
      <c r="B54" s="163" t="s">
        <v>11</v>
      </c>
      <c r="C54" s="163" t="s">
        <v>12</v>
      </c>
      <c r="D54" s="163" t="s">
        <v>186</v>
      </c>
      <c r="E54" s="163" t="s">
        <v>187</v>
      </c>
      <c r="F54" s="163" t="s">
        <v>47</v>
      </c>
      <c r="G54" s="179" t="s">
        <v>188</v>
      </c>
      <c r="H54" s="167" t="s">
        <v>201</v>
      </c>
      <c r="I54" s="180">
        <v>1</v>
      </c>
      <c r="J54" s="163" t="s">
        <v>103</v>
      </c>
      <c r="K54" s="163" t="s">
        <v>202</v>
      </c>
      <c r="L54" s="163" t="s">
        <v>221</v>
      </c>
      <c r="M54" s="168"/>
    </row>
    <row r="55" spans="1:13" hidden="1" x14ac:dyDescent="0.25">
      <c r="A55" s="163" t="str">
        <f t="shared" si="0"/>
        <v>Residential_Multifamily Low Income Program_Water Heating_Direct Install_Low Flow Showerhead_Fixed_GPM_base</v>
      </c>
      <c r="B55" s="163" t="s">
        <v>11</v>
      </c>
      <c r="C55" s="163" t="s">
        <v>12</v>
      </c>
      <c r="D55" s="163" t="s">
        <v>186</v>
      </c>
      <c r="E55" s="163" t="s">
        <v>187</v>
      </c>
      <c r="F55" s="163" t="s">
        <v>47</v>
      </c>
      <c r="G55" s="179" t="s">
        <v>188</v>
      </c>
      <c r="H55" s="167" t="s">
        <v>204</v>
      </c>
      <c r="I55" s="165">
        <v>2.35</v>
      </c>
      <c r="J55" s="163" t="s">
        <v>187</v>
      </c>
      <c r="K55" s="163" t="s">
        <v>202</v>
      </c>
      <c r="L55" s="163" t="s">
        <v>221</v>
      </c>
      <c r="M55" s="168"/>
    </row>
    <row r="56" spans="1:13" hidden="1" x14ac:dyDescent="0.25">
      <c r="A56" s="163" t="str">
        <f t="shared" si="0"/>
        <v>Residential_Multifamily Low Income Program_Water Heating_Direct Install_Low Flow Showerhead_Fixed_L_base</v>
      </c>
      <c r="B56" s="163" t="s">
        <v>11</v>
      </c>
      <c r="C56" s="163" t="s">
        <v>12</v>
      </c>
      <c r="D56" s="163" t="s">
        <v>186</v>
      </c>
      <c r="E56" s="163" t="s">
        <v>187</v>
      </c>
      <c r="F56" s="163" t="s">
        <v>47</v>
      </c>
      <c r="G56" s="179" t="s">
        <v>188</v>
      </c>
      <c r="H56" s="167" t="s">
        <v>205</v>
      </c>
      <c r="I56" s="165">
        <v>7.8</v>
      </c>
      <c r="J56" s="163"/>
      <c r="K56" s="163" t="s">
        <v>202</v>
      </c>
      <c r="L56" s="163" t="s">
        <v>221</v>
      </c>
      <c r="M56" s="168"/>
    </row>
    <row r="57" spans="1:13" hidden="1" x14ac:dyDescent="0.25">
      <c r="A57" s="163" t="str">
        <f t="shared" si="0"/>
        <v>Residential_Multifamily Low Income Program_Water Heating_Direct Install_Low Flow Showerhead_Fixed_GPM_low</v>
      </c>
      <c r="B57" s="163" t="s">
        <v>11</v>
      </c>
      <c r="C57" s="163" t="s">
        <v>12</v>
      </c>
      <c r="D57" s="163" t="s">
        <v>186</v>
      </c>
      <c r="E57" s="163" t="s">
        <v>187</v>
      </c>
      <c r="F57" s="163" t="s">
        <v>47</v>
      </c>
      <c r="G57" s="179" t="s">
        <v>188</v>
      </c>
      <c r="H57" s="167" t="s">
        <v>207</v>
      </c>
      <c r="I57" s="165">
        <v>1.75</v>
      </c>
      <c r="J57" s="163" t="s">
        <v>222</v>
      </c>
      <c r="K57" s="163" t="s">
        <v>202</v>
      </c>
      <c r="L57" s="163" t="s">
        <v>221</v>
      </c>
      <c r="M57" s="168"/>
    </row>
    <row r="58" spans="1:13" hidden="1" x14ac:dyDescent="0.25">
      <c r="A58" s="163" t="str">
        <f t="shared" si="0"/>
        <v>Residential_Multifamily Low Income Program_Water Heating_Direct Install_Low Flow Showerhead_Fixed_L_low</v>
      </c>
      <c r="B58" s="163" t="s">
        <v>11</v>
      </c>
      <c r="C58" s="163" t="s">
        <v>12</v>
      </c>
      <c r="D58" s="163" t="s">
        <v>186</v>
      </c>
      <c r="E58" s="163" t="s">
        <v>187</v>
      </c>
      <c r="F58" s="163" t="s">
        <v>47</v>
      </c>
      <c r="G58" s="179" t="s">
        <v>188</v>
      </c>
      <c r="H58" s="167" t="s">
        <v>208</v>
      </c>
      <c r="I58" s="165">
        <v>7.8</v>
      </c>
      <c r="J58" s="163"/>
      <c r="K58" s="163" t="s">
        <v>202</v>
      </c>
      <c r="L58" s="163" t="s">
        <v>221</v>
      </c>
      <c r="M58" s="168"/>
    </row>
    <row r="59" spans="1:13" hidden="1" x14ac:dyDescent="0.25">
      <c r="A59" s="163" t="str">
        <f t="shared" si="0"/>
        <v>Residential_Multifamily Low Income Program_Water Heating_Direct Install_Low Flow Showerhead_Fixed_Household</v>
      </c>
      <c r="B59" s="163" t="s">
        <v>11</v>
      </c>
      <c r="C59" s="163" t="s">
        <v>12</v>
      </c>
      <c r="D59" s="163" t="s">
        <v>186</v>
      </c>
      <c r="E59" s="163" t="s">
        <v>187</v>
      </c>
      <c r="F59" s="163" t="s">
        <v>47</v>
      </c>
      <c r="G59" s="179" t="s">
        <v>188</v>
      </c>
      <c r="H59" s="167" t="s">
        <v>209</v>
      </c>
      <c r="I59" s="165">
        <v>2.0699999999999998</v>
      </c>
      <c r="J59" s="163" t="s">
        <v>210</v>
      </c>
      <c r="K59" s="163" t="s">
        <v>202</v>
      </c>
      <c r="L59" s="163" t="s">
        <v>221</v>
      </c>
      <c r="M59" s="168"/>
    </row>
    <row r="60" spans="1:13" hidden="1" x14ac:dyDescent="0.25">
      <c r="A60" s="163" t="str">
        <f t="shared" si="0"/>
        <v>Residential_Multifamily Low Income Program_Water Heating_Direct Install_Low Flow Showerhead_Fixed_SPCD</v>
      </c>
      <c r="B60" s="163" t="s">
        <v>11</v>
      </c>
      <c r="C60" s="163" t="s">
        <v>12</v>
      </c>
      <c r="D60" s="163" t="s">
        <v>186</v>
      </c>
      <c r="E60" s="163" t="s">
        <v>187</v>
      </c>
      <c r="F60" s="163" t="s">
        <v>47</v>
      </c>
      <c r="G60" s="179" t="s">
        <v>188</v>
      </c>
      <c r="H60" s="167" t="s">
        <v>223</v>
      </c>
      <c r="I60" s="165">
        <v>0.6</v>
      </c>
      <c r="J60" s="163"/>
      <c r="K60" s="163" t="s">
        <v>202</v>
      </c>
      <c r="L60" s="163" t="s">
        <v>221</v>
      </c>
      <c r="M60" s="168"/>
    </row>
    <row r="61" spans="1:13" hidden="1" x14ac:dyDescent="0.25">
      <c r="A61" s="163" t="str">
        <f t="shared" si="0"/>
        <v>Residential_Multifamily Low Income Program_Water Heating_Direct Install_Low Flow Showerhead_Fixed_Days/year</v>
      </c>
      <c r="B61" s="163" t="s">
        <v>11</v>
      </c>
      <c r="C61" s="163" t="s">
        <v>12</v>
      </c>
      <c r="D61" s="163" t="s">
        <v>186</v>
      </c>
      <c r="E61" s="163" t="s">
        <v>187</v>
      </c>
      <c r="F61" s="163" t="s">
        <v>47</v>
      </c>
      <c r="G61" s="179" t="s">
        <v>188</v>
      </c>
      <c r="H61" s="167" t="s">
        <v>211</v>
      </c>
      <c r="I61" s="165">
        <v>365.25</v>
      </c>
      <c r="J61" s="163"/>
      <c r="K61" s="163" t="s">
        <v>202</v>
      </c>
      <c r="L61" s="163" t="s">
        <v>221</v>
      </c>
      <c r="M61" s="168"/>
    </row>
    <row r="62" spans="1:13" hidden="1" x14ac:dyDescent="0.25">
      <c r="A62" s="163" t="str">
        <f t="shared" si="0"/>
        <v>Residential_Multifamily Low Income Program_Water Heating_Direct Install_Low Flow Showerhead_Fixed_SPH</v>
      </c>
      <c r="B62" s="163" t="s">
        <v>11</v>
      </c>
      <c r="C62" s="163" t="s">
        <v>12</v>
      </c>
      <c r="D62" s="163" t="s">
        <v>186</v>
      </c>
      <c r="E62" s="163" t="s">
        <v>187</v>
      </c>
      <c r="F62" s="163" t="s">
        <v>47</v>
      </c>
      <c r="G62" s="179" t="s">
        <v>188</v>
      </c>
      <c r="H62" s="167" t="s">
        <v>224</v>
      </c>
      <c r="I62" s="165">
        <v>1.4</v>
      </c>
      <c r="J62" s="163" t="s">
        <v>210</v>
      </c>
      <c r="K62" s="163" t="s">
        <v>202</v>
      </c>
      <c r="L62" s="163" t="s">
        <v>221</v>
      </c>
      <c r="M62" s="168"/>
    </row>
    <row r="63" spans="1:13" hidden="1" x14ac:dyDescent="0.25">
      <c r="A63" s="163" t="str">
        <f t="shared" si="0"/>
        <v>Residential_Multifamily Low Income Program_Water Heating_Direct Install_Low Flow Showerhead_Fixed_ShowerTemp</v>
      </c>
      <c r="B63" s="163" t="s">
        <v>11</v>
      </c>
      <c r="C63" s="163" t="s">
        <v>12</v>
      </c>
      <c r="D63" s="163" t="s">
        <v>186</v>
      </c>
      <c r="E63" s="163" t="s">
        <v>187</v>
      </c>
      <c r="F63" s="163" t="s">
        <v>47</v>
      </c>
      <c r="G63" s="179" t="s">
        <v>188</v>
      </c>
      <c r="H63" s="167" t="s">
        <v>225</v>
      </c>
      <c r="I63" s="185">
        <v>101</v>
      </c>
      <c r="J63" s="163"/>
      <c r="K63" s="163" t="s">
        <v>202</v>
      </c>
      <c r="L63" s="163" t="s">
        <v>221</v>
      </c>
      <c r="M63" s="168"/>
    </row>
    <row r="64" spans="1:13" hidden="1" x14ac:dyDescent="0.25">
      <c r="A64" s="163" t="str">
        <f t="shared" si="0"/>
        <v>Residential_Multifamily Low Income Program_Water Heating_Direct Install_Low Flow Showerhead_Fixed_SupplyTemp</v>
      </c>
      <c r="B64" s="163" t="s">
        <v>11</v>
      </c>
      <c r="C64" s="163" t="s">
        <v>12</v>
      </c>
      <c r="D64" s="163" t="s">
        <v>186</v>
      </c>
      <c r="E64" s="163" t="s">
        <v>187</v>
      </c>
      <c r="F64" s="163" t="s">
        <v>47</v>
      </c>
      <c r="G64" s="179" t="s">
        <v>188</v>
      </c>
      <c r="H64" s="167" t="s">
        <v>216</v>
      </c>
      <c r="I64" s="181">
        <v>60.83</v>
      </c>
      <c r="J64" s="163"/>
      <c r="K64" s="163" t="s">
        <v>202</v>
      </c>
      <c r="L64" s="163" t="s">
        <v>221</v>
      </c>
      <c r="M64" s="168"/>
    </row>
    <row r="65" spans="1:13" hidden="1" x14ac:dyDescent="0.25">
      <c r="A65" s="163" t="str">
        <f t="shared" si="0"/>
        <v>Residential_Multifamily Low Income Program_Water Heating_Direct Install_Low Flow Showerhead_Fixed_RE_gas</v>
      </c>
      <c r="B65" s="163" t="s">
        <v>11</v>
      </c>
      <c r="C65" s="163" t="s">
        <v>12</v>
      </c>
      <c r="D65" s="163" t="s">
        <v>186</v>
      </c>
      <c r="E65" s="163" t="s">
        <v>187</v>
      </c>
      <c r="F65" s="163" t="s">
        <v>47</v>
      </c>
      <c r="G65" s="179" t="s">
        <v>188</v>
      </c>
      <c r="H65" s="167" t="s">
        <v>217</v>
      </c>
      <c r="I65" s="180">
        <v>0.67</v>
      </c>
      <c r="J65" s="163" t="s">
        <v>210</v>
      </c>
      <c r="K65" s="163" t="s">
        <v>202</v>
      </c>
      <c r="L65" s="163" t="s">
        <v>221</v>
      </c>
      <c r="M65" s="168"/>
    </row>
    <row r="66" spans="1:13" hidden="1" x14ac:dyDescent="0.25">
      <c r="A66" s="163" t="str">
        <f t="shared" si="0"/>
        <v>Residential_Multifamily Low Income Program_Water Heating_Direct Install_Low Flow Showerhead_Fixed_EPG_gas</v>
      </c>
      <c r="B66" s="163" t="s">
        <v>11</v>
      </c>
      <c r="C66" s="163" t="s">
        <v>12</v>
      </c>
      <c r="D66" s="163" t="s">
        <v>186</v>
      </c>
      <c r="E66" s="163" t="s">
        <v>187</v>
      </c>
      <c r="F66" s="163" t="s">
        <v>47</v>
      </c>
      <c r="G66" s="179" t="s">
        <v>188</v>
      </c>
      <c r="H66" s="167" t="s">
        <v>218</v>
      </c>
      <c r="I66" s="165">
        <f xml:space="preserve"> (8.33 * 1 * (I63 - I64)) / (I65 * 100000)</f>
        <v>4.9942701492537312E-3</v>
      </c>
      <c r="J66" s="163"/>
      <c r="K66" s="163" t="s">
        <v>202</v>
      </c>
      <c r="L66" s="163" t="s">
        <v>221</v>
      </c>
      <c r="M66" s="168"/>
    </row>
    <row r="67" spans="1:13" hidden="1" x14ac:dyDescent="0.25">
      <c r="A67" s="163" t="str">
        <f t="shared" si="0"/>
        <v>Residential_Multifamily Low Income Program_Water Heating_Direct Install_Low Flow Showerhead_Fixed_ISR</v>
      </c>
      <c r="B67" s="163" t="s">
        <v>11</v>
      </c>
      <c r="C67" s="163" t="s">
        <v>12</v>
      </c>
      <c r="D67" s="163" t="s">
        <v>186</v>
      </c>
      <c r="E67" s="163" t="s">
        <v>187</v>
      </c>
      <c r="F67" s="163" t="s">
        <v>47</v>
      </c>
      <c r="G67" s="179" t="s">
        <v>188</v>
      </c>
      <c r="H67" s="167" t="s">
        <v>219</v>
      </c>
      <c r="I67" s="186">
        <v>0.98</v>
      </c>
      <c r="J67" s="163" t="s">
        <v>187</v>
      </c>
      <c r="K67" s="163" t="s">
        <v>202</v>
      </c>
      <c r="L67" s="163" t="s">
        <v>221</v>
      </c>
      <c r="M67" s="168"/>
    </row>
    <row r="68" spans="1:13" hidden="1" x14ac:dyDescent="0.25">
      <c r="A68" s="163" t="str">
        <f t="shared" si="0"/>
        <v>Residential_Multifamily Low Income Program_Water Heating_Direct Install_Low Flow Showerhead_Fixed_Therm Saved per Unit</v>
      </c>
      <c r="B68" s="163" t="s">
        <v>11</v>
      </c>
      <c r="C68" s="163" t="s">
        <v>12</v>
      </c>
      <c r="D68" s="163" t="s">
        <v>186</v>
      </c>
      <c r="E68" s="163" t="s">
        <v>187</v>
      </c>
      <c r="F68" s="163" t="s">
        <v>47</v>
      </c>
      <c r="G68" s="179" t="s">
        <v>188</v>
      </c>
      <c r="H68" s="167" t="s">
        <v>153</v>
      </c>
      <c r="I68" s="187">
        <f xml:space="preserve"> I54 * ((I55 * I56 - I57 * I58) * I59 * I60 * I61 / I62) * I66 * I67</f>
        <v>7.4221161082369527</v>
      </c>
      <c r="J68" s="163"/>
      <c r="K68" s="163" t="s">
        <v>202</v>
      </c>
      <c r="L68" s="163" t="s">
        <v>221</v>
      </c>
      <c r="M68" s="168"/>
    </row>
    <row r="69" spans="1:13" hidden="1" x14ac:dyDescent="0.25">
      <c r="A69" s="163" t="str">
        <f t="shared" si="0"/>
        <v>Residential_Multifamily Low Income Program_Water Heating_Direct Install_Low Flow Showerhead_Fixed_Incremental Cost</v>
      </c>
      <c r="B69" s="163" t="s">
        <v>11</v>
      </c>
      <c r="C69" s="163" t="s">
        <v>12</v>
      </c>
      <c r="D69" s="163" t="s">
        <v>186</v>
      </c>
      <c r="E69" s="163" t="s">
        <v>187</v>
      </c>
      <c r="F69" s="163" t="s">
        <v>47</v>
      </c>
      <c r="G69" s="179" t="s">
        <v>188</v>
      </c>
      <c r="H69" s="167" t="s">
        <v>149</v>
      </c>
      <c r="I69" s="183">
        <v>15.33</v>
      </c>
      <c r="J69" s="163"/>
      <c r="K69" s="163" t="s">
        <v>202</v>
      </c>
      <c r="L69" s="163" t="s">
        <v>221</v>
      </c>
      <c r="M69" s="168"/>
    </row>
    <row r="70" spans="1:13" hidden="1" x14ac:dyDescent="0.25">
      <c r="A70" s="163" t="str">
        <f t="shared" si="0"/>
        <v>Residential_Multifamily Low Income Program_Water Heating_Direct Install_Low Flow Showerhead_Fixed_Lifetime (years)</v>
      </c>
      <c r="B70" s="163" t="s">
        <v>11</v>
      </c>
      <c r="C70" s="163" t="s">
        <v>12</v>
      </c>
      <c r="D70" s="163" t="s">
        <v>186</v>
      </c>
      <c r="E70" s="163" t="s">
        <v>187</v>
      </c>
      <c r="F70" s="163" t="s">
        <v>47</v>
      </c>
      <c r="G70" s="179" t="s">
        <v>188</v>
      </c>
      <c r="H70" s="167" t="s">
        <v>157</v>
      </c>
      <c r="I70" s="165">
        <v>10</v>
      </c>
      <c r="J70" s="163"/>
      <c r="K70" s="163" t="s">
        <v>202</v>
      </c>
      <c r="L70" s="163" t="s">
        <v>221</v>
      </c>
      <c r="M70" s="168"/>
    </row>
    <row r="71" spans="1:13" hidden="1" x14ac:dyDescent="0.25">
      <c r="A71" s="163" t="str">
        <f t="shared" si="0"/>
        <v>Residential_Multifamily Low Income Program_Water Heating_Direct Install_Low Flow Showerhead_Fixed_</v>
      </c>
      <c r="B71" s="163" t="s">
        <v>11</v>
      </c>
      <c r="C71" s="163" t="s">
        <v>12</v>
      </c>
      <c r="D71" s="163" t="s">
        <v>186</v>
      </c>
      <c r="E71" s="163" t="s">
        <v>187</v>
      </c>
      <c r="F71" s="163" t="s">
        <v>47</v>
      </c>
      <c r="G71" s="179" t="s">
        <v>188</v>
      </c>
      <c r="H71" s="167"/>
      <c r="I71" s="165"/>
      <c r="J71" s="163"/>
      <c r="K71" s="163"/>
      <c r="L71" s="163"/>
      <c r="M71" s="168"/>
    </row>
    <row r="72" spans="1:13" hidden="1" x14ac:dyDescent="0.25">
      <c r="A72" s="163" t="str">
        <f t="shared" si="0"/>
        <v>Residential_Multifamily Low Income Program_Water Heating_Direct Install_Low Flow Showerhead_Handheld_%GasDHW</v>
      </c>
      <c r="B72" s="163" t="s">
        <v>11</v>
      </c>
      <c r="C72" s="163" t="s">
        <v>12</v>
      </c>
      <c r="D72" s="163" t="s">
        <v>186</v>
      </c>
      <c r="E72" s="163" t="s">
        <v>187</v>
      </c>
      <c r="F72" s="163" t="s">
        <v>47</v>
      </c>
      <c r="G72" s="179" t="s">
        <v>191</v>
      </c>
      <c r="H72" s="167" t="s">
        <v>201</v>
      </c>
      <c r="I72" s="180">
        <v>1</v>
      </c>
      <c r="J72" s="163" t="s">
        <v>103</v>
      </c>
      <c r="K72" s="163" t="s">
        <v>202</v>
      </c>
      <c r="L72" s="163" t="s">
        <v>221</v>
      </c>
      <c r="M72" s="168"/>
    </row>
    <row r="73" spans="1:13" hidden="1" x14ac:dyDescent="0.25">
      <c r="A73" s="163" t="str">
        <f t="shared" si="0"/>
        <v>Residential_Multifamily Low Income Program_Water Heating_Direct Install_Low Flow Showerhead_Handheld_GPM_base</v>
      </c>
      <c r="B73" s="163" t="s">
        <v>11</v>
      </c>
      <c r="C73" s="163" t="s">
        <v>12</v>
      </c>
      <c r="D73" s="163" t="s">
        <v>186</v>
      </c>
      <c r="E73" s="163" t="s">
        <v>187</v>
      </c>
      <c r="F73" s="163" t="s">
        <v>47</v>
      </c>
      <c r="G73" s="179" t="s">
        <v>191</v>
      </c>
      <c r="H73" s="167" t="s">
        <v>204</v>
      </c>
      <c r="I73" s="165">
        <v>2.35</v>
      </c>
      <c r="J73" s="163" t="s">
        <v>187</v>
      </c>
      <c r="K73" s="163" t="s">
        <v>202</v>
      </c>
      <c r="L73" s="163" t="s">
        <v>221</v>
      </c>
      <c r="M73" s="168"/>
    </row>
    <row r="74" spans="1:13" hidden="1" x14ac:dyDescent="0.25">
      <c r="A74" s="163" t="str">
        <f t="shared" si="0"/>
        <v>Residential_Multifamily Low Income Program_Water Heating_Direct Install_Low Flow Showerhead_Handheld_L_base</v>
      </c>
      <c r="B74" s="163" t="s">
        <v>11</v>
      </c>
      <c r="C74" s="163" t="s">
        <v>12</v>
      </c>
      <c r="D74" s="163" t="s">
        <v>186</v>
      </c>
      <c r="E74" s="163" t="s">
        <v>187</v>
      </c>
      <c r="F74" s="163" t="s">
        <v>47</v>
      </c>
      <c r="G74" s="179" t="s">
        <v>191</v>
      </c>
      <c r="H74" s="167" t="s">
        <v>205</v>
      </c>
      <c r="I74" s="165">
        <v>7.8</v>
      </c>
      <c r="J74" s="163"/>
      <c r="K74" s="163" t="s">
        <v>202</v>
      </c>
      <c r="L74" s="163" t="s">
        <v>221</v>
      </c>
      <c r="M74" s="168"/>
    </row>
    <row r="75" spans="1:13" hidden="1" x14ac:dyDescent="0.25">
      <c r="A75" s="163" t="str">
        <f t="shared" si="0"/>
        <v>Residential_Multifamily Low Income Program_Water Heating_Direct Install_Low Flow Showerhead_Handheld_GPM_low</v>
      </c>
      <c r="B75" s="163" t="s">
        <v>11</v>
      </c>
      <c r="C75" s="163" t="s">
        <v>12</v>
      </c>
      <c r="D75" s="163" t="s">
        <v>186</v>
      </c>
      <c r="E75" s="163" t="s">
        <v>187</v>
      </c>
      <c r="F75" s="163" t="s">
        <v>47</v>
      </c>
      <c r="G75" s="179" t="s">
        <v>191</v>
      </c>
      <c r="H75" s="167" t="s">
        <v>207</v>
      </c>
      <c r="I75" s="165">
        <v>1.75</v>
      </c>
      <c r="J75" s="163" t="s">
        <v>222</v>
      </c>
      <c r="K75" s="163" t="s">
        <v>202</v>
      </c>
      <c r="L75" s="163" t="s">
        <v>221</v>
      </c>
      <c r="M75" s="168"/>
    </row>
    <row r="76" spans="1:13" hidden="1" x14ac:dyDescent="0.25">
      <c r="A76" s="163" t="str">
        <f t="shared" si="0"/>
        <v>Residential_Multifamily Low Income Program_Water Heating_Direct Install_Low Flow Showerhead_Handheld_L_low</v>
      </c>
      <c r="B76" s="163" t="s">
        <v>11</v>
      </c>
      <c r="C76" s="163" t="s">
        <v>12</v>
      </c>
      <c r="D76" s="163" t="s">
        <v>186</v>
      </c>
      <c r="E76" s="163" t="s">
        <v>187</v>
      </c>
      <c r="F76" s="163" t="s">
        <v>47</v>
      </c>
      <c r="G76" s="179" t="s">
        <v>191</v>
      </c>
      <c r="H76" s="167" t="s">
        <v>208</v>
      </c>
      <c r="I76" s="165">
        <v>7.8</v>
      </c>
      <c r="J76" s="163"/>
      <c r="K76" s="163" t="s">
        <v>202</v>
      </c>
      <c r="L76" s="163" t="s">
        <v>221</v>
      </c>
      <c r="M76" s="168"/>
    </row>
    <row r="77" spans="1:13" hidden="1" x14ac:dyDescent="0.25">
      <c r="A77" s="163" t="str">
        <f t="shared" si="0"/>
        <v>Residential_Multifamily Low Income Program_Water Heating_Direct Install_Low Flow Showerhead_Handheld_Household</v>
      </c>
      <c r="B77" s="163" t="s">
        <v>11</v>
      </c>
      <c r="C77" s="163" t="s">
        <v>12</v>
      </c>
      <c r="D77" s="163" t="s">
        <v>186</v>
      </c>
      <c r="E77" s="163" t="s">
        <v>187</v>
      </c>
      <c r="F77" s="163" t="s">
        <v>47</v>
      </c>
      <c r="G77" s="179" t="s">
        <v>191</v>
      </c>
      <c r="H77" s="167" t="s">
        <v>209</v>
      </c>
      <c r="I77" s="165">
        <v>2.0699999999999998</v>
      </c>
      <c r="J77" s="163" t="s">
        <v>210</v>
      </c>
      <c r="K77" s="163" t="s">
        <v>202</v>
      </c>
      <c r="L77" s="163" t="s">
        <v>221</v>
      </c>
      <c r="M77" s="168"/>
    </row>
    <row r="78" spans="1:13" hidden="1" x14ac:dyDescent="0.25">
      <c r="A78" s="163" t="str">
        <f t="shared" si="0"/>
        <v>Residential_Multifamily Low Income Program_Water Heating_Direct Install_Low Flow Showerhead_Handheld_SPCD</v>
      </c>
      <c r="B78" s="163" t="s">
        <v>11</v>
      </c>
      <c r="C78" s="163" t="s">
        <v>12</v>
      </c>
      <c r="D78" s="163" t="s">
        <v>186</v>
      </c>
      <c r="E78" s="163" t="s">
        <v>187</v>
      </c>
      <c r="F78" s="163" t="s">
        <v>47</v>
      </c>
      <c r="G78" s="179" t="s">
        <v>191</v>
      </c>
      <c r="H78" s="167" t="s">
        <v>223</v>
      </c>
      <c r="I78" s="165">
        <v>0.6</v>
      </c>
      <c r="J78" s="163"/>
      <c r="K78" s="163" t="s">
        <v>202</v>
      </c>
      <c r="L78" s="163" t="s">
        <v>221</v>
      </c>
      <c r="M78" s="168"/>
    </row>
    <row r="79" spans="1:13" hidden="1" x14ac:dyDescent="0.25">
      <c r="A79" s="163" t="str">
        <f t="shared" si="0"/>
        <v>Residential_Multifamily Low Income Program_Water Heating_Direct Install_Low Flow Showerhead_Handheld_Days/year</v>
      </c>
      <c r="B79" s="163" t="s">
        <v>11</v>
      </c>
      <c r="C79" s="163" t="s">
        <v>12</v>
      </c>
      <c r="D79" s="163" t="s">
        <v>186</v>
      </c>
      <c r="E79" s="163" t="s">
        <v>187</v>
      </c>
      <c r="F79" s="163" t="s">
        <v>47</v>
      </c>
      <c r="G79" s="179" t="s">
        <v>191</v>
      </c>
      <c r="H79" s="167" t="s">
        <v>211</v>
      </c>
      <c r="I79" s="165">
        <v>365.25</v>
      </c>
      <c r="J79" s="163"/>
      <c r="K79" s="163" t="s">
        <v>202</v>
      </c>
      <c r="L79" s="163" t="s">
        <v>221</v>
      </c>
      <c r="M79" s="168"/>
    </row>
    <row r="80" spans="1:13" hidden="1" x14ac:dyDescent="0.25">
      <c r="A80" s="163" t="str">
        <f t="shared" si="0"/>
        <v>Residential_Multifamily Low Income Program_Water Heating_Direct Install_Low Flow Showerhead_Handheld_SPH</v>
      </c>
      <c r="B80" s="163" t="s">
        <v>11</v>
      </c>
      <c r="C80" s="163" t="s">
        <v>12</v>
      </c>
      <c r="D80" s="163" t="s">
        <v>186</v>
      </c>
      <c r="E80" s="163" t="s">
        <v>187</v>
      </c>
      <c r="F80" s="163" t="s">
        <v>47</v>
      </c>
      <c r="G80" s="179" t="s">
        <v>191</v>
      </c>
      <c r="H80" s="167" t="s">
        <v>224</v>
      </c>
      <c r="I80" s="165">
        <v>1.4</v>
      </c>
      <c r="J80" s="163" t="s">
        <v>210</v>
      </c>
      <c r="K80" s="163" t="s">
        <v>202</v>
      </c>
      <c r="L80" s="163" t="s">
        <v>221</v>
      </c>
      <c r="M80" s="168"/>
    </row>
    <row r="81" spans="1:13" hidden="1" x14ac:dyDescent="0.25">
      <c r="A81" s="163" t="str">
        <f t="shared" si="0"/>
        <v>Residential_Multifamily Low Income Program_Water Heating_Direct Install_Low Flow Showerhead_Handheld_ShowerTemp</v>
      </c>
      <c r="B81" s="163" t="s">
        <v>11</v>
      </c>
      <c r="C81" s="163" t="s">
        <v>12</v>
      </c>
      <c r="D81" s="163" t="s">
        <v>186</v>
      </c>
      <c r="E81" s="163" t="s">
        <v>187</v>
      </c>
      <c r="F81" s="163" t="s">
        <v>47</v>
      </c>
      <c r="G81" s="179" t="s">
        <v>191</v>
      </c>
      <c r="H81" s="167" t="s">
        <v>225</v>
      </c>
      <c r="I81" s="185">
        <v>101</v>
      </c>
      <c r="J81" s="163"/>
      <c r="K81" s="163" t="s">
        <v>202</v>
      </c>
      <c r="L81" s="163" t="s">
        <v>221</v>
      </c>
      <c r="M81" s="168"/>
    </row>
    <row r="82" spans="1:13" hidden="1" x14ac:dyDescent="0.25">
      <c r="A82" s="163" t="str">
        <f t="shared" si="0"/>
        <v>Residential_Multifamily Low Income Program_Water Heating_Direct Install_Low Flow Showerhead_Handheld_SupplyTemp</v>
      </c>
      <c r="B82" s="163" t="s">
        <v>11</v>
      </c>
      <c r="C82" s="163" t="s">
        <v>12</v>
      </c>
      <c r="D82" s="163" t="s">
        <v>186</v>
      </c>
      <c r="E82" s="163" t="s">
        <v>187</v>
      </c>
      <c r="F82" s="163" t="s">
        <v>47</v>
      </c>
      <c r="G82" s="179" t="s">
        <v>191</v>
      </c>
      <c r="H82" s="167" t="s">
        <v>216</v>
      </c>
      <c r="I82" s="181">
        <v>60.83</v>
      </c>
      <c r="J82" s="163"/>
      <c r="K82" s="163" t="s">
        <v>202</v>
      </c>
      <c r="L82" s="163" t="s">
        <v>221</v>
      </c>
      <c r="M82" s="168"/>
    </row>
    <row r="83" spans="1:13" hidden="1" x14ac:dyDescent="0.25">
      <c r="A83" s="163" t="str">
        <f t="shared" ref="A83:A146" si="1">B83&amp;"_"&amp;C83&amp;"_"&amp;D83&amp;"_"&amp;E83&amp;"_"&amp;F83&amp;"_"&amp;G83&amp;"_"&amp;H83</f>
        <v>Residential_Multifamily Low Income Program_Water Heating_Direct Install_Low Flow Showerhead_Handheld_RE_gas</v>
      </c>
      <c r="B83" s="163" t="s">
        <v>11</v>
      </c>
      <c r="C83" s="163" t="s">
        <v>12</v>
      </c>
      <c r="D83" s="163" t="s">
        <v>186</v>
      </c>
      <c r="E83" s="163" t="s">
        <v>187</v>
      </c>
      <c r="F83" s="163" t="s">
        <v>47</v>
      </c>
      <c r="G83" s="179" t="s">
        <v>191</v>
      </c>
      <c r="H83" s="167" t="s">
        <v>217</v>
      </c>
      <c r="I83" s="180">
        <v>0.67</v>
      </c>
      <c r="J83" s="163" t="s">
        <v>210</v>
      </c>
      <c r="K83" s="163" t="s">
        <v>202</v>
      </c>
      <c r="L83" s="163" t="s">
        <v>221</v>
      </c>
      <c r="M83" s="168"/>
    </row>
    <row r="84" spans="1:13" hidden="1" x14ac:dyDescent="0.25">
      <c r="A84" s="163" t="str">
        <f t="shared" si="1"/>
        <v>Residential_Multifamily Low Income Program_Water Heating_Direct Install_Low Flow Showerhead_Handheld_EPG_gas</v>
      </c>
      <c r="B84" s="163" t="s">
        <v>11</v>
      </c>
      <c r="C84" s="163" t="s">
        <v>12</v>
      </c>
      <c r="D84" s="163" t="s">
        <v>186</v>
      </c>
      <c r="E84" s="163" t="s">
        <v>187</v>
      </c>
      <c r="F84" s="163" t="s">
        <v>47</v>
      </c>
      <c r="G84" s="179" t="s">
        <v>191</v>
      </c>
      <c r="H84" s="167" t="s">
        <v>218</v>
      </c>
      <c r="I84" s="165">
        <f xml:space="preserve"> (8.33 * 1 * (I81 - I82)) / (I83 * 100000)</f>
        <v>4.9942701492537312E-3</v>
      </c>
      <c r="J84" s="163"/>
      <c r="K84" s="163" t="s">
        <v>202</v>
      </c>
      <c r="L84" s="163" t="s">
        <v>221</v>
      </c>
      <c r="M84" s="168"/>
    </row>
    <row r="85" spans="1:13" hidden="1" x14ac:dyDescent="0.25">
      <c r="A85" s="163" t="str">
        <f t="shared" si="1"/>
        <v>Residential_Multifamily Low Income Program_Water Heating_Direct Install_Low Flow Showerhead_Handheld_ISR</v>
      </c>
      <c r="B85" s="163" t="s">
        <v>11</v>
      </c>
      <c r="C85" s="163" t="s">
        <v>12</v>
      </c>
      <c r="D85" s="163" t="s">
        <v>186</v>
      </c>
      <c r="E85" s="163" t="s">
        <v>187</v>
      </c>
      <c r="F85" s="163" t="s">
        <v>47</v>
      </c>
      <c r="G85" s="179" t="s">
        <v>191</v>
      </c>
      <c r="H85" s="167" t="s">
        <v>219</v>
      </c>
      <c r="I85" s="186">
        <v>0.98</v>
      </c>
      <c r="J85" s="163" t="s">
        <v>187</v>
      </c>
      <c r="K85" s="163" t="s">
        <v>202</v>
      </c>
      <c r="L85" s="163" t="s">
        <v>221</v>
      </c>
      <c r="M85" s="168"/>
    </row>
    <row r="86" spans="1:13" hidden="1" x14ac:dyDescent="0.25">
      <c r="A86" s="163" t="str">
        <f t="shared" si="1"/>
        <v>Residential_Multifamily Low Income Program_Water Heating_Direct Install_Low Flow Showerhead_Handheld_Therm Saved per Unit</v>
      </c>
      <c r="B86" s="163" t="s">
        <v>11</v>
      </c>
      <c r="C86" s="163" t="s">
        <v>12</v>
      </c>
      <c r="D86" s="163" t="s">
        <v>186</v>
      </c>
      <c r="E86" s="163" t="s">
        <v>187</v>
      </c>
      <c r="F86" s="163" t="s">
        <v>47</v>
      </c>
      <c r="G86" s="179" t="s">
        <v>191</v>
      </c>
      <c r="H86" s="167" t="s">
        <v>153</v>
      </c>
      <c r="I86" s="187">
        <f xml:space="preserve"> I72 * ((I73 * I74 - I75 * I76) * I77 * I78 * I79 / I80) * I84 * I85</f>
        <v>7.4221161082369527</v>
      </c>
      <c r="J86" s="163"/>
      <c r="K86" s="163" t="s">
        <v>202</v>
      </c>
      <c r="L86" s="163" t="s">
        <v>221</v>
      </c>
      <c r="M86" s="168"/>
    </row>
    <row r="87" spans="1:13" hidden="1" x14ac:dyDescent="0.25">
      <c r="A87" s="163" t="str">
        <f t="shared" si="1"/>
        <v>Residential_Multifamily Low Income Program_Water Heating_Direct Install_Low Flow Showerhead_Handheld_Incremental Cost</v>
      </c>
      <c r="B87" s="163" t="s">
        <v>11</v>
      </c>
      <c r="C87" s="163" t="s">
        <v>12</v>
      </c>
      <c r="D87" s="163" t="s">
        <v>186</v>
      </c>
      <c r="E87" s="163" t="s">
        <v>187</v>
      </c>
      <c r="F87" s="163" t="s">
        <v>47</v>
      </c>
      <c r="G87" s="179" t="s">
        <v>191</v>
      </c>
      <c r="H87" s="167" t="s">
        <v>149</v>
      </c>
      <c r="I87" s="183">
        <v>15.33</v>
      </c>
      <c r="J87" s="163"/>
      <c r="K87" s="163" t="s">
        <v>202</v>
      </c>
      <c r="L87" s="163" t="s">
        <v>221</v>
      </c>
      <c r="M87" s="168"/>
    </row>
    <row r="88" spans="1:13" hidden="1" x14ac:dyDescent="0.25">
      <c r="A88" s="163" t="str">
        <f t="shared" si="1"/>
        <v>Residential_Multifamily Low Income Program_Water Heating_Direct Install_Low Flow Showerhead_Handheld_Lifetime (years)</v>
      </c>
      <c r="B88" s="163" t="s">
        <v>11</v>
      </c>
      <c r="C88" s="163" t="s">
        <v>12</v>
      </c>
      <c r="D88" s="163" t="s">
        <v>186</v>
      </c>
      <c r="E88" s="163" t="s">
        <v>187</v>
      </c>
      <c r="F88" s="163" t="s">
        <v>47</v>
      </c>
      <c r="G88" s="179" t="s">
        <v>191</v>
      </c>
      <c r="H88" s="167" t="s">
        <v>157</v>
      </c>
      <c r="I88" s="165">
        <v>10</v>
      </c>
      <c r="J88" s="163"/>
      <c r="K88" s="163" t="s">
        <v>202</v>
      </c>
      <c r="L88" s="163" t="s">
        <v>221</v>
      </c>
      <c r="M88" s="168"/>
    </row>
    <row r="89" spans="1:13" hidden="1" x14ac:dyDescent="0.25">
      <c r="A89" s="163" t="str">
        <f t="shared" si="1"/>
        <v>Residential_Multifamily Low Income Program_Water Heating_Direct Install_Low Flow Showerhead_Handheld_</v>
      </c>
      <c r="B89" s="163" t="s">
        <v>11</v>
      </c>
      <c r="C89" s="163" t="s">
        <v>12</v>
      </c>
      <c r="D89" s="163" t="s">
        <v>186</v>
      </c>
      <c r="E89" s="163" t="s">
        <v>187</v>
      </c>
      <c r="F89" s="163" t="s">
        <v>47</v>
      </c>
      <c r="G89" s="179" t="s">
        <v>191</v>
      </c>
      <c r="H89" s="167"/>
      <c r="I89" s="165"/>
      <c r="J89" s="163"/>
      <c r="K89" s="163"/>
      <c r="L89" s="163"/>
      <c r="M89" s="168"/>
    </row>
    <row r="90" spans="1:13" hidden="1" x14ac:dyDescent="0.25">
      <c r="A90" s="163" t="str">
        <f t="shared" si="1"/>
        <v>Residential_Multifamily Low Income Program_Water Heating_Direct Install_ShowerStart_0_%GasDHW</v>
      </c>
      <c r="B90" s="163" t="s">
        <v>11</v>
      </c>
      <c r="C90" s="163" t="s">
        <v>12</v>
      </c>
      <c r="D90" s="163" t="s">
        <v>186</v>
      </c>
      <c r="E90" s="163" t="s">
        <v>187</v>
      </c>
      <c r="F90" s="163" t="s">
        <v>51</v>
      </c>
      <c r="G90" s="179">
        <v>0</v>
      </c>
      <c r="H90" s="167" t="s">
        <v>201</v>
      </c>
      <c r="I90" s="180">
        <v>1</v>
      </c>
      <c r="J90" s="163" t="s">
        <v>103</v>
      </c>
      <c r="K90" s="163" t="s">
        <v>202</v>
      </c>
      <c r="L90" s="163" t="s">
        <v>221</v>
      </c>
      <c r="M90" s="168"/>
    </row>
    <row r="91" spans="1:13" hidden="1" x14ac:dyDescent="0.25">
      <c r="A91" s="163" t="str">
        <f t="shared" si="1"/>
        <v>Residential_Multifamily Low Income Program_Water Heating_Direct Install_ShowerStart_0_GPM_base</v>
      </c>
      <c r="B91" s="163" t="s">
        <v>11</v>
      </c>
      <c r="C91" s="163" t="s">
        <v>12</v>
      </c>
      <c r="D91" s="163" t="s">
        <v>186</v>
      </c>
      <c r="E91" s="163" t="s">
        <v>187</v>
      </c>
      <c r="F91" s="163" t="s">
        <v>51</v>
      </c>
      <c r="G91" s="179">
        <v>0</v>
      </c>
      <c r="H91" s="167" t="s">
        <v>204</v>
      </c>
      <c r="I91" s="165">
        <v>2.35</v>
      </c>
      <c r="J91" s="163" t="s">
        <v>187</v>
      </c>
      <c r="K91" s="163" t="s">
        <v>202</v>
      </c>
      <c r="L91" s="163" t="s">
        <v>221</v>
      </c>
      <c r="M91" s="168"/>
    </row>
    <row r="92" spans="1:13" hidden="1" x14ac:dyDescent="0.25">
      <c r="A92" s="163" t="str">
        <f t="shared" si="1"/>
        <v>Residential_Multifamily Low Income Program_Water Heating_Direct Install_ShowerStart_0_L_showerdevice</v>
      </c>
      <c r="B92" s="163" t="s">
        <v>11</v>
      </c>
      <c r="C92" s="163" t="s">
        <v>12</v>
      </c>
      <c r="D92" s="163" t="s">
        <v>186</v>
      </c>
      <c r="E92" s="163" t="s">
        <v>187</v>
      </c>
      <c r="F92" s="163" t="s">
        <v>51</v>
      </c>
      <c r="G92" s="179">
        <v>0</v>
      </c>
      <c r="H92" s="167" t="s">
        <v>226</v>
      </c>
      <c r="I92" s="165">
        <v>0.89</v>
      </c>
      <c r="J92" s="163"/>
      <c r="K92" s="163" t="s">
        <v>227</v>
      </c>
      <c r="L92" s="163" t="s">
        <v>228</v>
      </c>
      <c r="M92" s="168"/>
    </row>
    <row r="93" spans="1:13" hidden="1" x14ac:dyDescent="0.25">
      <c r="A93" s="163" t="str">
        <f t="shared" si="1"/>
        <v>Residential_Multifamily Low Income Program_Water Heating_Direct Install_ShowerStart_0_Household</v>
      </c>
      <c r="B93" s="163" t="s">
        <v>11</v>
      </c>
      <c r="C93" s="163" t="s">
        <v>12</v>
      </c>
      <c r="D93" s="163" t="s">
        <v>186</v>
      </c>
      <c r="E93" s="163" t="s">
        <v>187</v>
      </c>
      <c r="F93" s="163" t="s">
        <v>51</v>
      </c>
      <c r="G93" s="179">
        <v>0</v>
      </c>
      <c r="H93" s="167" t="s">
        <v>209</v>
      </c>
      <c r="I93" s="165">
        <v>2.0699999999999998</v>
      </c>
      <c r="J93" s="163" t="s">
        <v>210</v>
      </c>
      <c r="K93" s="163" t="s">
        <v>202</v>
      </c>
      <c r="L93" s="163" t="s">
        <v>221</v>
      </c>
      <c r="M93" s="168"/>
    </row>
    <row r="94" spans="1:13" hidden="1" x14ac:dyDescent="0.25">
      <c r="A94" s="163" t="str">
        <f t="shared" si="1"/>
        <v>Residential_Multifamily Low Income Program_Water Heating_Direct Install_ShowerStart_0_SPCD</v>
      </c>
      <c r="B94" s="163" t="s">
        <v>11</v>
      </c>
      <c r="C94" s="163" t="s">
        <v>12</v>
      </c>
      <c r="D94" s="163" t="s">
        <v>186</v>
      </c>
      <c r="E94" s="163" t="s">
        <v>187</v>
      </c>
      <c r="F94" s="163" t="s">
        <v>51</v>
      </c>
      <c r="G94" s="179">
        <v>0</v>
      </c>
      <c r="H94" s="167" t="s">
        <v>223</v>
      </c>
      <c r="I94" s="165">
        <v>0.6</v>
      </c>
      <c r="J94" s="163"/>
      <c r="K94" s="163" t="s">
        <v>202</v>
      </c>
      <c r="L94" s="163" t="s">
        <v>221</v>
      </c>
      <c r="M94" s="168"/>
    </row>
    <row r="95" spans="1:13" hidden="1" x14ac:dyDescent="0.25">
      <c r="A95" s="163" t="str">
        <f t="shared" si="1"/>
        <v>Residential_Multifamily Low Income Program_Water Heating_Direct Install_ShowerStart_0_Days/year</v>
      </c>
      <c r="B95" s="163" t="s">
        <v>11</v>
      </c>
      <c r="C95" s="163" t="s">
        <v>12</v>
      </c>
      <c r="D95" s="163" t="s">
        <v>186</v>
      </c>
      <c r="E95" s="163" t="s">
        <v>187</v>
      </c>
      <c r="F95" s="163" t="s">
        <v>51</v>
      </c>
      <c r="G95" s="179">
        <v>0</v>
      </c>
      <c r="H95" s="167" t="s">
        <v>211</v>
      </c>
      <c r="I95" s="165">
        <v>365.25</v>
      </c>
      <c r="J95" s="163"/>
      <c r="K95" s="163" t="s">
        <v>202</v>
      </c>
      <c r="L95" s="163" t="s">
        <v>221</v>
      </c>
      <c r="M95" s="168"/>
    </row>
    <row r="96" spans="1:13" hidden="1" x14ac:dyDescent="0.25">
      <c r="A96" s="163" t="str">
        <f t="shared" si="1"/>
        <v>Residential_Multifamily Low Income Program_Water Heating_Direct Install_ShowerStart_0_SPH</v>
      </c>
      <c r="B96" s="163" t="s">
        <v>11</v>
      </c>
      <c r="C96" s="163" t="s">
        <v>12</v>
      </c>
      <c r="D96" s="163" t="s">
        <v>186</v>
      </c>
      <c r="E96" s="163" t="s">
        <v>187</v>
      </c>
      <c r="F96" s="163" t="s">
        <v>51</v>
      </c>
      <c r="G96" s="179">
        <v>0</v>
      </c>
      <c r="H96" s="167" t="s">
        <v>224</v>
      </c>
      <c r="I96" s="165">
        <v>1.4</v>
      </c>
      <c r="J96" s="163" t="s">
        <v>210</v>
      </c>
      <c r="K96" s="163" t="s">
        <v>202</v>
      </c>
      <c r="L96" s="163" t="s">
        <v>221</v>
      </c>
      <c r="M96" s="168"/>
    </row>
    <row r="97" spans="1:13" hidden="1" x14ac:dyDescent="0.25">
      <c r="A97" s="163" t="str">
        <f t="shared" si="1"/>
        <v>Residential_Multifamily Low Income Program_Water Heating_Direct Install_ShowerStart_0_ShowerTemp</v>
      </c>
      <c r="B97" s="163" t="s">
        <v>11</v>
      </c>
      <c r="C97" s="163" t="s">
        <v>12</v>
      </c>
      <c r="D97" s="163" t="s">
        <v>186</v>
      </c>
      <c r="E97" s="163" t="s">
        <v>187</v>
      </c>
      <c r="F97" s="163" t="s">
        <v>51</v>
      </c>
      <c r="G97" s="179">
        <v>0</v>
      </c>
      <c r="H97" s="167" t="s">
        <v>225</v>
      </c>
      <c r="I97" s="185">
        <v>101</v>
      </c>
      <c r="J97" s="163"/>
      <c r="K97" s="163" t="s">
        <v>202</v>
      </c>
      <c r="L97" s="163" t="s">
        <v>221</v>
      </c>
      <c r="M97" s="168"/>
    </row>
    <row r="98" spans="1:13" hidden="1" x14ac:dyDescent="0.25">
      <c r="A98" s="163" t="str">
        <f t="shared" si="1"/>
        <v>Residential_Multifamily Low Income Program_Water Heating_Direct Install_ShowerStart_0_SupplyTemp</v>
      </c>
      <c r="B98" s="163" t="s">
        <v>11</v>
      </c>
      <c r="C98" s="163" t="s">
        <v>12</v>
      </c>
      <c r="D98" s="163" t="s">
        <v>186</v>
      </c>
      <c r="E98" s="163" t="s">
        <v>187</v>
      </c>
      <c r="F98" s="163" t="s">
        <v>51</v>
      </c>
      <c r="G98" s="179">
        <v>0</v>
      </c>
      <c r="H98" s="167" t="s">
        <v>216</v>
      </c>
      <c r="I98" s="165">
        <v>60.83</v>
      </c>
      <c r="J98" s="163"/>
      <c r="K98" s="163" t="s">
        <v>202</v>
      </c>
      <c r="L98" s="163" t="s">
        <v>221</v>
      </c>
      <c r="M98" s="168"/>
    </row>
    <row r="99" spans="1:13" hidden="1" x14ac:dyDescent="0.25">
      <c r="A99" s="163" t="str">
        <f t="shared" si="1"/>
        <v>Residential_Multifamily Low Income Program_Water Heating_Direct Install_ShowerStart_0_RE_gas</v>
      </c>
      <c r="B99" s="163" t="s">
        <v>11</v>
      </c>
      <c r="C99" s="163" t="s">
        <v>12</v>
      </c>
      <c r="D99" s="163" t="s">
        <v>186</v>
      </c>
      <c r="E99" s="163" t="s">
        <v>187</v>
      </c>
      <c r="F99" s="163" t="s">
        <v>51</v>
      </c>
      <c r="G99" s="179">
        <v>0</v>
      </c>
      <c r="H99" s="167" t="s">
        <v>217</v>
      </c>
      <c r="I99" s="180">
        <v>0.67</v>
      </c>
      <c r="J99" s="163" t="s">
        <v>210</v>
      </c>
      <c r="K99" s="163" t="s">
        <v>202</v>
      </c>
      <c r="L99" s="163" t="s">
        <v>221</v>
      </c>
      <c r="M99" s="168"/>
    </row>
    <row r="100" spans="1:13" hidden="1" x14ac:dyDescent="0.25">
      <c r="A100" s="163" t="str">
        <f t="shared" si="1"/>
        <v>Residential_Multifamily Low Income Program_Water Heating_Direct Install_ShowerStart_0_EPG_gas</v>
      </c>
      <c r="B100" s="163" t="s">
        <v>11</v>
      </c>
      <c r="C100" s="163" t="s">
        <v>12</v>
      </c>
      <c r="D100" s="163" t="s">
        <v>186</v>
      </c>
      <c r="E100" s="163" t="s">
        <v>187</v>
      </c>
      <c r="F100" s="163" t="s">
        <v>51</v>
      </c>
      <c r="G100" s="179">
        <v>0</v>
      </c>
      <c r="H100" s="167" t="s">
        <v>218</v>
      </c>
      <c r="I100" s="165">
        <f xml:space="preserve"> (8.33 * 1 * (I97 - I98)) / (I99 * 100000)</f>
        <v>4.9942701492537312E-3</v>
      </c>
      <c r="J100" s="163"/>
      <c r="K100" s="163" t="s">
        <v>202</v>
      </c>
      <c r="L100" s="163" t="s">
        <v>221</v>
      </c>
      <c r="M100" s="168"/>
    </row>
    <row r="101" spans="1:13" hidden="1" x14ac:dyDescent="0.25">
      <c r="A101" s="163" t="str">
        <f t="shared" si="1"/>
        <v>Residential_Multifamily Low Income Program_Water Heating_Direct Install_ShowerStart_0_ISR</v>
      </c>
      <c r="B101" s="163" t="s">
        <v>11</v>
      </c>
      <c r="C101" s="163" t="s">
        <v>12</v>
      </c>
      <c r="D101" s="163" t="s">
        <v>186</v>
      </c>
      <c r="E101" s="163" t="s">
        <v>187</v>
      </c>
      <c r="F101" s="163" t="s">
        <v>51</v>
      </c>
      <c r="G101" s="179">
        <v>0</v>
      </c>
      <c r="H101" s="167" t="s">
        <v>219</v>
      </c>
      <c r="I101" s="180">
        <v>0.95</v>
      </c>
      <c r="J101" s="163" t="s">
        <v>229</v>
      </c>
      <c r="K101" s="163" t="s">
        <v>227</v>
      </c>
      <c r="L101" s="163" t="s">
        <v>228</v>
      </c>
      <c r="M101" s="168"/>
    </row>
    <row r="102" spans="1:13" hidden="1" x14ac:dyDescent="0.25">
      <c r="A102" s="163" t="str">
        <f t="shared" si="1"/>
        <v>Residential_Multifamily Low Income Program_Water Heating_Direct Install_ShowerStart_0_Therm Saved per Unit</v>
      </c>
      <c r="B102" s="163" t="s">
        <v>11</v>
      </c>
      <c r="C102" s="163" t="s">
        <v>12</v>
      </c>
      <c r="D102" s="163" t="s">
        <v>186</v>
      </c>
      <c r="E102" s="163" t="s">
        <v>187</v>
      </c>
      <c r="F102" s="163" t="s">
        <v>51</v>
      </c>
      <c r="G102" s="179">
        <v>0</v>
      </c>
      <c r="H102" s="167" t="s">
        <v>153</v>
      </c>
      <c r="I102" s="181">
        <f xml:space="preserve"> I90 * ((I91 * I92)* I93 * I94 * I95 / I96) * I100 * I101</f>
        <v>3.2154168952465341</v>
      </c>
      <c r="J102" s="163"/>
      <c r="K102" s="163" t="s">
        <v>227</v>
      </c>
      <c r="L102" s="163" t="s">
        <v>228</v>
      </c>
      <c r="M102" s="168"/>
    </row>
    <row r="103" spans="1:13" hidden="1" x14ac:dyDescent="0.25">
      <c r="A103" s="163" t="str">
        <f t="shared" si="1"/>
        <v>Residential_Multifamily Low Income Program_Water Heating_Direct Install_ShowerStart_0_Incremental Cost</v>
      </c>
      <c r="B103" s="163" t="s">
        <v>11</v>
      </c>
      <c r="C103" s="163" t="s">
        <v>12</v>
      </c>
      <c r="D103" s="163" t="s">
        <v>186</v>
      </c>
      <c r="E103" s="163" t="s">
        <v>187</v>
      </c>
      <c r="F103" s="163" t="s">
        <v>51</v>
      </c>
      <c r="G103" s="179">
        <v>0</v>
      </c>
      <c r="H103" s="167" t="s">
        <v>149</v>
      </c>
      <c r="I103" s="183">
        <f>30+20</f>
        <v>50</v>
      </c>
      <c r="J103" s="163" t="s">
        <v>230</v>
      </c>
      <c r="K103" s="163" t="s">
        <v>227</v>
      </c>
      <c r="L103" s="163" t="s">
        <v>228</v>
      </c>
      <c r="M103" s="168"/>
    </row>
    <row r="104" spans="1:13" hidden="1" x14ac:dyDescent="0.25">
      <c r="A104" s="163" t="str">
        <f t="shared" si="1"/>
        <v>Residential_Multifamily Low Income Program_Water Heating_Direct Install_ShowerStart_0_Lifetime (years)</v>
      </c>
      <c r="B104" s="163" t="s">
        <v>11</v>
      </c>
      <c r="C104" s="163" t="s">
        <v>12</v>
      </c>
      <c r="D104" s="163" t="s">
        <v>186</v>
      </c>
      <c r="E104" s="163" t="s">
        <v>187</v>
      </c>
      <c r="F104" s="163" t="s">
        <v>51</v>
      </c>
      <c r="G104" s="179">
        <v>0</v>
      </c>
      <c r="H104" s="167" t="s">
        <v>157</v>
      </c>
      <c r="I104" s="165">
        <v>10</v>
      </c>
      <c r="J104" s="163"/>
      <c r="K104" s="163" t="s">
        <v>227</v>
      </c>
      <c r="L104" s="163" t="s">
        <v>228</v>
      </c>
      <c r="M104" s="168"/>
    </row>
    <row r="105" spans="1:13" hidden="1" x14ac:dyDescent="0.25">
      <c r="A105" s="163" t="str">
        <f t="shared" si="1"/>
        <v>Residential_Multifamily Low Income Program_Water Heating_Direct Install_ShowerStart_0_</v>
      </c>
      <c r="B105" s="163" t="s">
        <v>11</v>
      </c>
      <c r="C105" s="163" t="s">
        <v>12</v>
      </c>
      <c r="D105" s="163" t="s">
        <v>186</v>
      </c>
      <c r="E105" s="163" t="s">
        <v>187</v>
      </c>
      <c r="F105" s="163" t="s">
        <v>51</v>
      </c>
      <c r="G105" s="179">
        <v>0</v>
      </c>
      <c r="H105" s="167"/>
      <c r="I105" s="165"/>
      <c r="J105" s="163"/>
      <c r="K105" s="163"/>
      <c r="L105" s="163"/>
      <c r="M105" s="168"/>
    </row>
    <row r="106" spans="1:13" hidden="1" x14ac:dyDescent="0.25">
      <c r="A106" s="163" t="str">
        <f t="shared" si="1"/>
        <v>Residential_Multifamily Low Income Program_Water Heating_Direct Install_Pipe Wrap_per linear foot_Therm Saved per Unit</v>
      </c>
      <c r="B106" s="163" t="s">
        <v>11</v>
      </c>
      <c r="C106" s="163" t="s">
        <v>12</v>
      </c>
      <c r="D106" s="163" t="s">
        <v>186</v>
      </c>
      <c r="E106" s="163" t="s">
        <v>187</v>
      </c>
      <c r="F106" s="163" t="s">
        <v>53</v>
      </c>
      <c r="G106" s="179" t="s">
        <v>192</v>
      </c>
      <c r="H106" s="167" t="s">
        <v>153</v>
      </c>
      <c r="I106" s="181">
        <f>1.1/6</f>
        <v>0.18333333333333335</v>
      </c>
      <c r="J106" s="163" t="s">
        <v>231</v>
      </c>
      <c r="K106" s="163" t="s">
        <v>202</v>
      </c>
      <c r="L106" s="163" t="s">
        <v>232</v>
      </c>
      <c r="M106" s="168"/>
    </row>
    <row r="107" spans="1:13" hidden="1" x14ac:dyDescent="0.25">
      <c r="A107" s="163" t="str">
        <f t="shared" si="1"/>
        <v>Residential_Multifamily Low Income Program_Water Heating_Direct Install_Pipe Wrap_per linear foot_Incremental Cost</v>
      </c>
      <c r="B107" s="163" t="s">
        <v>11</v>
      </c>
      <c r="C107" s="163" t="s">
        <v>12</v>
      </c>
      <c r="D107" s="163" t="s">
        <v>186</v>
      </c>
      <c r="E107" s="163" t="s">
        <v>187</v>
      </c>
      <c r="F107" s="163" t="s">
        <v>53</v>
      </c>
      <c r="G107" s="179" t="s">
        <v>192</v>
      </c>
      <c r="H107" s="167" t="s">
        <v>149</v>
      </c>
      <c r="I107" s="183">
        <v>7.1</v>
      </c>
      <c r="J107" s="163" t="s">
        <v>233</v>
      </c>
      <c r="K107" s="163" t="s">
        <v>202</v>
      </c>
      <c r="L107" s="163" t="s">
        <v>232</v>
      </c>
      <c r="M107" s="168"/>
    </row>
    <row r="108" spans="1:13" hidden="1" x14ac:dyDescent="0.25">
      <c r="A108" s="163" t="str">
        <f t="shared" si="1"/>
        <v>Residential_Multifamily Low Income Program_Water Heating_Direct Install_Pipe Wrap_per linear foot_Lifetime (years)</v>
      </c>
      <c r="B108" s="163" t="s">
        <v>11</v>
      </c>
      <c r="C108" s="163" t="s">
        <v>12</v>
      </c>
      <c r="D108" s="163" t="s">
        <v>186</v>
      </c>
      <c r="E108" s="163" t="s">
        <v>187</v>
      </c>
      <c r="F108" s="163" t="s">
        <v>53</v>
      </c>
      <c r="G108" s="179" t="s">
        <v>192</v>
      </c>
      <c r="H108" s="167" t="s">
        <v>157</v>
      </c>
      <c r="I108" s="165">
        <v>12</v>
      </c>
      <c r="J108" s="163"/>
      <c r="K108" s="163" t="s">
        <v>202</v>
      </c>
      <c r="L108" s="163" t="s">
        <v>232</v>
      </c>
      <c r="M108" s="168"/>
    </row>
    <row r="109" spans="1:13" hidden="1" x14ac:dyDescent="0.25">
      <c r="A109" s="163" t="str">
        <f t="shared" si="1"/>
        <v>Residential_Multifamily Low Income Program_Water Heating_Direct Install_Pipe Wrap_per linear foot_</v>
      </c>
      <c r="B109" s="163" t="s">
        <v>11</v>
      </c>
      <c r="C109" s="163" t="s">
        <v>12</v>
      </c>
      <c r="D109" s="163" t="s">
        <v>186</v>
      </c>
      <c r="E109" s="163" t="s">
        <v>187</v>
      </c>
      <c r="F109" s="163" t="s">
        <v>53</v>
      </c>
      <c r="G109" s="179" t="s">
        <v>192</v>
      </c>
      <c r="H109" s="167"/>
      <c r="I109" s="165"/>
      <c r="J109" s="163"/>
      <c r="K109" s="163"/>
      <c r="L109" s="163"/>
      <c r="M109" s="168"/>
    </row>
    <row r="110" spans="1:13" hidden="1" x14ac:dyDescent="0.25">
      <c r="A110" s="163" t="str">
        <f t="shared" si="1"/>
        <v>Residential_Multifamily Low Income Program_HVAC_Direct Install_Furnace Clean and Check (Gas)_0_CAPInput</v>
      </c>
      <c r="B110" s="163" t="s">
        <v>11</v>
      </c>
      <c r="C110" s="163" t="s">
        <v>12</v>
      </c>
      <c r="D110" s="163" t="s">
        <v>193</v>
      </c>
      <c r="E110" s="163" t="s">
        <v>187</v>
      </c>
      <c r="F110" s="163" t="s">
        <v>55</v>
      </c>
      <c r="G110" s="179">
        <v>0</v>
      </c>
      <c r="H110" s="167" t="s">
        <v>234</v>
      </c>
      <c r="I110" s="184">
        <v>60000</v>
      </c>
      <c r="J110" s="163"/>
      <c r="K110" s="163" t="s">
        <v>227</v>
      </c>
      <c r="L110" s="163" t="s">
        <v>235</v>
      </c>
      <c r="M110" s="168"/>
    </row>
    <row r="111" spans="1:13" hidden="1" x14ac:dyDescent="0.25">
      <c r="A111" s="163" t="str">
        <f t="shared" si="1"/>
        <v>Residential_Multifamily Low Income Program_HVAC_Direct Install_Furnace Clean and Check (Gas)_0_EFLH_Heating</v>
      </c>
      <c r="B111" s="163" t="s">
        <v>11</v>
      </c>
      <c r="C111" s="163" t="s">
        <v>12</v>
      </c>
      <c r="D111" s="163" t="s">
        <v>193</v>
      </c>
      <c r="E111" s="163" t="s">
        <v>187</v>
      </c>
      <c r="F111" s="163" t="s">
        <v>55</v>
      </c>
      <c r="G111" s="179">
        <v>0</v>
      </c>
      <c r="H111" s="167" t="s">
        <v>236</v>
      </c>
      <c r="I111" s="184">
        <v>2218</v>
      </c>
      <c r="J111" s="163" t="s">
        <v>237</v>
      </c>
      <c r="K111" s="163" t="s">
        <v>202</v>
      </c>
      <c r="L111" s="163" t="s">
        <v>238</v>
      </c>
      <c r="M111" s="168"/>
    </row>
    <row r="112" spans="1:13" hidden="1" x14ac:dyDescent="0.25">
      <c r="A112" s="163" t="str">
        <f t="shared" si="1"/>
        <v>Residential_Multifamily Low Income Program_HVAC_Direct Install_Furnace Clean and Check (Gas)_0_AFUE</v>
      </c>
      <c r="B112" s="163" t="s">
        <v>11</v>
      </c>
      <c r="C112" s="163" t="s">
        <v>12</v>
      </c>
      <c r="D112" s="163" t="s">
        <v>193</v>
      </c>
      <c r="E112" s="163" t="s">
        <v>187</v>
      </c>
      <c r="F112" s="163" t="s">
        <v>55</v>
      </c>
      <c r="G112" s="179">
        <v>0</v>
      </c>
      <c r="H112" s="167" t="s">
        <v>239</v>
      </c>
      <c r="I112" s="182">
        <v>0.71</v>
      </c>
      <c r="J112" s="163" t="s">
        <v>240</v>
      </c>
      <c r="K112" s="163" t="s">
        <v>202</v>
      </c>
      <c r="L112" s="163" t="s">
        <v>238</v>
      </c>
      <c r="M112" s="168"/>
    </row>
    <row r="113" spans="1:13" hidden="1" x14ac:dyDescent="0.25">
      <c r="A113" s="163" t="str">
        <f t="shared" si="1"/>
        <v>Residential_Multifamily Low Income Program_HVAC_Direct Install_Furnace Clean and Check (Gas)_0_Derating_Pre</v>
      </c>
      <c r="B113" s="163" t="s">
        <v>11</v>
      </c>
      <c r="C113" s="163" t="s">
        <v>12</v>
      </c>
      <c r="D113" s="163" t="s">
        <v>193</v>
      </c>
      <c r="E113" s="163" t="s">
        <v>187</v>
      </c>
      <c r="F113" s="163" t="s">
        <v>55</v>
      </c>
      <c r="G113" s="179">
        <v>0</v>
      </c>
      <c r="H113" s="167" t="s">
        <v>241</v>
      </c>
      <c r="I113" s="182">
        <v>6.4000000000000001E-2</v>
      </c>
      <c r="J113" s="163"/>
      <c r="K113" s="163" t="s">
        <v>227</v>
      </c>
      <c r="L113" s="163" t="s">
        <v>242</v>
      </c>
      <c r="M113" s="168"/>
    </row>
    <row r="114" spans="1:13" hidden="1" x14ac:dyDescent="0.25">
      <c r="A114" s="163" t="str">
        <f t="shared" si="1"/>
        <v>Residential_Multifamily Low Income Program_HVAC_Direct Install_Furnace Clean and Check (Gas)_0_Derating_Post</v>
      </c>
      <c r="B114" s="163" t="s">
        <v>11</v>
      </c>
      <c r="C114" s="163" t="s">
        <v>12</v>
      </c>
      <c r="D114" s="163" t="s">
        <v>193</v>
      </c>
      <c r="E114" s="163" t="s">
        <v>187</v>
      </c>
      <c r="F114" s="163" t="s">
        <v>55</v>
      </c>
      <c r="G114" s="179">
        <v>0</v>
      </c>
      <c r="H114" s="167" t="s">
        <v>243</v>
      </c>
      <c r="I114" s="180">
        <v>0</v>
      </c>
      <c r="J114" s="163"/>
      <c r="K114" s="163" t="s">
        <v>227</v>
      </c>
      <c r="L114" s="163" t="s">
        <v>242</v>
      </c>
      <c r="M114" s="168"/>
    </row>
    <row r="115" spans="1:13" hidden="1" x14ac:dyDescent="0.25">
      <c r="A115" s="163" t="str">
        <f t="shared" si="1"/>
        <v>Residential_Multifamily Low Income Program_HVAC_Direct Install_Furnace Clean and Check (Gas)_0_ConversionFactor</v>
      </c>
      <c r="B115" s="163" t="s">
        <v>11</v>
      </c>
      <c r="C115" s="163" t="s">
        <v>12</v>
      </c>
      <c r="D115" s="163" t="s">
        <v>193</v>
      </c>
      <c r="E115" s="163" t="s">
        <v>187</v>
      </c>
      <c r="F115" s="163" t="s">
        <v>55</v>
      </c>
      <c r="G115" s="179">
        <v>0</v>
      </c>
      <c r="H115" s="188" t="s">
        <v>244</v>
      </c>
      <c r="I115" s="184">
        <v>100000</v>
      </c>
      <c r="J115" s="163"/>
      <c r="K115" s="163" t="s">
        <v>227</v>
      </c>
      <c r="L115" s="163" t="s">
        <v>242</v>
      </c>
      <c r="M115" s="168"/>
    </row>
    <row r="116" spans="1:13" hidden="1" x14ac:dyDescent="0.25">
      <c r="A116" s="163" t="str">
        <f t="shared" si="1"/>
        <v>Residential_Multifamily Low Income Program_HVAC_Direct Install_Furnace Clean and Check (Gas)_0_Therm Saved per Unit</v>
      </c>
      <c r="B116" s="163" t="s">
        <v>11</v>
      </c>
      <c r="C116" s="163" t="s">
        <v>12</v>
      </c>
      <c r="D116" s="163" t="s">
        <v>193</v>
      </c>
      <c r="E116" s="163" t="s">
        <v>187</v>
      </c>
      <c r="F116" s="163" t="s">
        <v>55</v>
      </c>
      <c r="G116" s="179">
        <v>0</v>
      </c>
      <c r="H116" s="167" t="s">
        <v>153</v>
      </c>
      <c r="I116" s="181">
        <f xml:space="preserve"> (I110 * I111 * (1/(I112*(1-I113)) - 1/(I112*(1-I114)))) / I115</f>
        <v>128.16179126038278</v>
      </c>
      <c r="J116" s="163"/>
      <c r="K116" s="163" t="s">
        <v>227</v>
      </c>
      <c r="L116" s="163" t="s">
        <v>242</v>
      </c>
      <c r="M116" s="168"/>
    </row>
    <row r="117" spans="1:13" hidden="1" x14ac:dyDescent="0.25">
      <c r="A117" s="163" t="str">
        <f t="shared" si="1"/>
        <v>Residential_Multifamily Low Income Program_HVAC_Direct Install_Furnace Clean and Check (Gas)_0_Incremental Cost</v>
      </c>
      <c r="B117" s="163" t="s">
        <v>11</v>
      </c>
      <c r="C117" s="163" t="s">
        <v>12</v>
      </c>
      <c r="D117" s="163" t="s">
        <v>193</v>
      </c>
      <c r="E117" s="163" t="s">
        <v>187</v>
      </c>
      <c r="F117" s="163" t="s">
        <v>55</v>
      </c>
      <c r="G117" s="179">
        <v>0</v>
      </c>
      <c r="H117" s="167" t="s">
        <v>149</v>
      </c>
      <c r="I117" s="189">
        <f xml:space="preserve"> 2 * 60</f>
        <v>120</v>
      </c>
      <c r="J117" s="163" t="s">
        <v>245</v>
      </c>
      <c r="K117" s="163"/>
      <c r="L117" s="163"/>
      <c r="M117" s="168"/>
    </row>
    <row r="118" spans="1:13" hidden="1" x14ac:dyDescent="0.25">
      <c r="A118" s="163" t="str">
        <f t="shared" si="1"/>
        <v>Residential_Multifamily Low Income Program_HVAC_Direct Install_Furnace Clean and Check (Gas)_0_Lifetime (years)</v>
      </c>
      <c r="B118" s="163" t="s">
        <v>11</v>
      </c>
      <c r="C118" s="163" t="s">
        <v>12</v>
      </c>
      <c r="D118" s="163" t="s">
        <v>193</v>
      </c>
      <c r="E118" s="163" t="s">
        <v>187</v>
      </c>
      <c r="F118" s="163" t="s">
        <v>55</v>
      </c>
      <c r="G118" s="179">
        <v>0</v>
      </c>
      <c r="H118" s="167" t="s">
        <v>157</v>
      </c>
      <c r="I118" s="165">
        <v>2</v>
      </c>
      <c r="J118" s="163"/>
      <c r="K118" s="163" t="s">
        <v>227</v>
      </c>
      <c r="L118" s="163" t="s">
        <v>242</v>
      </c>
      <c r="M118" s="168"/>
    </row>
    <row r="119" spans="1:13" hidden="1" x14ac:dyDescent="0.25">
      <c r="A119" s="163" t="str">
        <f t="shared" si="1"/>
        <v>Residential_Multifamily Low Income Program_HVAC_Direct Install_Furnace Clean and Check (Gas)_0_</v>
      </c>
      <c r="B119" s="163" t="s">
        <v>11</v>
      </c>
      <c r="C119" s="163" t="s">
        <v>12</v>
      </c>
      <c r="D119" s="163" t="s">
        <v>193</v>
      </c>
      <c r="E119" s="163" t="s">
        <v>187</v>
      </c>
      <c r="F119" s="163" t="s">
        <v>55</v>
      </c>
      <c r="G119" s="179">
        <v>0</v>
      </c>
      <c r="H119" s="167"/>
      <c r="I119" s="165"/>
      <c r="J119" s="163"/>
      <c r="K119" s="163"/>
      <c r="L119" s="163"/>
      <c r="M119" s="168"/>
    </row>
    <row r="120" spans="1:13" hidden="1" x14ac:dyDescent="0.25">
      <c r="A120" s="163" t="str">
        <f t="shared" si="1"/>
        <v>Residential_Multifamily Low Income Program_HVAC_Direct Install_Smart/Programmable Thermostat (Electric/Gas)_cost share_%FossilHeat</v>
      </c>
      <c r="B120" s="163" t="s">
        <v>11</v>
      </c>
      <c r="C120" s="163" t="s">
        <v>12</v>
      </c>
      <c r="D120" s="163" t="s">
        <v>193</v>
      </c>
      <c r="E120" s="163" t="s">
        <v>187</v>
      </c>
      <c r="F120" s="163" t="s">
        <v>246</v>
      </c>
      <c r="G120" s="179" t="s">
        <v>194</v>
      </c>
      <c r="H120" s="167" t="s">
        <v>247</v>
      </c>
      <c r="I120" s="180">
        <v>1</v>
      </c>
      <c r="J120" s="163" t="s">
        <v>103</v>
      </c>
      <c r="K120" s="163" t="s">
        <v>202</v>
      </c>
      <c r="L120" s="163" t="s">
        <v>248</v>
      </c>
      <c r="M120" s="168"/>
    </row>
    <row r="121" spans="1:13" hidden="1" x14ac:dyDescent="0.25">
      <c r="A121" s="163" t="str">
        <f t="shared" si="1"/>
        <v>Residential_Multifamily Low Income Program_HVAC_Direct Install_Smart/Programmable Thermostat (Electric/Gas)_cost share_HeatingConsumption_Gas</v>
      </c>
      <c r="B121" s="163" t="s">
        <v>11</v>
      </c>
      <c r="C121" s="163" t="s">
        <v>12</v>
      </c>
      <c r="D121" s="163" t="s">
        <v>193</v>
      </c>
      <c r="E121" s="163" t="s">
        <v>187</v>
      </c>
      <c r="F121" s="163" t="s">
        <v>246</v>
      </c>
      <c r="G121" s="179" t="s">
        <v>194</v>
      </c>
      <c r="H121" s="167" t="s">
        <v>249</v>
      </c>
      <c r="I121" s="165">
        <v>778</v>
      </c>
      <c r="J121" s="163" t="s">
        <v>237</v>
      </c>
      <c r="K121" s="163" t="s">
        <v>202</v>
      </c>
      <c r="L121" s="163" t="s">
        <v>248</v>
      </c>
      <c r="M121" s="168"/>
    </row>
    <row r="122" spans="1:13" hidden="1" x14ac:dyDescent="0.25">
      <c r="A122" s="163" t="str">
        <f t="shared" si="1"/>
        <v>Residential_Multifamily Low Income Program_HVAC_Direct Install_Smart/Programmable Thermostat (Electric/Gas)_cost share_HF</v>
      </c>
      <c r="B122" s="163" t="s">
        <v>11</v>
      </c>
      <c r="C122" s="163" t="s">
        <v>12</v>
      </c>
      <c r="D122" s="163" t="s">
        <v>193</v>
      </c>
      <c r="E122" s="163" t="s">
        <v>187</v>
      </c>
      <c r="F122" s="163" t="s">
        <v>246</v>
      </c>
      <c r="G122" s="179" t="s">
        <v>194</v>
      </c>
      <c r="H122" s="167" t="s">
        <v>250</v>
      </c>
      <c r="I122" s="180">
        <v>0.65</v>
      </c>
      <c r="J122" s="163" t="s">
        <v>210</v>
      </c>
      <c r="K122" s="163" t="s">
        <v>202</v>
      </c>
      <c r="L122" s="163" t="s">
        <v>248</v>
      </c>
      <c r="M122" s="168"/>
    </row>
    <row r="123" spans="1:13" hidden="1" x14ac:dyDescent="0.25">
      <c r="A123" s="163" t="str">
        <f t="shared" si="1"/>
        <v>Residential_Multifamily Low Income Program_HVAC_Direct Install_Smart/Programmable Thermostat (Electric/Gas)_cost share_Heating_Reduction</v>
      </c>
      <c r="B123" s="163" t="s">
        <v>11</v>
      </c>
      <c r="C123" s="163" t="s">
        <v>12</v>
      </c>
      <c r="D123" s="163" t="s">
        <v>193</v>
      </c>
      <c r="E123" s="163" t="s">
        <v>187</v>
      </c>
      <c r="F123" s="163" t="s">
        <v>246</v>
      </c>
      <c r="G123" s="179" t="s">
        <v>194</v>
      </c>
      <c r="H123" s="167" t="s">
        <v>251</v>
      </c>
      <c r="I123" s="182">
        <v>6.8000000000000005E-2</v>
      </c>
      <c r="J123" s="163"/>
      <c r="K123" s="163" t="s">
        <v>202</v>
      </c>
      <c r="L123" s="163" t="s">
        <v>248</v>
      </c>
      <c r="M123" s="168"/>
    </row>
    <row r="124" spans="1:13" hidden="1" x14ac:dyDescent="0.25">
      <c r="A124" s="163" t="str">
        <f t="shared" si="1"/>
        <v>Residential_Multifamily Low Income Program_HVAC_Direct Install_Smart/Programmable Thermostat (Electric/Gas)_cost share_Eff_ISR</v>
      </c>
      <c r="B124" s="163" t="s">
        <v>11</v>
      </c>
      <c r="C124" s="163" t="s">
        <v>12</v>
      </c>
      <c r="D124" s="163" t="s">
        <v>193</v>
      </c>
      <c r="E124" s="163" t="s">
        <v>187</v>
      </c>
      <c r="F124" s="163" t="s">
        <v>246</v>
      </c>
      <c r="G124" s="179" t="s">
        <v>194</v>
      </c>
      <c r="H124" s="167" t="s">
        <v>252</v>
      </c>
      <c r="I124" s="180">
        <v>1</v>
      </c>
      <c r="J124" s="163" t="s">
        <v>187</v>
      </c>
      <c r="K124" s="163" t="s">
        <v>202</v>
      </c>
      <c r="L124" s="163" t="s">
        <v>248</v>
      </c>
      <c r="M124" s="168"/>
    </row>
    <row r="125" spans="1:13" hidden="1" x14ac:dyDescent="0.25">
      <c r="A125" s="163" t="str">
        <f t="shared" si="1"/>
        <v>Residential_Multifamily Low Income Program_HVAC_Direct Install_Smart/Programmable Thermostat (Electric/Gas)_cost share_PF</v>
      </c>
      <c r="B125" s="163" t="s">
        <v>11</v>
      </c>
      <c r="C125" s="163" t="s">
        <v>12</v>
      </c>
      <c r="D125" s="163" t="s">
        <v>193</v>
      </c>
      <c r="E125" s="163" t="s">
        <v>187</v>
      </c>
      <c r="F125" s="163" t="s">
        <v>246</v>
      </c>
      <c r="G125" s="179" t="s">
        <v>194</v>
      </c>
      <c r="H125" s="167" t="s">
        <v>253</v>
      </c>
      <c r="I125" s="180">
        <v>0.5</v>
      </c>
      <c r="J125" s="163"/>
      <c r="K125" s="163" t="s">
        <v>202</v>
      </c>
      <c r="L125" s="163" t="s">
        <v>248</v>
      </c>
      <c r="M125" s="168"/>
    </row>
    <row r="126" spans="1:13" hidden="1" x14ac:dyDescent="0.25">
      <c r="A126" s="163" t="str">
        <f t="shared" si="1"/>
        <v>Residential_Multifamily Low Income Program_HVAC_Direct Install_Smart/Programmable Thermostat (Electric/Gas)_cost share_Therm Saved per Unit</v>
      </c>
      <c r="B126" s="163" t="s">
        <v>11</v>
      </c>
      <c r="C126" s="163" t="s">
        <v>12</v>
      </c>
      <c r="D126" s="163" t="s">
        <v>193</v>
      </c>
      <c r="E126" s="163" t="s">
        <v>187</v>
      </c>
      <c r="F126" s="163" t="s">
        <v>246</v>
      </c>
      <c r="G126" s="179" t="s">
        <v>194</v>
      </c>
      <c r="H126" s="167" t="s">
        <v>153</v>
      </c>
      <c r="I126" s="181">
        <f xml:space="preserve"> I120 * I121 * I122 * I123 * I124 * I125</f>
        <v>17.193800000000003</v>
      </c>
      <c r="J126" s="163"/>
      <c r="K126" s="163" t="s">
        <v>202</v>
      </c>
      <c r="L126" s="163" t="s">
        <v>248</v>
      </c>
      <c r="M126" s="168"/>
    </row>
    <row r="127" spans="1:13" hidden="1" x14ac:dyDescent="0.25">
      <c r="A127" s="163" t="str">
        <f t="shared" si="1"/>
        <v>Residential_Multifamily Low Income Program_HVAC_Direct Install_Smart/Programmable Thermostat (Electric/Gas)_cost share_Incremental Cost</v>
      </c>
      <c r="B127" s="163" t="s">
        <v>11</v>
      </c>
      <c r="C127" s="163" t="s">
        <v>12</v>
      </c>
      <c r="D127" s="163" t="s">
        <v>193</v>
      </c>
      <c r="E127" s="163" t="s">
        <v>187</v>
      </c>
      <c r="F127" s="163" t="s">
        <v>246</v>
      </c>
      <c r="G127" s="179" t="s">
        <v>194</v>
      </c>
      <c r="H127" s="167" t="s">
        <v>149</v>
      </c>
      <c r="I127" s="183">
        <v>70</v>
      </c>
      <c r="J127" s="163"/>
      <c r="K127" s="163" t="s">
        <v>202</v>
      </c>
      <c r="L127" s="163" t="s">
        <v>248</v>
      </c>
      <c r="M127" s="168"/>
    </row>
    <row r="128" spans="1:13" hidden="1" x14ac:dyDescent="0.25">
      <c r="A128" s="163" t="str">
        <f t="shared" si="1"/>
        <v>Residential_Multifamily Low Income Program_HVAC_Direct Install_Smart/Programmable Thermostat (Electric/Gas)_cost share_Lifetime (years)</v>
      </c>
      <c r="B128" s="163" t="s">
        <v>11</v>
      </c>
      <c r="C128" s="163" t="s">
        <v>12</v>
      </c>
      <c r="D128" s="163" t="s">
        <v>193</v>
      </c>
      <c r="E128" s="163" t="s">
        <v>187</v>
      </c>
      <c r="F128" s="163" t="s">
        <v>246</v>
      </c>
      <c r="G128" s="179" t="s">
        <v>194</v>
      </c>
      <c r="H128" s="167" t="s">
        <v>157</v>
      </c>
      <c r="I128" s="165">
        <v>10</v>
      </c>
      <c r="J128" s="163"/>
      <c r="K128" s="163" t="s">
        <v>202</v>
      </c>
      <c r="L128" s="163" t="s">
        <v>248</v>
      </c>
      <c r="M128" s="168"/>
    </row>
    <row r="129" spans="1:13" hidden="1" x14ac:dyDescent="0.25">
      <c r="A129" s="163" t="str">
        <f t="shared" si="1"/>
        <v>Residential_Multifamily Low Income Program_HVAC_Direct Install_Smart/Programmable Thermostat (Electric/Gas)_cost share_</v>
      </c>
      <c r="B129" s="163" t="s">
        <v>11</v>
      </c>
      <c r="C129" s="163" t="s">
        <v>12</v>
      </c>
      <c r="D129" s="163" t="s">
        <v>193</v>
      </c>
      <c r="E129" s="163" t="s">
        <v>187</v>
      </c>
      <c r="F129" s="163" t="s">
        <v>246</v>
      </c>
      <c r="G129" s="179" t="s">
        <v>194</v>
      </c>
      <c r="H129" s="167"/>
      <c r="I129" s="165"/>
      <c r="J129" s="163"/>
      <c r="K129" s="163"/>
      <c r="L129" s="163"/>
      <c r="M129" s="168"/>
    </row>
    <row r="130" spans="1:13" hidden="1" x14ac:dyDescent="0.25">
      <c r="A130" s="163" t="str">
        <f t="shared" si="1"/>
        <v>Residential_Multifamily Low Income Program_Building Envelope_Direct Install_Air Sealing_cost share_CFM50_Pre</v>
      </c>
      <c r="B130" s="163" t="s">
        <v>11</v>
      </c>
      <c r="C130" s="163" t="s">
        <v>12</v>
      </c>
      <c r="D130" s="163" t="s">
        <v>195</v>
      </c>
      <c r="E130" s="163" t="s">
        <v>187</v>
      </c>
      <c r="F130" s="163" t="s">
        <v>61</v>
      </c>
      <c r="G130" s="179" t="s">
        <v>194</v>
      </c>
      <c r="H130" s="167" t="s">
        <v>254</v>
      </c>
      <c r="I130" s="184">
        <v>3000</v>
      </c>
      <c r="J130" s="163" t="s">
        <v>255</v>
      </c>
      <c r="K130" s="163" t="s">
        <v>202</v>
      </c>
      <c r="L130" s="163" t="s">
        <v>256</v>
      </c>
      <c r="M130" s="168"/>
    </row>
    <row r="131" spans="1:13" hidden="1" x14ac:dyDescent="0.25">
      <c r="A131" s="163" t="str">
        <f t="shared" si="1"/>
        <v>Residential_Multifamily Low Income Program_Building Envelope_Direct Install_Air Sealing_cost share_CFM50_Post</v>
      </c>
      <c r="B131" s="163" t="s">
        <v>11</v>
      </c>
      <c r="C131" s="163" t="s">
        <v>12</v>
      </c>
      <c r="D131" s="163" t="s">
        <v>195</v>
      </c>
      <c r="E131" s="163" t="s">
        <v>187</v>
      </c>
      <c r="F131" s="163" t="s">
        <v>61</v>
      </c>
      <c r="G131" s="179" t="s">
        <v>194</v>
      </c>
      <c r="H131" s="167" t="s">
        <v>257</v>
      </c>
      <c r="I131" s="184">
        <f>I130*(1-15%)</f>
        <v>2550</v>
      </c>
      <c r="J131" s="163" t="s">
        <v>258</v>
      </c>
      <c r="K131" s="163" t="s">
        <v>202</v>
      </c>
      <c r="L131" s="163" t="s">
        <v>256</v>
      </c>
      <c r="M131" s="168"/>
    </row>
    <row r="132" spans="1:13" hidden="1" x14ac:dyDescent="0.25">
      <c r="A132" s="163" t="str">
        <f t="shared" si="1"/>
        <v>Residential_Multifamily Low Income Program_Building Envelope_Direct Install_Air Sealing_cost share_N_heat</v>
      </c>
      <c r="B132" s="163" t="s">
        <v>11</v>
      </c>
      <c r="C132" s="163" t="s">
        <v>12</v>
      </c>
      <c r="D132" s="163" t="s">
        <v>195</v>
      </c>
      <c r="E132" s="163" t="s">
        <v>187</v>
      </c>
      <c r="F132" s="163" t="s">
        <v>61</v>
      </c>
      <c r="G132" s="179" t="s">
        <v>194</v>
      </c>
      <c r="H132" s="167" t="s">
        <v>259</v>
      </c>
      <c r="I132" s="165">
        <v>23.8</v>
      </c>
      <c r="J132" s="163" t="s">
        <v>260</v>
      </c>
      <c r="K132" s="163" t="s">
        <v>202</v>
      </c>
      <c r="L132" s="163" t="s">
        <v>256</v>
      </c>
      <c r="M132" s="168"/>
    </row>
    <row r="133" spans="1:13" hidden="1" x14ac:dyDescent="0.25">
      <c r="A133" s="163" t="str">
        <f t="shared" si="1"/>
        <v>Residential_Multifamily Low Income Program_Building Envelope_Direct Install_Air Sealing_cost share_Minutes/hour</v>
      </c>
      <c r="B133" s="163" t="s">
        <v>11</v>
      </c>
      <c r="C133" s="163" t="s">
        <v>12</v>
      </c>
      <c r="D133" s="163" t="s">
        <v>195</v>
      </c>
      <c r="E133" s="163" t="s">
        <v>187</v>
      </c>
      <c r="F133" s="163" t="s">
        <v>61</v>
      </c>
      <c r="G133" s="179" t="s">
        <v>194</v>
      </c>
      <c r="H133" s="167" t="s">
        <v>261</v>
      </c>
      <c r="I133" s="165">
        <v>60</v>
      </c>
      <c r="J133" s="163"/>
      <c r="K133" s="163" t="s">
        <v>202</v>
      </c>
      <c r="L133" s="163" t="s">
        <v>256</v>
      </c>
      <c r="M133" s="168"/>
    </row>
    <row r="134" spans="1:13" hidden="1" x14ac:dyDescent="0.25">
      <c r="A134" s="163" t="str">
        <f t="shared" si="1"/>
        <v>Residential_Multifamily Low Income Program_Building Envelope_Direct Install_Air Sealing_cost share_Hours/day</v>
      </c>
      <c r="B134" s="163" t="s">
        <v>11</v>
      </c>
      <c r="C134" s="163" t="s">
        <v>12</v>
      </c>
      <c r="D134" s="163" t="s">
        <v>195</v>
      </c>
      <c r="E134" s="163" t="s">
        <v>187</v>
      </c>
      <c r="F134" s="163" t="s">
        <v>61</v>
      </c>
      <c r="G134" s="179" t="s">
        <v>194</v>
      </c>
      <c r="H134" s="167" t="s">
        <v>262</v>
      </c>
      <c r="I134" s="165">
        <v>24</v>
      </c>
      <c r="J134" s="163"/>
      <c r="K134" s="163" t="s">
        <v>202</v>
      </c>
      <c r="L134" s="163" t="s">
        <v>256</v>
      </c>
      <c r="M134" s="168"/>
    </row>
    <row r="135" spans="1:13" hidden="1" x14ac:dyDescent="0.25">
      <c r="A135" s="163" t="str">
        <f t="shared" si="1"/>
        <v>Residential_Multifamily Low Income Program_Building Envelope_Direct Install_Air Sealing_cost share_HDD</v>
      </c>
      <c r="B135" s="163" t="s">
        <v>11</v>
      </c>
      <c r="C135" s="163" t="s">
        <v>12</v>
      </c>
      <c r="D135" s="163" t="s">
        <v>195</v>
      </c>
      <c r="E135" s="163" t="s">
        <v>187</v>
      </c>
      <c r="F135" s="163" t="s">
        <v>61</v>
      </c>
      <c r="G135" s="179" t="s">
        <v>194</v>
      </c>
      <c r="H135" s="167" t="s">
        <v>263</v>
      </c>
      <c r="I135" s="184">
        <v>4037</v>
      </c>
      <c r="J135" s="163" t="s">
        <v>237</v>
      </c>
      <c r="K135" s="163" t="s">
        <v>202</v>
      </c>
      <c r="L135" s="163" t="s">
        <v>256</v>
      </c>
      <c r="M135" s="168"/>
    </row>
    <row r="136" spans="1:13" hidden="1" x14ac:dyDescent="0.25">
      <c r="A136" s="163" t="str">
        <f t="shared" si="1"/>
        <v>Residential_Multifamily Low Income Program_Building Envelope_Direct Install_Air Sealing_cost share_SpecificHeatAir</v>
      </c>
      <c r="B136" s="163" t="s">
        <v>11</v>
      </c>
      <c r="C136" s="163" t="s">
        <v>12</v>
      </c>
      <c r="D136" s="163" t="s">
        <v>195</v>
      </c>
      <c r="E136" s="163" t="s">
        <v>187</v>
      </c>
      <c r="F136" s="163" t="s">
        <v>61</v>
      </c>
      <c r="G136" s="179" t="s">
        <v>194</v>
      </c>
      <c r="H136" s="167" t="s">
        <v>264</v>
      </c>
      <c r="I136" s="165">
        <v>1.7999999999999999E-2</v>
      </c>
      <c r="J136" s="163"/>
      <c r="K136" s="163" t="s">
        <v>202</v>
      </c>
      <c r="L136" s="163" t="s">
        <v>256</v>
      </c>
      <c r="M136" s="168"/>
    </row>
    <row r="137" spans="1:13" hidden="1" x14ac:dyDescent="0.25">
      <c r="A137" s="163" t="str">
        <f t="shared" si="1"/>
        <v>Residential_Multifamily Low Income Program_Building Envelope_Direct Install_Air Sealing_cost share_nHeat</v>
      </c>
      <c r="B137" s="163" t="s">
        <v>11</v>
      </c>
      <c r="C137" s="163" t="s">
        <v>12</v>
      </c>
      <c r="D137" s="163" t="s">
        <v>195</v>
      </c>
      <c r="E137" s="163" t="s">
        <v>187</v>
      </c>
      <c r="F137" s="163" t="s">
        <v>61</v>
      </c>
      <c r="G137" s="179" t="s">
        <v>194</v>
      </c>
      <c r="H137" s="167" t="s">
        <v>265</v>
      </c>
      <c r="I137" s="180">
        <v>0.71</v>
      </c>
      <c r="J137" s="163"/>
      <c r="K137" s="163" t="s">
        <v>202</v>
      </c>
      <c r="L137" s="163" t="s">
        <v>256</v>
      </c>
      <c r="M137" s="168"/>
    </row>
    <row r="138" spans="1:13" hidden="1" x14ac:dyDescent="0.25">
      <c r="A138" s="163" t="str">
        <f t="shared" si="1"/>
        <v>Residential_Multifamily Low Income Program_Building Envelope_Direct Install_Air Sealing_cost share_ConversionFactor</v>
      </c>
      <c r="B138" s="163" t="s">
        <v>11</v>
      </c>
      <c r="C138" s="163" t="s">
        <v>12</v>
      </c>
      <c r="D138" s="163" t="s">
        <v>195</v>
      </c>
      <c r="E138" s="163" t="s">
        <v>187</v>
      </c>
      <c r="F138" s="163" t="s">
        <v>61</v>
      </c>
      <c r="G138" s="179" t="s">
        <v>194</v>
      </c>
      <c r="H138" s="167" t="s">
        <v>244</v>
      </c>
      <c r="I138" s="184">
        <v>100000</v>
      </c>
      <c r="J138" s="163"/>
      <c r="K138" s="163" t="s">
        <v>202</v>
      </c>
      <c r="L138" s="163" t="s">
        <v>256</v>
      </c>
      <c r="M138" s="168"/>
    </row>
    <row r="139" spans="1:13" hidden="1" x14ac:dyDescent="0.25">
      <c r="A139" s="163" t="str">
        <f t="shared" si="1"/>
        <v>Residential_Multifamily Low Income Program_Building Envelope_Direct Install_Air Sealing_cost share_Therm Saved per Unit</v>
      </c>
      <c r="B139" s="163" t="s">
        <v>11</v>
      </c>
      <c r="C139" s="163" t="s">
        <v>12</v>
      </c>
      <c r="D139" s="163" t="s">
        <v>195</v>
      </c>
      <c r="E139" s="163" t="s">
        <v>187</v>
      </c>
      <c r="F139" s="163" t="s">
        <v>61</v>
      </c>
      <c r="G139" s="179" t="s">
        <v>194</v>
      </c>
      <c r="H139" s="167" t="s">
        <v>153</v>
      </c>
      <c r="I139" s="190">
        <f xml:space="preserve"> ( ((I130-I131)/I132) * I133 * I134 * I135 * I136 ) / (I137*I138)</f>
        <v>27.86576399573914</v>
      </c>
      <c r="J139" s="163"/>
      <c r="K139" s="163" t="s">
        <v>202</v>
      </c>
      <c r="L139" s="163" t="s">
        <v>256</v>
      </c>
      <c r="M139" s="168"/>
    </row>
    <row r="140" spans="1:13" hidden="1" x14ac:dyDescent="0.25">
      <c r="A140" s="163" t="str">
        <f t="shared" si="1"/>
        <v>Residential_Multifamily Low Income Program_Building Envelope_Direct Install_Air Sealing_cost share_Incremental Cost</v>
      </c>
      <c r="B140" s="163" t="s">
        <v>11</v>
      </c>
      <c r="C140" s="163" t="s">
        <v>12</v>
      </c>
      <c r="D140" s="163" t="s">
        <v>195</v>
      </c>
      <c r="E140" s="163" t="s">
        <v>187</v>
      </c>
      <c r="F140" s="163" t="s">
        <v>61</v>
      </c>
      <c r="G140" s="179" t="s">
        <v>194</v>
      </c>
      <c r="H140" s="167" t="s">
        <v>149</v>
      </c>
      <c r="I140" s="183">
        <f xml:space="preserve"> 2 * (0.57*1000)</f>
        <v>1140</v>
      </c>
      <c r="J140" s="163" t="s">
        <v>266</v>
      </c>
      <c r="K140" s="163" t="s">
        <v>202</v>
      </c>
      <c r="L140" s="163" t="s">
        <v>256</v>
      </c>
      <c r="M140" s="168"/>
    </row>
    <row r="141" spans="1:13" hidden="1" x14ac:dyDescent="0.25">
      <c r="A141" s="163" t="str">
        <f t="shared" si="1"/>
        <v>Residential_Multifamily Low Income Program_Building Envelope_Direct Install_Air Sealing_cost share_Lifetime (years)</v>
      </c>
      <c r="B141" s="163" t="s">
        <v>11</v>
      </c>
      <c r="C141" s="163" t="s">
        <v>12</v>
      </c>
      <c r="D141" s="163" t="s">
        <v>195</v>
      </c>
      <c r="E141" s="163" t="s">
        <v>187</v>
      </c>
      <c r="F141" s="163" t="s">
        <v>61</v>
      </c>
      <c r="G141" s="179" t="s">
        <v>194</v>
      </c>
      <c r="H141" s="167" t="s">
        <v>157</v>
      </c>
      <c r="I141" s="165">
        <v>15</v>
      </c>
      <c r="J141" s="163"/>
      <c r="K141" s="163" t="s">
        <v>202</v>
      </c>
      <c r="L141" s="163" t="s">
        <v>256</v>
      </c>
      <c r="M141" s="168"/>
    </row>
    <row r="142" spans="1:13" hidden="1" x14ac:dyDescent="0.25">
      <c r="A142" s="163" t="str">
        <f t="shared" si="1"/>
        <v>Residential_Multifamily Low Income Program_Building Envelope_Direct Install_Air Sealing_cost share_</v>
      </c>
      <c r="B142" s="163" t="s">
        <v>11</v>
      </c>
      <c r="C142" s="163" t="s">
        <v>12</v>
      </c>
      <c r="D142" s="163" t="s">
        <v>195</v>
      </c>
      <c r="E142" s="163" t="s">
        <v>187</v>
      </c>
      <c r="F142" s="163" t="s">
        <v>61</v>
      </c>
      <c r="G142" s="179" t="s">
        <v>194</v>
      </c>
      <c r="H142" s="167"/>
      <c r="I142" s="165"/>
      <c r="J142" s="163"/>
      <c r="K142" s="163"/>
      <c r="L142" s="163"/>
      <c r="M142" s="168"/>
    </row>
    <row r="143" spans="1:13" hidden="1" x14ac:dyDescent="0.25">
      <c r="A143" s="163" t="str">
        <f t="shared" si="1"/>
        <v>Residential_Multifamily Low Income Program_Building Envelope_Direct Install_Ceiling Insulation_cost share_R_Old</v>
      </c>
      <c r="B143" s="163" t="s">
        <v>11</v>
      </c>
      <c r="C143" s="163" t="s">
        <v>12</v>
      </c>
      <c r="D143" s="163" t="s">
        <v>195</v>
      </c>
      <c r="E143" s="163" t="s">
        <v>187</v>
      </c>
      <c r="F143" s="163" t="s">
        <v>63</v>
      </c>
      <c r="G143" s="179" t="s">
        <v>194</v>
      </c>
      <c r="H143" s="167" t="s">
        <v>267</v>
      </c>
      <c r="I143" s="165">
        <v>5</v>
      </c>
      <c r="J143" s="163"/>
      <c r="K143" s="163" t="s">
        <v>202</v>
      </c>
      <c r="L143" s="163" t="s">
        <v>268</v>
      </c>
      <c r="M143" s="168"/>
    </row>
    <row r="144" spans="1:13" hidden="1" x14ac:dyDescent="0.25">
      <c r="A144" s="163" t="str">
        <f t="shared" si="1"/>
        <v>Residential_Multifamily Low Income Program_Building Envelope_Direct Install_Ceiling Insulation_cost share_R_Attic</v>
      </c>
      <c r="B144" s="163" t="s">
        <v>11</v>
      </c>
      <c r="C144" s="163" t="s">
        <v>12</v>
      </c>
      <c r="D144" s="163" t="s">
        <v>195</v>
      </c>
      <c r="E144" s="163" t="s">
        <v>187</v>
      </c>
      <c r="F144" s="163" t="s">
        <v>63</v>
      </c>
      <c r="G144" s="179" t="s">
        <v>194</v>
      </c>
      <c r="H144" s="167" t="s">
        <v>269</v>
      </c>
      <c r="I144" s="165">
        <v>38</v>
      </c>
      <c r="J144" s="163" t="s">
        <v>270</v>
      </c>
      <c r="K144" s="163" t="s">
        <v>202</v>
      </c>
      <c r="L144" s="163" t="s">
        <v>268</v>
      </c>
      <c r="M144" s="168"/>
    </row>
    <row r="145" spans="1:13" hidden="1" x14ac:dyDescent="0.25">
      <c r="A145" s="163" t="str">
        <f t="shared" si="1"/>
        <v>Residential_Multifamily Low Income Program_Building Envelope_Direct Install_Ceiling Insulation_cost share_A_Attic</v>
      </c>
      <c r="B145" s="163" t="s">
        <v>11</v>
      </c>
      <c r="C145" s="163" t="s">
        <v>12</v>
      </c>
      <c r="D145" s="163" t="s">
        <v>195</v>
      </c>
      <c r="E145" s="163" t="s">
        <v>187</v>
      </c>
      <c r="F145" s="163" t="s">
        <v>63</v>
      </c>
      <c r="G145" s="179" t="s">
        <v>194</v>
      </c>
      <c r="H145" s="167" t="s">
        <v>271</v>
      </c>
      <c r="I145" s="184">
        <v>1000</v>
      </c>
      <c r="J145" s="163"/>
      <c r="K145" s="163" t="s">
        <v>202</v>
      </c>
      <c r="L145" s="163" t="s">
        <v>268</v>
      </c>
      <c r="M145" s="168"/>
    </row>
    <row r="146" spans="1:13" hidden="1" x14ac:dyDescent="0.25">
      <c r="A146" s="163" t="str">
        <f t="shared" si="1"/>
        <v>Residential_Multifamily Low Income Program_Building Envelope_Direct Install_Ceiling Insulation_cost share_FramingFactor_Attic</v>
      </c>
      <c r="B146" s="163" t="s">
        <v>11</v>
      </c>
      <c r="C146" s="163" t="s">
        <v>12</v>
      </c>
      <c r="D146" s="163" t="s">
        <v>195</v>
      </c>
      <c r="E146" s="163" t="s">
        <v>187</v>
      </c>
      <c r="F146" s="163" t="s">
        <v>63</v>
      </c>
      <c r="G146" s="179" t="s">
        <v>194</v>
      </c>
      <c r="H146" s="167" t="s">
        <v>272</v>
      </c>
      <c r="I146" s="180">
        <v>7.0000000000000007E-2</v>
      </c>
      <c r="J146" s="163"/>
      <c r="K146" s="163" t="s">
        <v>202</v>
      </c>
      <c r="L146" s="163" t="s">
        <v>268</v>
      </c>
      <c r="M146" s="168"/>
    </row>
    <row r="147" spans="1:13" hidden="1" x14ac:dyDescent="0.25">
      <c r="A147" s="163" t="str">
        <f t="shared" ref="A147:A210" si="2">B147&amp;"_"&amp;C147&amp;"_"&amp;D147&amp;"_"&amp;E147&amp;"_"&amp;F147&amp;"_"&amp;G147&amp;"_"&amp;H147</f>
        <v>Residential_Multifamily Low Income Program_Building Envelope_Direct Install_Ceiling Insulation_cost share_HDD</v>
      </c>
      <c r="B147" s="163" t="s">
        <v>11</v>
      </c>
      <c r="C147" s="163" t="s">
        <v>12</v>
      </c>
      <c r="D147" s="163" t="s">
        <v>195</v>
      </c>
      <c r="E147" s="163" t="s">
        <v>187</v>
      </c>
      <c r="F147" s="163" t="s">
        <v>63</v>
      </c>
      <c r="G147" s="179" t="s">
        <v>194</v>
      </c>
      <c r="H147" s="167" t="s">
        <v>263</v>
      </c>
      <c r="I147" s="184">
        <v>4037</v>
      </c>
      <c r="J147" s="163"/>
      <c r="K147" s="163" t="s">
        <v>202</v>
      </c>
      <c r="L147" s="163" t="s">
        <v>268</v>
      </c>
      <c r="M147" s="168"/>
    </row>
    <row r="148" spans="1:13" hidden="1" x14ac:dyDescent="0.25">
      <c r="A148" s="163" t="str">
        <f t="shared" si="2"/>
        <v>Residential_Multifamily Low Income Program_Building Envelope_Direct Install_Ceiling Insulation_cost share_Hours/day</v>
      </c>
      <c r="B148" s="163" t="s">
        <v>11</v>
      </c>
      <c r="C148" s="163" t="s">
        <v>12</v>
      </c>
      <c r="D148" s="163" t="s">
        <v>195</v>
      </c>
      <c r="E148" s="163" t="s">
        <v>187</v>
      </c>
      <c r="F148" s="163" t="s">
        <v>63</v>
      </c>
      <c r="G148" s="179" t="s">
        <v>194</v>
      </c>
      <c r="H148" s="167" t="s">
        <v>262</v>
      </c>
      <c r="I148" s="165">
        <v>24</v>
      </c>
      <c r="J148" s="163"/>
      <c r="K148" s="163" t="s">
        <v>202</v>
      </c>
      <c r="L148" s="163" t="s">
        <v>268</v>
      </c>
      <c r="M148" s="168"/>
    </row>
    <row r="149" spans="1:13" hidden="1" x14ac:dyDescent="0.25">
      <c r="A149" s="163" t="str">
        <f t="shared" si="2"/>
        <v>Residential_Multifamily Low Income Program_Building Envelope_Direct Install_Ceiling Insulation_cost share_ADJ_Attic</v>
      </c>
      <c r="B149" s="163" t="s">
        <v>11</v>
      </c>
      <c r="C149" s="163" t="s">
        <v>12</v>
      </c>
      <c r="D149" s="163" t="s">
        <v>195</v>
      </c>
      <c r="E149" s="163" t="s">
        <v>187</v>
      </c>
      <c r="F149" s="163" t="s">
        <v>63</v>
      </c>
      <c r="G149" s="179" t="s">
        <v>194</v>
      </c>
      <c r="H149" s="167" t="s">
        <v>273</v>
      </c>
      <c r="I149" s="180">
        <v>0.74</v>
      </c>
      <c r="J149" s="163"/>
      <c r="K149" s="163" t="s">
        <v>202</v>
      </c>
      <c r="L149" s="163" t="s">
        <v>268</v>
      </c>
      <c r="M149" s="168"/>
    </row>
    <row r="150" spans="1:13" hidden="1" x14ac:dyDescent="0.25">
      <c r="A150" s="163" t="str">
        <f t="shared" si="2"/>
        <v>Residential_Multifamily Low Income Program_Building Envelope_Direct Install_Ceiling Insulation_cost share_nHeat</v>
      </c>
      <c r="B150" s="163" t="s">
        <v>11</v>
      </c>
      <c r="C150" s="163" t="s">
        <v>12</v>
      </c>
      <c r="D150" s="163" t="s">
        <v>195</v>
      </c>
      <c r="E150" s="163" t="s">
        <v>187</v>
      </c>
      <c r="F150" s="163" t="s">
        <v>63</v>
      </c>
      <c r="G150" s="179" t="s">
        <v>194</v>
      </c>
      <c r="H150" s="167" t="s">
        <v>265</v>
      </c>
      <c r="I150" s="180">
        <v>0.71</v>
      </c>
      <c r="J150" s="163"/>
      <c r="K150" s="163" t="s">
        <v>202</v>
      </c>
      <c r="L150" s="163" t="s">
        <v>268</v>
      </c>
      <c r="M150" s="168"/>
    </row>
    <row r="151" spans="1:13" hidden="1" x14ac:dyDescent="0.25">
      <c r="A151" s="163" t="str">
        <f t="shared" si="2"/>
        <v>Residential_Multifamily Low Income Program_Building Envelope_Direct Install_Ceiling Insulation_cost share_ConversionFactor</v>
      </c>
      <c r="B151" s="163" t="s">
        <v>11</v>
      </c>
      <c r="C151" s="163" t="s">
        <v>12</v>
      </c>
      <c r="D151" s="163" t="s">
        <v>195</v>
      </c>
      <c r="E151" s="163" t="s">
        <v>187</v>
      </c>
      <c r="F151" s="163" t="s">
        <v>63</v>
      </c>
      <c r="G151" s="179" t="s">
        <v>194</v>
      </c>
      <c r="H151" s="167" t="s">
        <v>244</v>
      </c>
      <c r="I151" s="184">
        <v>100000</v>
      </c>
      <c r="J151" s="163"/>
      <c r="K151" s="163" t="s">
        <v>202</v>
      </c>
      <c r="L151" s="163" t="s">
        <v>268</v>
      </c>
      <c r="M151" s="168"/>
    </row>
    <row r="152" spans="1:13" hidden="1" x14ac:dyDescent="0.25">
      <c r="A152" s="163" t="str">
        <f t="shared" si="2"/>
        <v>Residential_Multifamily Low Income Program_Building Envelope_Direct Install_Ceiling Insulation_cost share_Therm Saved per Unit</v>
      </c>
      <c r="B152" s="163" t="s">
        <v>11</v>
      </c>
      <c r="C152" s="163" t="s">
        <v>12</v>
      </c>
      <c r="D152" s="163" t="s">
        <v>195</v>
      </c>
      <c r="E152" s="163" t="s">
        <v>187</v>
      </c>
      <c r="F152" s="163" t="s">
        <v>63</v>
      </c>
      <c r="G152" s="179" t="s">
        <v>194</v>
      </c>
      <c r="H152" s="167" t="s">
        <v>153</v>
      </c>
      <c r="I152" s="181">
        <f xml:space="preserve"> ((1/I143 - 1/I144) * I145 * (1-I146) * I147 * I148 * I149) / (I150*I151)</f>
        <v>163.11227670867311</v>
      </c>
      <c r="J152" s="163"/>
      <c r="K152" s="163" t="s">
        <v>202</v>
      </c>
      <c r="L152" s="163" t="s">
        <v>268</v>
      </c>
      <c r="M152" s="168"/>
    </row>
    <row r="153" spans="1:13" hidden="1" x14ac:dyDescent="0.25">
      <c r="A153" s="163" t="str">
        <f t="shared" si="2"/>
        <v>Residential_Multifamily Low Income Program_Building Envelope_Direct Install_Ceiling Insulation_cost share_Incremental Cost</v>
      </c>
      <c r="B153" s="163" t="s">
        <v>11</v>
      </c>
      <c r="C153" s="163" t="s">
        <v>12</v>
      </c>
      <c r="D153" s="163" t="s">
        <v>195</v>
      </c>
      <c r="E153" s="163" t="s">
        <v>187</v>
      </c>
      <c r="F153" s="163" t="s">
        <v>63</v>
      </c>
      <c r="G153" s="179" t="s">
        <v>194</v>
      </c>
      <c r="H153" s="167" t="s">
        <v>149</v>
      </c>
      <c r="I153" s="183">
        <f xml:space="preserve"> 2 * (0.14*I145)</f>
        <v>280</v>
      </c>
      <c r="J153" s="163" t="s">
        <v>274</v>
      </c>
      <c r="K153" s="163" t="s">
        <v>202</v>
      </c>
      <c r="L153" s="163" t="s">
        <v>268</v>
      </c>
      <c r="M153" s="168"/>
    </row>
    <row r="154" spans="1:13" hidden="1" x14ac:dyDescent="0.25">
      <c r="A154" s="163" t="str">
        <f t="shared" si="2"/>
        <v>Residential_Multifamily Low Income Program_Building Envelope_Direct Install_Ceiling Insulation_cost share_Lifetime (years)</v>
      </c>
      <c r="B154" s="163" t="s">
        <v>11</v>
      </c>
      <c r="C154" s="163" t="s">
        <v>12</v>
      </c>
      <c r="D154" s="163" t="s">
        <v>195</v>
      </c>
      <c r="E154" s="163" t="s">
        <v>187</v>
      </c>
      <c r="F154" s="163" t="s">
        <v>63</v>
      </c>
      <c r="G154" s="179" t="s">
        <v>194</v>
      </c>
      <c r="H154" s="167" t="s">
        <v>157</v>
      </c>
      <c r="I154" s="165">
        <v>25</v>
      </c>
      <c r="J154" s="163"/>
      <c r="K154" s="163" t="s">
        <v>202</v>
      </c>
      <c r="L154" s="163" t="s">
        <v>268</v>
      </c>
      <c r="M154" s="168"/>
    </row>
    <row r="155" spans="1:13" hidden="1" x14ac:dyDescent="0.25">
      <c r="A155" s="163" t="str">
        <f t="shared" si="2"/>
        <v>Residential_Multifamily Low Income Program_Building Envelope_Direct Install_Ceiling Insulation_cost share_</v>
      </c>
      <c r="B155" s="163" t="s">
        <v>11</v>
      </c>
      <c r="C155" s="163" t="s">
        <v>12</v>
      </c>
      <c r="D155" s="163" t="s">
        <v>195</v>
      </c>
      <c r="E155" s="163" t="s">
        <v>187</v>
      </c>
      <c r="F155" s="163" t="s">
        <v>63</v>
      </c>
      <c r="G155" s="179" t="s">
        <v>194</v>
      </c>
      <c r="H155" s="167"/>
      <c r="I155" s="165"/>
      <c r="J155" s="163"/>
      <c r="K155" s="163"/>
      <c r="L155" s="163"/>
      <c r="M155" s="168"/>
    </row>
    <row r="156" spans="1:13" hidden="1" x14ac:dyDescent="0.25">
      <c r="A156" s="163" t="str">
        <f t="shared" si="2"/>
        <v>Residential_Multifamily Low Income Program_HVAC_Prescriptive_Gas Furnace_96% AFUE_EFLH_Heating</v>
      </c>
      <c r="B156" s="163" t="s">
        <v>11</v>
      </c>
      <c r="C156" s="163" t="s">
        <v>12</v>
      </c>
      <c r="D156" s="163" t="s">
        <v>193</v>
      </c>
      <c r="E156" s="163" t="s">
        <v>275</v>
      </c>
      <c r="F156" s="163" t="s">
        <v>276</v>
      </c>
      <c r="G156" s="179" t="s">
        <v>277</v>
      </c>
      <c r="H156" s="167" t="s">
        <v>236</v>
      </c>
      <c r="I156" s="184">
        <v>2218</v>
      </c>
      <c r="J156" s="163" t="s">
        <v>237</v>
      </c>
      <c r="K156" s="163" t="s">
        <v>202</v>
      </c>
      <c r="L156" s="163" t="s">
        <v>238</v>
      </c>
      <c r="M156" s="168"/>
    </row>
    <row r="157" spans="1:13" hidden="1" x14ac:dyDescent="0.25">
      <c r="A157" s="163" t="str">
        <f t="shared" si="2"/>
        <v>Residential_Multifamily Low Income Program_HVAC_Prescriptive_Gas Furnace_96% AFUE_Capacity</v>
      </c>
      <c r="B157" s="163" t="s">
        <v>11</v>
      </c>
      <c r="C157" s="163" t="s">
        <v>12</v>
      </c>
      <c r="D157" s="163" t="s">
        <v>193</v>
      </c>
      <c r="E157" s="163" t="s">
        <v>275</v>
      </c>
      <c r="F157" s="163" t="s">
        <v>276</v>
      </c>
      <c r="G157" s="179" t="s">
        <v>277</v>
      </c>
      <c r="H157" s="167" t="s">
        <v>278</v>
      </c>
      <c r="I157" s="184">
        <v>60000</v>
      </c>
      <c r="J157" s="163"/>
      <c r="K157" s="163" t="s">
        <v>202</v>
      </c>
      <c r="L157" s="163" t="s">
        <v>238</v>
      </c>
      <c r="M157" s="168"/>
    </row>
    <row r="158" spans="1:13" hidden="1" x14ac:dyDescent="0.25">
      <c r="A158" s="163" t="str">
        <f t="shared" si="2"/>
        <v>Residential_Multifamily Low Income Program_HVAC_Prescriptive_Gas Furnace_96% AFUE_AFUE_EE</v>
      </c>
      <c r="B158" s="163" t="s">
        <v>11</v>
      </c>
      <c r="C158" s="163" t="s">
        <v>12</v>
      </c>
      <c r="D158" s="163" t="s">
        <v>193</v>
      </c>
      <c r="E158" s="163" t="s">
        <v>275</v>
      </c>
      <c r="F158" s="163" t="s">
        <v>276</v>
      </c>
      <c r="G158" s="179" t="s">
        <v>277</v>
      </c>
      <c r="H158" s="167" t="s">
        <v>279</v>
      </c>
      <c r="I158" s="180">
        <v>0.96</v>
      </c>
      <c r="J158" s="163"/>
      <c r="K158" s="163" t="s">
        <v>202</v>
      </c>
      <c r="L158" s="163" t="s">
        <v>238</v>
      </c>
      <c r="M158" s="168"/>
    </row>
    <row r="159" spans="1:13" hidden="1" x14ac:dyDescent="0.25">
      <c r="A159" s="163" t="str">
        <f t="shared" si="2"/>
        <v>Residential_Multifamily Low Income Program_HVAC_Prescriptive_Gas Furnace_96% AFUE_AFUE_Base</v>
      </c>
      <c r="B159" s="163" t="s">
        <v>11</v>
      </c>
      <c r="C159" s="163" t="s">
        <v>12</v>
      </c>
      <c r="D159" s="163" t="s">
        <v>193</v>
      </c>
      <c r="E159" s="163" t="s">
        <v>275</v>
      </c>
      <c r="F159" s="163" t="s">
        <v>276</v>
      </c>
      <c r="G159" s="179" t="s">
        <v>277</v>
      </c>
      <c r="H159" s="167" t="s">
        <v>280</v>
      </c>
      <c r="I159" s="180">
        <v>0.8</v>
      </c>
      <c r="J159" s="163"/>
      <c r="K159" s="163" t="s">
        <v>202</v>
      </c>
      <c r="L159" s="163" t="s">
        <v>238</v>
      </c>
      <c r="M159" s="168"/>
    </row>
    <row r="160" spans="1:13" hidden="1" x14ac:dyDescent="0.25">
      <c r="A160" s="163" t="str">
        <f t="shared" si="2"/>
        <v>Residential_Multifamily Low Income Program_HVAC_Prescriptive_Gas Furnace_96% AFUE_AFUE_Base</v>
      </c>
      <c r="B160" s="163" t="s">
        <v>11</v>
      </c>
      <c r="C160" s="163" t="s">
        <v>12</v>
      </c>
      <c r="D160" s="163" t="s">
        <v>193</v>
      </c>
      <c r="E160" s="163" t="s">
        <v>275</v>
      </c>
      <c r="F160" s="163" t="s">
        <v>276</v>
      </c>
      <c r="G160" s="179" t="s">
        <v>277</v>
      </c>
      <c r="H160" s="167" t="s">
        <v>280</v>
      </c>
      <c r="I160" s="180">
        <f>I159</f>
        <v>0.8</v>
      </c>
      <c r="J160" s="163"/>
      <c r="K160" s="163" t="s">
        <v>202</v>
      </c>
      <c r="L160" s="163" t="s">
        <v>238</v>
      </c>
      <c r="M160" s="168"/>
    </row>
    <row r="161" spans="1:13" hidden="1" x14ac:dyDescent="0.25">
      <c r="A161" s="163" t="str">
        <f t="shared" si="2"/>
        <v>Residential_Multifamily Low Income Program_HVAC_Prescriptive_Gas Furnace_96% AFUE_ConversionFactor</v>
      </c>
      <c r="B161" s="163" t="s">
        <v>11</v>
      </c>
      <c r="C161" s="163" t="s">
        <v>12</v>
      </c>
      <c r="D161" s="163" t="s">
        <v>193</v>
      </c>
      <c r="E161" s="163" t="s">
        <v>275</v>
      </c>
      <c r="F161" s="163" t="s">
        <v>276</v>
      </c>
      <c r="G161" s="179" t="s">
        <v>277</v>
      </c>
      <c r="H161" s="167" t="s">
        <v>244</v>
      </c>
      <c r="I161" s="184">
        <v>100000</v>
      </c>
      <c r="J161" s="163"/>
      <c r="K161" s="163" t="s">
        <v>202</v>
      </c>
      <c r="L161" s="163" t="s">
        <v>238</v>
      </c>
      <c r="M161" s="168"/>
    </row>
    <row r="162" spans="1:13" hidden="1" x14ac:dyDescent="0.25">
      <c r="A162" s="163" t="str">
        <f t="shared" si="2"/>
        <v>Residential_Multifamily Low Income Program_HVAC_Prescriptive_Gas Furnace_96% AFUE_Therm Saved per Unit</v>
      </c>
      <c r="B162" s="163" t="s">
        <v>11</v>
      </c>
      <c r="C162" s="163" t="s">
        <v>12</v>
      </c>
      <c r="D162" s="163" t="s">
        <v>193</v>
      </c>
      <c r="E162" s="163" t="s">
        <v>275</v>
      </c>
      <c r="F162" s="163" t="s">
        <v>276</v>
      </c>
      <c r="G162" s="179" t="s">
        <v>277</v>
      </c>
      <c r="H162" s="167" t="s">
        <v>153</v>
      </c>
      <c r="I162" s="181">
        <f xml:space="preserve"> (I156 * I157 * ((I158-I159) / I160)) / I161</f>
        <v>266.15999999999985</v>
      </c>
      <c r="J162" s="163"/>
      <c r="K162" s="163" t="s">
        <v>202</v>
      </c>
      <c r="L162" s="163" t="s">
        <v>238</v>
      </c>
      <c r="M162" s="168"/>
    </row>
    <row r="163" spans="1:13" hidden="1" x14ac:dyDescent="0.25">
      <c r="A163" s="163" t="str">
        <f t="shared" si="2"/>
        <v>Residential_Multifamily Low Income Program_HVAC_Prescriptive_Gas Furnace_96% AFUE_Incremental Cost</v>
      </c>
      <c r="B163" s="163" t="s">
        <v>11</v>
      </c>
      <c r="C163" s="163" t="s">
        <v>12</v>
      </c>
      <c r="D163" s="163" t="s">
        <v>193</v>
      </c>
      <c r="E163" s="163" t="s">
        <v>275</v>
      </c>
      <c r="F163" s="163" t="s">
        <v>276</v>
      </c>
      <c r="G163" s="179" t="s">
        <v>277</v>
      </c>
      <c r="H163" s="167" t="s">
        <v>149</v>
      </c>
      <c r="I163" s="183">
        <f>628.22*(96%/95%)</f>
        <v>634.83284210526324</v>
      </c>
      <c r="J163" s="163" t="s">
        <v>281</v>
      </c>
      <c r="K163" s="163" t="s">
        <v>202</v>
      </c>
      <c r="L163" s="163" t="s">
        <v>238</v>
      </c>
      <c r="M163" s="168"/>
    </row>
    <row r="164" spans="1:13" hidden="1" x14ac:dyDescent="0.25">
      <c r="A164" s="163" t="str">
        <f t="shared" si="2"/>
        <v>Residential_Multifamily Low Income Program_HVAC_Prescriptive_Gas Furnace_96% AFUE_Lifetime (years)</v>
      </c>
      <c r="B164" s="163" t="s">
        <v>11</v>
      </c>
      <c r="C164" s="163" t="s">
        <v>12</v>
      </c>
      <c r="D164" s="163" t="s">
        <v>193</v>
      </c>
      <c r="E164" s="163" t="s">
        <v>275</v>
      </c>
      <c r="F164" s="163" t="s">
        <v>276</v>
      </c>
      <c r="G164" s="179" t="s">
        <v>277</v>
      </c>
      <c r="H164" s="167" t="s">
        <v>157</v>
      </c>
      <c r="I164" s="165">
        <v>19</v>
      </c>
      <c r="J164" s="163"/>
      <c r="K164" s="163" t="s">
        <v>202</v>
      </c>
      <c r="L164" s="163" t="s">
        <v>238</v>
      </c>
      <c r="M164" s="168"/>
    </row>
    <row r="165" spans="1:13" hidden="1" x14ac:dyDescent="0.25">
      <c r="A165" s="163" t="str">
        <f t="shared" si="2"/>
        <v>Residential_Multifamily Low Income Program_HVAC_Prescriptive_Gas Furnace_96% AFUE_</v>
      </c>
      <c r="B165" s="163" t="s">
        <v>11</v>
      </c>
      <c r="C165" s="163" t="s">
        <v>12</v>
      </c>
      <c r="D165" s="163" t="s">
        <v>193</v>
      </c>
      <c r="E165" s="163" t="s">
        <v>275</v>
      </c>
      <c r="F165" s="163" t="s">
        <v>276</v>
      </c>
      <c r="G165" s="179" t="s">
        <v>277</v>
      </c>
      <c r="H165" s="167"/>
      <c r="I165" s="165"/>
      <c r="J165" s="163"/>
      <c r="K165" s="163"/>
      <c r="L165" s="163"/>
      <c r="M165" s="168"/>
    </row>
    <row r="166" spans="1:13" hidden="1" x14ac:dyDescent="0.25">
      <c r="A166" s="163" t="str">
        <f t="shared" si="2"/>
        <v>Residential_Multifamily Low Income Program_HVAC_Prescriptive_Gas Furnace_92% AFUE_EFLH_Heating</v>
      </c>
      <c r="B166" s="163" t="s">
        <v>11</v>
      </c>
      <c r="C166" s="163" t="s">
        <v>12</v>
      </c>
      <c r="D166" s="163" t="s">
        <v>193</v>
      </c>
      <c r="E166" s="163" t="s">
        <v>275</v>
      </c>
      <c r="F166" s="163" t="s">
        <v>276</v>
      </c>
      <c r="G166" s="179" t="s">
        <v>282</v>
      </c>
      <c r="H166" s="167" t="s">
        <v>236</v>
      </c>
      <c r="I166" s="184">
        <v>2218</v>
      </c>
      <c r="J166" s="163" t="s">
        <v>237</v>
      </c>
      <c r="K166" s="163" t="s">
        <v>202</v>
      </c>
      <c r="L166" s="163" t="s">
        <v>238</v>
      </c>
      <c r="M166" s="168"/>
    </row>
    <row r="167" spans="1:13" hidden="1" x14ac:dyDescent="0.25">
      <c r="A167" s="163" t="str">
        <f t="shared" si="2"/>
        <v>Residential_Multifamily Low Income Program_HVAC_Prescriptive_Gas Furnace_92% AFUE_Capacity</v>
      </c>
      <c r="B167" s="163" t="s">
        <v>11</v>
      </c>
      <c r="C167" s="163" t="s">
        <v>12</v>
      </c>
      <c r="D167" s="163" t="s">
        <v>193</v>
      </c>
      <c r="E167" s="163" t="s">
        <v>275</v>
      </c>
      <c r="F167" s="163" t="s">
        <v>276</v>
      </c>
      <c r="G167" s="179" t="s">
        <v>282</v>
      </c>
      <c r="H167" s="167" t="s">
        <v>278</v>
      </c>
      <c r="I167" s="184">
        <v>60000</v>
      </c>
      <c r="J167" s="163"/>
      <c r="K167" s="163" t="s">
        <v>202</v>
      </c>
      <c r="L167" s="163" t="s">
        <v>238</v>
      </c>
      <c r="M167" s="168"/>
    </row>
    <row r="168" spans="1:13" hidden="1" x14ac:dyDescent="0.25">
      <c r="A168" s="163" t="str">
        <f t="shared" si="2"/>
        <v>Residential_Multifamily Low Income Program_HVAC_Prescriptive_Gas Furnace_92% AFUE_AFUE_EE</v>
      </c>
      <c r="B168" s="163" t="s">
        <v>11</v>
      </c>
      <c r="C168" s="163" t="s">
        <v>12</v>
      </c>
      <c r="D168" s="163" t="s">
        <v>193</v>
      </c>
      <c r="E168" s="163" t="s">
        <v>275</v>
      </c>
      <c r="F168" s="163" t="s">
        <v>276</v>
      </c>
      <c r="G168" s="179" t="s">
        <v>282</v>
      </c>
      <c r="H168" s="167" t="s">
        <v>279</v>
      </c>
      <c r="I168" s="180">
        <v>0.92</v>
      </c>
      <c r="J168" s="163"/>
      <c r="K168" s="163" t="s">
        <v>202</v>
      </c>
      <c r="L168" s="163" t="s">
        <v>238</v>
      </c>
      <c r="M168" s="168"/>
    </row>
    <row r="169" spans="1:13" hidden="1" x14ac:dyDescent="0.25">
      <c r="A169" s="163" t="str">
        <f t="shared" si="2"/>
        <v>Residential_Multifamily Low Income Program_HVAC_Prescriptive_Gas Furnace_92% AFUE_AFUE_Base</v>
      </c>
      <c r="B169" s="163" t="s">
        <v>11</v>
      </c>
      <c r="C169" s="163" t="s">
        <v>12</v>
      </c>
      <c r="D169" s="163" t="s">
        <v>193</v>
      </c>
      <c r="E169" s="163" t="s">
        <v>275</v>
      </c>
      <c r="F169" s="163" t="s">
        <v>276</v>
      </c>
      <c r="G169" s="179" t="s">
        <v>282</v>
      </c>
      <c r="H169" s="167" t="s">
        <v>280</v>
      </c>
      <c r="I169" s="180">
        <v>0.8</v>
      </c>
      <c r="J169" s="163"/>
      <c r="K169" s="163" t="s">
        <v>202</v>
      </c>
      <c r="L169" s="163" t="s">
        <v>238</v>
      </c>
      <c r="M169" s="168"/>
    </row>
    <row r="170" spans="1:13" hidden="1" x14ac:dyDescent="0.25">
      <c r="A170" s="163" t="str">
        <f t="shared" si="2"/>
        <v>Residential_Multifamily Low Income Program_HVAC_Prescriptive_Gas Furnace_92% AFUE_AFUE_Base</v>
      </c>
      <c r="B170" s="163" t="s">
        <v>11</v>
      </c>
      <c r="C170" s="163" t="s">
        <v>12</v>
      </c>
      <c r="D170" s="163" t="s">
        <v>193</v>
      </c>
      <c r="E170" s="163" t="s">
        <v>275</v>
      </c>
      <c r="F170" s="163" t="s">
        <v>276</v>
      </c>
      <c r="G170" s="179" t="s">
        <v>282</v>
      </c>
      <c r="H170" s="167" t="s">
        <v>280</v>
      </c>
      <c r="I170" s="180">
        <f>I169</f>
        <v>0.8</v>
      </c>
      <c r="J170" s="163"/>
      <c r="K170" s="163" t="s">
        <v>202</v>
      </c>
      <c r="L170" s="163" t="s">
        <v>238</v>
      </c>
      <c r="M170" s="168"/>
    </row>
    <row r="171" spans="1:13" hidden="1" x14ac:dyDescent="0.25">
      <c r="A171" s="163" t="str">
        <f t="shared" si="2"/>
        <v>Residential_Multifamily Low Income Program_HVAC_Prescriptive_Gas Furnace_92% AFUE_ConversionFactor</v>
      </c>
      <c r="B171" s="163" t="s">
        <v>11</v>
      </c>
      <c r="C171" s="163" t="s">
        <v>12</v>
      </c>
      <c r="D171" s="163" t="s">
        <v>193</v>
      </c>
      <c r="E171" s="163" t="s">
        <v>275</v>
      </c>
      <c r="F171" s="163" t="s">
        <v>276</v>
      </c>
      <c r="G171" s="179" t="s">
        <v>282</v>
      </c>
      <c r="H171" s="167" t="s">
        <v>244</v>
      </c>
      <c r="I171" s="184">
        <v>100000</v>
      </c>
      <c r="J171" s="163"/>
      <c r="K171" s="163" t="s">
        <v>202</v>
      </c>
      <c r="L171" s="163" t="s">
        <v>238</v>
      </c>
      <c r="M171" s="168"/>
    </row>
    <row r="172" spans="1:13" hidden="1" x14ac:dyDescent="0.25">
      <c r="A172" s="163" t="str">
        <f t="shared" si="2"/>
        <v>Residential_Multifamily Low Income Program_HVAC_Prescriptive_Gas Furnace_92% AFUE_Therm Saved per Unit</v>
      </c>
      <c r="B172" s="163" t="s">
        <v>11</v>
      </c>
      <c r="C172" s="163" t="s">
        <v>12</v>
      </c>
      <c r="D172" s="163" t="s">
        <v>193</v>
      </c>
      <c r="E172" s="163" t="s">
        <v>275</v>
      </c>
      <c r="F172" s="163" t="s">
        <v>276</v>
      </c>
      <c r="G172" s="179" t="s">
        <v>282</v>
      </c>
      <c r="H172" s="167" t="s">
        <v>153</v>
      </c>
      <c r="I172" s="181">
        <f xml:space="preserve"> (I166 * I167 * ((I168-I169) / I170)) / I171</f>
        <v>199.62</v>
      </c>
      <c r="J172" s="163"/>
      <c r="K172" s="163" t="s">
        <v>202</v>
      </c>
      <c r="L172" s="163" t="s">
        <v>238</v>
      </c>
      <c r="M172" s="168"/>
    </row>
    <row r="173" spans="1:13" hidden="1" x14ac:dyDescent="0.25">
      <c r="A173" s="163" t="str">
        <f t="shared" si="2"/>
        <v>Residential_Multifamily Low Income Program_HVAC_Prescriptive_Gas Furnace_92% AFUE_Incremental Cost</v>
      </c>
      <c r="B173" s="163" t="s">
        <v>11</v>
      </c>
      <c r="C173" s="163" t="s">
        <v>12</v>
      </c>
      <c r="D173" s="163" t="s">
        <v>193</v>
      </c>
      <c r="E173" s="163" t="s">
        <v>275</v>
      </c>
      <c r="F173" s="163" t="s">
        <v>276</v>
      </c>
      <c r="G173" s="179" t="s">
        <v>282</v>
      </c>
      <c r="H173" s="167" t="s">
        <v>149</v>
      </c>
      <c r="I173" s="183">
        <v>493.96</v>
      </c>
      <c r="J173" s="163" t="s">
        <v>283</v>
      </c>
      <c r="K173" s="163" t="s">
        <v>202</v>
      </c>
      <c r="L173" s="163" t="s">
        <v>238</v>
      </c>
      <c r="M173" s="168"/>
    </row>
    <row r="174" spans="1:13" hidden="1" x14ac:dyDescent="0.25">
      <c r="A174" s="163" t="str">
        <f t="shared" si="2"/>
        <v>Residential_Multifamily Low Income Program_HVAC_Prescriptive_Gas Furnace_92% AFUE_Lifetime (years)</v>
      </c>
      <c r="B174" s="163" t="s">
        <v>11</v>
      </c>
      <c r="C174" s="163" t="s">
        <v>12</v>
      </c>
      <c r="D174" s="163" t="s">
        <v>193</v>
      </c>
      <c r="E174" s="163" t="s">
        <v>275</v>
      </c>
      <c r="F174" s="163" t="s">
        <v>276</v>
      </c>
      <c r="G174" s="179" t="s">
        <v>282</v>
      </c>
      <c r="H174" s="167" t="s">
        <v>157</v>
      </c>
      <c r="I174" s="165">
        <v>19</v>
      </c>
      <c r="J174" s="163"/>
      <c r="K174" s="163" t="s">
        <v>202</v>
      </c>
      <c r="L174" s="163" t="s">
        <v>238</v>
      </c>
      <c r="M174" s="168"/>
    </row>
    <row r="175" spans="1:13" hidden="1" x14ac:dyDescent="0.25">
      <c r="A175" s="163" t="str">
        <f t="shared" si="2"/>
        <v>Residential_Multifamily Low Income Program_HVAC_Prescriptive_Gas Furnace_92% AFUE_</v>
      </c>
      <c r="B175" s="163" t="s">
        <v>11</v>
      </c>
      <c r="C175" s="163" t="s">
        <v>12</v>
      </c>
      <c r="D175" s="163" t="s">
        <v>193</v>
      </c>
      <c r="E175" s="163" t="s">
        <v>275</v>
      </c>
      <c r="F175" s="163" t="s">
        <v>276</v>
      </c>
      <c r="G175" s="179" t="s">
        <v>282</v>
      </c>
      <c r="H175" s="167"/>
      <c r="I175" s="165"/>
      <c r="J175" s="163"/>
      <c r="K175" s="163"/>
      <c r="L175" s="163"/>
      <c r="M175" s="168"/>
    </row>
    <row r="176" spans="1:13" hidden="1" x14ac:dyDescent="0.25">
      <c r="A176" s="163" t="str">
        <f t="shared" si="2"/>
        <v>Residential_Multifamily Low Income Program_HVAC_Prescriptive_Gas Furnace_90% AFUE_EFLH_Heating</v>
      </c>
      <c r="B176" s="163" t="s">
        <v>11</v>
      </c>
      <c r="C176" s="163" t="s">
        <v>12</v>
      </c>
      <c r="D176" s="163" t="s">
        <v>193</v>
      </c>
      <c r="E176" s="163" t="s">
        <v>275</v>
      </c>
      <c r="F176" s="163" t="s">
        <v>276</v>
      </c>
      <c r="G176" s="179" t="s">
        <v>284</v>
      </c>
      <c r="H176" s="167" t="s">
        <v>236</v>
      </c>
      <c r="I176" s="184">
        <v>2218</v>
      </c>
      <c r="J176" s="163" t="s">
        <v>237</v>
      </c>
      <c r="K176" s="163" t="s">
        <v>202</v>
      </c>
      <c r="L176" s="163" t="s">
        <v>238</v>
      </c>
      <c r="M176" s="168"/>
    </row>
    <row r="177" spans="1:13" hidden="1" x14ac:dyDescent="0.25">
      <c r="A177" s="163" t="str">
        <f t="shared" si="2"/>
        <v>Residential_Multifamily Low Income Program_HVAC_Prescriptive_Gas Furnace_90% AFUE_Capacity</v>
      </c>
      <c r="B177" s="163" t="s">
        <v>11</v>
      </c>
      <c r="C177" s="163" t="s">
        <v>12</v>
      </c>
      <c r="D177" s="163" t="s">
        <v>193</v>
      </c>
      <c r="E177" s="163" t="s">
        <v>275</v>
      </c>
      <c r="F177" s="163" t="s">
        <v>276</v>
      </c>
      <c r="G177" s="179" t="s">
        <v>284</v>
      </c>
      <c r="H177" s="167" t="s">
        <v>278</v>
      </c>
      <c r="I177" s="184">
        <v>60000</v>
      </c>
      <c r="J177" s="163"/>
      <c r="K177" s="163" t="s">
        <v>202</v>
      </c>
      <c r="L177" s="163" t="s">
        <v>238</v>
      </c>
      <c r="M177" s="168"/>
    </row>
    <row r="178" spans="1:13" hidden="1" x14ac:dyDescent="0.25">
      <c r="A178" s="163" t="str">
        <f t="shared" si="2"/>
        <v>Residential_Multifamily Low Income Program_HVAC_Prescriptive_Gas Furnace_90% AFUE_AFUE_EE</v>
      </c>
      <c r="B178" s="163" t="s">
        <v>11</v>
      </c>
      <c r="C178" s="163" t="s">
        <v>12</v>
      </c>
      <c r="D178" s="163" t="s">
        <v>193</v>
      </c>
      <c r="E178" s="163" t="s">
        <v>275</v>
      </c>
      <c r="F178" s="163" t="s">
        <v>276</v>
      </c>
      <c r="G178" s="179" t="s">
        <v>284</v>
      </c>
      <c r="H178" s="167" t="s">
        <v>279</v>
      </c>
      <c r="I178" s="180">
        <v>0.9</v>
      </c>
      <c r="J178" s="163"/>
      <c r="K178" s="163" t="s">
        <v>202</v>
      </c>
      <c r="L178" s="163" t="s">
        <v>238</v>
      </c>
      <c r="M178" s="168"/>
    </row>
    <row r="179" spans="1:13" hidden="1" x14ac:dyDescent="0.25">
      <c r="A179" s="163" t="str">
        <f t="shared" si="2"/>
        <v>Residential_Multifamily Low Income Program_HVAC_Prescriptive_Gas Furnace_90% AFUE_AFUE_Base</v>
      </c>
      <c r="B179" s="163" t="s">
        <v>11</v>
      </c>
      <c r="C179" s="163" t="s">
        <v>12</v>
      </c>
      <c r="D179" s="163" t="s">
        <v>193</v>
      </c>
      <c r="E179" s="163" t="s">
        <v>275</v>
      </c>
      <c r="F179" s="163" t="s">
        <v>276</v>
      </c>
      <c r="G179" s="179" t="s">
        <v>284</v>
      </c>
      <c r="H179" s="167" t="s">
        <v>280</v>
      </c>
      <c r="I179" s="180">
        <v>0.8</v>
      </c>
      <c r="J179" s="163"/>
      <c r="K179" s="163" t="s">
        <v>202</v>
      </c>
      <c r="L179" s="163" t="s">
        <v>238</v>
      </c>
      <c r="M179" s="168"/>
    </row>
    <row r="180" spans="1:13" hidden="1" x14ac:dyDescent="0.25">
      <c r="A180" s="163" t="str">
        <f t="shared" si="2"/>
        <v>Residential_Multifamily Low Income Program_HVAC_Prescriptive_Gas Furnace_90% AFUE_AFUE_Base</v>
      </c>
      <c r="B180" s="163" t="s">
        <v>11</v>
      </c>
      <c r="C180" s="163" t="s">
        <v>12</v>
      </c>
      <c r="D180" s="163" t="s">
        <v>193</v>
      </c>
      <c r="E180" s="163" t="s">
        <v>275</v>
      </c>
      <c r="F180" s="163" t="s">
        <v>276</v>
      </c>
      <c r="G180" s="179" t="s">
        <v>284</v>
      </c>
      <c r="H180" s="167" t="s">
        <v>280</v>
      </c>
      <c r="I180" s="180">
        <f>I179</f>
        <v>0.8</v>
      </c>
      <c r="J180" s="163"/>
      <c r="K180" s="163" t="s">
        <v>202</v>
      </c>
      <c r="L180" s="163" t="s">
        <v>238</v>
      </c>
      <c r="M180" s="168"/>
    </row>
    <row r="181" spans="1:13" hidden="1" x14ac:dyDescent="0.25">
      <c r="A181" s="163" t="str">
        <f t="shared" si="2"/>
        <v>Residential_Multifamily Low Income Program_HVAC_Prescriptive_Gas Furnace_90% AFUE_ConversionFactor</v>
      </c>
      <c r="B181" s="163" t="s">
        <v>11</v>
      </c>
      <c r="C181" s="163" t="s">
        <v>12</v>
      </c>
      <c r="D181" s="163" t="s">
        <v>193</v>
      </c>
      <c r="E181" s="163" t="s">
        <v>275</v>
      </c>
      <c r="F181" s="163" t="s">
        <v>276</v>
      </c>
      <c r="G181" s="179" t="s">
        <v>284</v>
      </c>
      <c r="H181" s="167" t="s">
        <v>244</v>
      </c>
      <c r="I181" s="184">
        <v>100000</v>
      </c>
      <c r="J181" s="163"/>
      <c r="K181" s="163" t="s">
        <v>202</v>
      </c>
      <c r="L181" s="163" t="s">
        <v>238</v>
      </c>
      <c r="M181" s="168"/>
    </row>
    <row r="182" spans="1:13" hidden="1" x14ac:dyDescent="0.25">
      <c r="A182" s="163" t="str">
        <f t="shared" si="2"/>
        <v>Residential_Multifamily Low Income Program_HVAC_Prescriptive_Gas Furnace_90% AFUE_Therm Saved per Unit</v>
      </c>
      <c r="B182" s="163" t="s">
        <v>11</v>
      </c>
      <c r="C182" s="163" t="s">
        <v>12</v>
      </c>
      <c r="D182" s="163" t="s">
        <v>193</v>
      </c>
      <c r="E182" s="163" t="s">
        <v>275</v>
      </c>
      <c r="F182" s="163" t="s">
        <v>276</v>
      </c>
      <c r="G182" s="179" t="s">
        <v>284</v>
      </c>
      <c r="H182" s="167" t="s">
        <v>153</v>
      </c>
      <c r="I182" s="181">
        <f xml:space="preserve"> (I176 * I177 * ((I178-I179) / I180)) / I181</f>
        <v>166.34999999999997</v>
      </c>
      <c r="J182" s="163"/>
      <c r="K182" s="163" t="s">
        <v>202</v>
      </c>
      <c r="L182" s="163" t="s">
        <v>238</v>
      </c>
      <c r="M182" s="168"/>
    </row>
    <row r="183" spans="1:13" hidden="1" x14ac:dyDescent="0.25">
      <c r="A183" s="163" t="str">
        <f t="shared" si="2"/>
        <v>Residential_Multifamily Low Income Program_HVAC_Prescriptive_Gas Furnace_90% AFUE_Incremental Cost</v>
      </c>
      <c r="B183" s="163" t="s">
        <v>11</v>
      </c>
      <c r="C183" s="163" t="s">
        <v>12</v>
      </c>
      <c r="D183" s="163" t="s">
        <v>193</v>
      </c>
      <c r="E183" s="163" t="s">
        <v>275</v>
      </c>
      <c r="F183" s="163" t="s">
        <v>276</v>
      </c>
      <c r="G183" s="179" t="s">
        <v>284</v>
      </c>
      <c r="H183" s="167" t="s">
        <v>149</v>
      </c>
      <c r="I183" s="183">
        <v>477.93</v>
      </c>
      <c r="J183" s="163" t="s">
        <v>285</v>
      </c>
      <c r="K183" s="163" t="s">
        <v>202</v>
      </c>
      <c r="L183" s="163" t="s">
        <v>238</v>
      </c>
      <c r="M183" s="168"/>
    </row>
    <row r="184" spans="1:13" hidden="1" x14ac:dyDescent="0.25">
      <c r="A184" s="163" t="str">
        <f t="shared" si="2"/>
        <v>Residential_Multifamily Low Income Program_HVAC_Prescriptive_Gas Furnace_90% AFUE_Lifetime (years)</v>
      </c>
      <c r="B184" s="163" t="s">
        <v>11</v>
      </c>
      <c r="C184" s="163" t="s">
        <v>12</v>
      </c>
      <c r="D184" s="163" t="s">
        <v>193</v>
      </c>
      <c r="E184" s="163" t="s">
        <v>275</v>
      </c>
      <c r="F184" s="163" t="s">
        <v>276</v>
      </c>
      <c r="G184" s="179" t="s">
        <v>284</v>
      </c>
      <c r="H184" s="167" t="s">
        <v>157</v>
      </c>
      <c r="I184" s="165">
        <v>19</v>
      </c>
      <c r="J184" s="163"/>
      <c r="K184" s="163" t="s">
        <v>202</v>
      </c>
      <c r="L184" s="163" t="s">
        <v>238</v>
      </c>
      <c r="M184" s="168"/>
    </row>
    <row r="185" spans="1:13" hidden="1" x14ac:dyDescent="0.25">
      <c r="A185" s="163" t="str">
        <f t="shared" si="2"/>
        <v>Residential_Multifamily Low Income Program_HVAC_Prescriptive_Gas Furnace_90% AFUE_</v>
      </c>
      <c r="B185" s="163" t="s">
        <v>11</v>
      </c>
      <c r="C185" s="163" t="s">
        <v>12</v>
      </c>
      <c r="D185" s="163" t="s">
        <v>193</v>
      </c>
      <c r="E185" s="163" t="s">
        <v>275</v>
      </c>
      <c r="F185" s="163" t="s">
        <v>276</v>
      </c>
      <c r="G185" s="179" t="s">
        <v>284</v>
      </c>
      <c r="H185" s="167"/>
      <c r="I185" s="165"/>
      <c r="J185" s="163"/>
      <c r="K185" s="163"/>
      <c r="L185" s="163"/>
      <c r="M185" s="168"/>
    </row>
    <row r="186" spans="1:13" hidden="1" x14ac:dyDescent="0.25">
      <c r="A186" s="163" t="str">
        <f t="shared" si="2"/>
        <v>Residential_Multifamily Low Income Program_HVAC_Prescriptive_Gas Boiler_90% AFUE_EFLH_Heating</v>
      </c>
      <c r="B186" s="163" t="s">
        <v>11</v>
      </c>
      <c r="C186" s="163" t="s">
        <v>12</v>
      </c>
      <c r="D186" s="163" t="s">
        <v>193</v>
      </c>
      <c r="E186" s="163" t="s">
        <v>275</v>
      </c>
      <c r="F186" s="163" t="s">
        <v>286</v>
      </c>
      <c r="G186" s="179" t="s">
        <v>284</v>
      </c>
      <c r="H186" s="167" t="s">
        <v>236</v>
      </c>
      <c r="I186" s="184">
        <v>2218</v>
      </c>
      <c r="J186" s="163"/>
      <c r="K186" s="163" t="s">
        <v>202</v>
      </c>
      <c r="L186" s="163" t="s">
        <v>287</v>
      </c>
      <c r="M186" s="168"/>
    </row>
    <row r="187" spans="1:13" hidden="1" x14ac:dyDescent="0.25">
      <c r="A187" s="163" t="str">
        <f t="shared" si="2"/>
        <v>Residential_Multifamily Low Income Program_HVAC_Prescriptive_Gas Boiler_90% AFUE_Capacity</v>
      </c>
      <c r="B187" s="163" t="s">
        <v>11</v>
      </c>
      <c r="C187" s="163" t="s">
        <v>12</v>
      </c>
      <c r="D187" s="163" t="s">
        <v>193</v>
      </c>
      <c r="E187" s="163" t="s">
        <v>275</v>
      </c>
      <c r="F187" s="163" t="s">
        <v>286</v>
      </c>
      <c r="G187" s="179" t="s">
        <v>284</v>
      </c>
      <c r="H187" s="167" t="s">
        <v>278</v>
      </c>
      <c r="I187" s="184">
        <v>80000</v>
      </c>
      <c r="J187" s="163"/>
      <c r="K187" s="163" t="s">
        <v>202</v>
      </c>
      <c r="L187" s="163" t="s">
        <v>287</v>
      </c>
      <c r="M187" s="168"/>
    </row>
    <row r="188" spans="1:13" hidden="1" x14ac:dyDescent="0.25">
      <c r="A188" s="163" t="str">
        <f t="shared" si="2"/>
        <v>Residential_Multifamily Low Income Program_HVAC_Prescriptive_Gas Boiler_90% AFUE_AFUE_EE</v>
      </c>
      <c r="B188" s="163" t="s">
        <v>11</v>
      </c>
      <c r="C188" s="163" t="s">
        <v>12</v>
      </c>
      <c r="D188" s="163" t="s">
        <v>193</v>
      </c>
      <c r="E188" s="163" t="s">
        <v>275</v>
      </c>
      <c r="F188" s="163" t="s">
        <v>286</v>
      </c>
      <c r="G188" s="179" t="s">
        <v>284</v>
      </c>
      <c r="H188" s="167" t="s">
        <v>279</v>
      </c>
      <c r="I188" s="180">
        <v>0.9</v>
      </c>
      <c r="J188" s="163"/>
      <c r="K188" s="163" t="s">
        <v>202</v>
      </c>
      <c r="L188" s="163" t="s">
        <v>287</v>
      </c>
      <c r="M188" s="168"/>
    </row>
    <row r="189" spans="1:13" hidden="1" x14ac:dyDescent="0.25">
      <c r="A189" s="163" t="str">
        <f t="shared" si="2"/>
        <v>Residential_Multifamily Low Income Program_HVAC_Prescriptive_Gas Boiler_90% AFUE_AFUE_Base</v>
      </c>
      <c r="B189" s="163" t="s">
        <v>11</v>
      </c>
      <c r="C189" s="163" t="s">
        <v>12</v>
      </c>
      <c r="D189" s="163" t="s">
        <v>193</v>
      </c>
      <c r="E189" s="163" t="s">
        <v>275</v>
      </c>
      <c r="F189" s="163" t="s">
        <v>286</v>
      </c>
      <c r="G189" s="179" t="s">
        <v>284</v>
      </c>
      <c r="H189" s="167" t="s">
        <v>280</v>
      </c>
      <c r="I189" s="180">
        <v>0.82</v>
      </c>
      <c r="J189" s="163"/>
      <c r="K189" s="163" t="s">
        <v>202</v>
      </c>
      <c r="L189" s="163" t="s">
        <v>287</v>
      </c>
      <c r="M189" s="168"/>
    </row>
    <row r="190" spans="1:13" hidden="1" x14ac:dyDescent="0.25">
      <c r="A190" s="163" t="str">
        <f t="shared" si="2"/>
        <v>Residential_Multifamily Low Income Program_HVAC_Prescriptive_Gas Boiler_90% AFUE_AFUE_Base</v>
      </c>
      <c r="B190" s="163" t="s">
        <v>11</v>
      </c>
      <c r="C190" s="163" t="s">
        <v>12</v>
      </c>
      <c r="D190" s="163" t="s">
        <v>193</v>
      </c>
      <c r="E190" s="163" t="s">
        <v>275</v>
      </c>
      <c r="F190" s="163" t="s">
        <v>286</v>
      </c>
      <c r="G190" s="179" t="s">
        <v>284</v>
      </c>
      <c r="H190" s="167" t="s">
        <v>280</v>
      </c>
      <c r="I190" s="180">
        <f>I189</f>
        <v>0.82</v>
      </c>
      <c r="J190" s="163"/>
      <c r="K190" s="163" t="s">
        <v>202</v>
      </c>
      <c r="L190" s="163" t="s">
        <v>287</v>
      </c>
      <c r="M190" s="168"/>
    </row>
    <row r="191" spans="1:13" hidden="1" x14ac:dyDescent="0.25">
      <c r="A191" s="163" t="str">
        <f t="shared" si="2"/>
        <v>Residential_Multifamily Low Income Program_HVAC_Prescriptive_Gas Boiler_90% AFUE_ConversionFactor</v>
      </c>
      <c r="B191" s="163" t="s">
        <v>11</v>
      </c>
      <c r="C191" s="163" t="s">
        <v>12</v>
      </c>
      <c r="D191" s="163" t="s">
        <v>193</v>
      </c>
      <c r="E191" s="163" t="s">
        <v>275</v>
      </c>
      <c r="F191" s="163" t="s">
        <v>286</v>
      </c>
      <c r="G191" s="179" t="s">
        <v>284</v>
      </c>
      <c r="H191" s="167" t="s">
        <v>244</v>
      </c>
      <c r="I191" s="184">
        <v>100000</v>
      </c>
      <c r="J191" s="163"/>
      <c r="K191" s="163" t="s">
        <v>202</v>
      </c>
      <c r="L191" s="163" t="s">
        <v>287</v>
      </c>
      <c r="M191" s="168"/>
    </row>
    <row r="192" spans="1:13" hidden="1" x14ac:dyDescent="0.25">
      <c r="A192" s="163" t="str">
        <f t="shared" si="2"/>
        <v>Residential_Multifamily Low Income Program_HVAC_Prescriptive_Gas Boiler_90% AFUE_Therm Saved per Unit</v>
      </c>
      <c r="B192" s="163" t="s">
        <v>11</v>
      </c>
      <c r="C192" s="163" t="s">
        <v>12</v>
      </c>
      <c r="D192" s="163" t="s">
        <v>193</v>
      </c>
      <c r="E192" s="163" t="s">
        <v>275</v>
      </c>
      <c r="F192" s="163" t="s">
        <v>286</v>
      </c>
      <c r="G192" s="179" t="s">
        <v>284</v>
      </c>
      <c r="H192" s="167" t="s">
        <v>153</v>
      </c>
      <c r="I192" s="181">
        <f xml:space="preserve"> (I186 * I187 * ((I188-I189) / I190)) / I191</f>
        <v>173.11219512195137</v>
      </c>
      <c r="J192" s="163"/>
      <c r="K192" s="163" t="s">
        <v>202</v>
      </c>
      <c r="L192" s="163" t="s">
        <v>287</v>
      </c>
      <c r="M192" s="168"/>
    </row>
    <row r="193" spans="1:13" hidden="1" x14ac:dyDescent="0.25">
      <c r="A193" s="163" t="str">
        <f t="shared" si="2"/>
        <v>Residential_Multifamily Low Income Program_HVAC_Prescriptive_Gas Boiler_90% AFUE_Incremental Cost</v>
      </c>
      <c r="B193" s="163" t="s">
        <v>11</v>
      </c>
      <c r="C193" s="163" t="s">
        <v>12</v>
      </c>
      <c r="D193" s="163" t="s">
        <v>193</v>
      </c>
      <c r="E193" s="163" t="s">
        <v>275</v>
      </c>
      <c r="F193" s="163" t="s">
        <v>286</v>
      </c>
      <c r="G193" s="179" t="s">
        <v>284</v>
      </c>
      <c r="H193" s="167" t="s">
        <v>149</v>
      </c>
      <c r="I193" s="183">
        <v>884</v>
      </c>
      <c r="J193" s="163" t="s">
        <v>288</v>
      </c>
      <c r="K193" s="163" t="s">
        <v>202</v>
      </c>
      <c r="L193" s="163" t="s">
        <v>287</v>
      </c>
      <c r="M193" s="168"/>
    </row>
    <row r="194" spans="1:13" hidden="1" x14ac:dyDescent="0.25">
      <c r="A194" s="163" t="str">
        <f t="shared" si="2"/>
        <v>Residential_Multifamily Low Income Program_HVAC_Prescriptive_Gas Boiler_90% AFUE_Lifetime (years)</v>
      </c>
      <c r="B194" s="163" t="s">
        <v>11</v>
      </c>
      <c r="C194" s="163" t="s">
        <v>12</v>
      </c>
      <c r="D194" s="163" t="s">
        <v>193</v>
      </c>
      <c r="E194" s="163" t="s">
        <v>275</v>
      </c>
      <c r="F194" s="163" t="s">
        <v>286</v>
      </c>
      <c r="G194" s="179" t="s">
        <v>284</v>
      </c>
      <c r="H194" s="167" t="s">
        <v>157</v>
      </c>
      <c r="I194" s="165">
        <v>26.5</v>
      </c>
      <c r="J194" s="163"/>
      <c r="K194" s="163" t="s">
        <v>202</v>
      </c>
      <c r="L194" s="163" t="s">
        <v>287</v>
      </c>
      <c r="M194" s="168"/>
    </row>
    <row r="195" spans="1:13" hidden="1" x14ac:dyDescent="0.25">
      <c r="A195" s="163" t="str">
        <f t="shared" si="2"/>
        <v>Residential_Multifamily Low Income Program_HVAC_Prescriptive_Gas Boiler_90% AFUE_</v>
      </c>
      <c r="B195" s="163" t="s">
        <v>11</v>
      </c>
      <c r="C195" s="163" t="s">
        <v>12</v>
      </c>
      <c r="D195" s="163" t="s">
        <v>193</v>
      </c>
      <c r="E195" s="163" t="s">
        <v>275</v>
      </c>
      <c r="F195" s="163" t="s">
        <v>286</v>
      </c>
      <c r="G195" s="179" t="s">
        <v>284</v>
      </c>
      <c r="H195" s="167"/>
      <c r="I195" s="165"/>
      <c r="J195" s="163"/>
      <c r="K195" s="163"/>
      <c r="L195" s="163"/>
      <c r="M195" s="168"/>
    </row>
    <row r="196" spans="1:13" hidden="1" x14ac:dyDescent="0.25">
      <c r="A196" s="163" t="str">
        <f t="shared" si="2"/>
        <v>Residential_Multifamily Low Income Program_Water Heating_Prescriptive_Gas Tankless Water Heater_0.80 UEF_EF_Base</v>
      </c>
      <c r="B196" s="163" t="s">
        <v>11</v>
      </c>
      <c r="C196" s="163" t="s">
        <v>12</v>
      </c>
      <c r="D196" s="163" t="s">
        <v>186</v>
      </c>
      <c r="E196" s="163" t="s">
        <v>275</v>
      </c>
      <c r="F196" s="163" t="s">
        <v>289</v>
      </c>
      <c r="G196" s="179" t="s">
        <v>290</v>
      </c>
      <c r="H196" s="167" t="s">
        <v>291</v>
      </c>
      <c r="I196" s="181">
        <v>0.6</v>
      </c>
      <c r="J196" s="163" t="s">
        <v>292</v>
      </c>
      <c r="K196" s="163" t="s">
        <v>202</v>
      </c>
      <c r="L196" s="163" t="s">
        <v>293</v>
      </c>
      <c r="M196" s="168"/>
    </row>
    <row r="197" spans="1:13" hidden="1" x14ac:dyDescent="0.25">
      <c r="A197" s="163" t="str">
        <f t="shared" si="2"/>
        <v>Residential_Multifamily Low Income Program_Water Heating_Prescriptive_Gas Tankless Water Heater_0.80 UEF_EF_EE</v>
      </c>
      <c r="B197" s="163" t="s">
        <v>11</v>
      </c>
      <c r="C197" s="163" t="s">
        <v>12</v>
      </c>
      <c r="D197" s="163" t="s">
        <v>186</v>
      </c>
      <c r="E197" s="163" t="s">
        <v>275</v>
      </c>
      <c r="F197" s="163" t="s">
        <v>289</v>
      </c>
      <c r="G197" s="179" t="s">
        <v>290</v>
      </c>
      <c r="H197" s="167" t="s">
        <v>294</v>
      </c>
      <c r="I197" s="181">
        <v>0.8</v>
      </c>
      <c r="J197" s="163"/>
      <c r="K197" s="163" t="s">
        <v>202</v>
      </c>
      <c r="L197" s="163" t="s">
        <v>293</v>
      </c>
      <c r="M197" s="168"/>
    </row>
    <row r="198" spans="1:13" hidden="1" x14ac:dyDescent="0.25">
      <c r="A198" s="163" t="str">
        <f t="shared" si="2"/>
        <v>Residential_Multifamily Low Income Program_Water Heating_Prescriptive_Gas Tankless Water Heater_0.80 UEF_GPD</v>
      </c>
      <c r="B198" s="163" t="s">
        <v>11</v>
      </c>
      <c r="C198" s="163" t="s">
        <v>12</v>
      </c>
      <c r="D198" s="163" t="s">
        <v>186</v>
      </c>
      <c r="E198" s="163" t="s">
        <v>275</v>
      </c>
      <c r="F198" s="163" t="s">
        <v>289</v>
      </c>
      <c r="G198" s="179" t="s">
        <v>290</v>
      </c>
      <c r="H198" s="167" t="s">
        <v>295</v>
      </c>
      <c r="I198" s="165">
        <v>17.600000000000001</v>
      </c>
      <c r="J198" s="163"/>
      <c r="K198" s="163" t="s">
        <v>202</v>
      </c>
      <c r="L198" s="163" t="s">
        <v>293</v>
      </c>
      <c r="M198" s="168"/>
    </row>
    <row r="199" spans="1:13" hidden="1" x14ac:dyDescent="0.25">
      <c r="A199" s="163" t="str">
        <f t="shared" si="2"/>
        <v>Residential_Multifamily Low Income Program_Water Heating_Prescriptive_Gas Tankless Water Heater_0.80 UEF_Household</v>
      </c>
      <c r="B199" s="163" t="s">
        <v>11</v>
      </c>
      <c r="C199" s="163" t="s">
        <v>12</v>
      </c>
      <c r="D199" s="163" t="s">
        <v>186</v>
      </c>
      <c r="E199" s="163" t="s">
        <v>275</v>
      </c>
      <c r="F199" s="163" t="s">
        <v>289</v>
      </c>
      <c r="G199" s="179" t="s">
        <v>290</v>
      </c>
      <c r="H199" s="167" t="s">
        <v>209</v>
      </c>
      <c r="I199" s="165">
        <v>2.0699999999999998</v>
      </c>
      <c r="J199" s="163" t="s">
        <v>210</v>
      </c>
      <c r="K199" s="163" t="s">
        <v>202</v>
      </c>
      <c r="L199" s="163" t="s">
        <v>293</v>
      </c>
      <c r="M199" s="168"/>
    </row>
    <row r="200" spans="1:13" hidden="1" x14ac:dyDescent="0.25">
      <c r="A200" s="163" t="str">
        <f t="shared" si="2"/>
        <v>Residential_Multifamily Low Income Program_Water Heating_Prescriptive_Gas Tankless Water Heater_0.80 UEF_Days/year</v>
      </c>
      <c r="B200" s="163" t="s">
        <v>11</v>
      </c>
      <c r="C200" s="163" t="s">
        <v>12</v>
      </c>
      <c r="D200" s="163" t="s">
        <v>186</v>
      </c>
      <c r="E200" s="163" t="s">
        <v>275</v>
      </c>
      <c r="F200" s="163" t="s">
        <v>289</v>
      </c>
      <c r="G200" s="179" t="s">
        <v>290</v>
      </c>
      <c r="H200" s="167" t="s">
        <v>211</v>
      </c>
      <c r="I200" s="165">
        <v>365.25</v>
      </c>
      <c r="J200" s="163"/>
      <c r="K200" s="163" t="s">
        <v>202</v>
      </c>
      <c r="L200" s="163" t="s">
        <v>293</v>
      </c>
      <c r="M200" s="168"/>
    </row>
    <row r="201" spans="1:13" hidden="1" x14ac:dyDescent="0.25">
      <c r="A201" s="163" t="str">
        <f t="shared" si="2"/>
        <v>Residential_Multifamily Low Income Program_Water Heating_Prescriptive_Gas Tankless Water Heater_0.80 UEF_yWater</v>
      </c>
      <c r="B201" s="163" t="s">
        <v>11</v>
      </c>
      <c r="C201" s="163" t="s">
        <v>12</v>
      </c>
      <c r="D201" s="163" t="s">
        <v>186</v>
      </c>
      <c r="E201" s="163" t="s">
        <v>275</v>
      </c>
      <c r="F201" s="163" t="s">
        <v>289</v>
      </c>
      <c r="G201" s="179" t="s">
        <v>290</v>
      </c>
      <c r="H201" s="167" t="s">
        <v>296</v>
      </c>
      <c r="I201" s="165">
        <v>8.33</v>
      </c>
      <c r="J201" s="163"/>
      <c r="K201" s="163" t="s">
        <v>202</v>
      </c>
      <c r="L201" s="163" t="s">
        <v>293</v>
      </c>
      <c r="M201" s="168"/>
    </row>
    <row r="202" spans="1:13" hidden="1" x14ac:dyDescent="0.25">
      <c r="A202" s="163" t="str">
        <f t="shared" si="2"/>
        <v>Residential_Multifamily Low Income Program_Water Heating_Prescriptive_Gas Tankless Water Heater_0.80 UEF_T_out</v>
      </c>
      <c r="B202" s="163" t="s">
        <v>11</v>
      </c>
      <c r="C202" s="163" t="s">
        <v>12</v>
      </c>
      <c r="D202" s="163" t="s">
        <v>186</v>
      </c>
      <c r="E202" s="163" t="s">
        <v>275</v>
      </c>
      <c r="F202" s="163" t="s">
        <v>289</v>
      </c>
      <c r="G202" s="179" t="s">
        <v>290</v>
      </c>
      <c r="H202" s="167" t="s">
        <v>297</v>
      </c>
      <c r="I202" s="165">
        <v>125</v>
      </c>
      <c r="J202" s="163"/>
      <c r="K202" s="163" t="s">
        <v>202</v>
      </c>
      <c r="L202" s="163" t="s">
        <v>293</v>
      </c>
      <c r="M202" s="168"/>
    </row>
    <row r="203" spans="1:13" hidden="1" x14ac:dyDescent="0.25">
      <c r="A203" s="163" t="str">
        <f t="shared" si="2"/>
        <v>Residential_Multifamily Low Income Program_Water Heating_Prescriptive_Gas Tankless Water Heater_0.80 UEF_T_in</v>
      </c>
      <c r="B203" s="163" t="s">
        <v>11</v>
      </c>
      <c r="C203" s="163" t="s">
        <v>12</v>
      </c>
      <c r="D203" s="163" t="s">
        <v>186</v>
      </c>
      <c r="E203" s="163" t="s">
        <v>275</v>
      </c>
      <c r="F203" s="163" t="s">
        <v>289</v>
      </c>
      <c r="G203" s="179" t="s">
        <v>290</v>
      </c>
      <c r="H203" s="167" t="s">
        <v>298</v>
      </c>
      <c r="I203" s="165">
        <v>57.898000000000003</v>
      </c>
      <c r="J203" s="163"/>
      <c r="K203" s="163" t="s">
        <v>202</v>
      </c>
      <c r="L203" s="163" t="s">
        <v>293</v>
      </c>
      <c r="M203" s="168"/>
    </row>
    <row r="204" spans="1:13" hidden="1" x14ac:dyDescent="0.25">
      <c r="A204" s="163" t="str">
        <f t="shared" si="2"/>
        <v>Residential_Multifamily Low Income Program_Water Heating_Prescriptive_Gas Tankless Water Heater_0.80 UEF_SpecificHeatWater</v>
      </c>
      <c r="B204" s="163" t="s">
        <v>11</v>
      </c>
      <c r="C204" s="163" t="s">
        <v>12</v>
      </c>
      <c r="D204" s="163" t="s">
        <v>186</v>
      </c>
      <c r="E204" s="163" t="s">
        <v>275</v>
      </c>
      <c r="F204" s="163" t="s">
        <v>289</v>
      </c>
      <c r="G204" s="179" t="s">
        <v>290</v>
      </c>
      <c r="H204" s="167" t="s">
        <v>299</v>
      </c>
      <c r="I204" s="185">
        <v>1</v>
      </c>
      <c r="J204" s="163"/>
      <c r="K204" s="163" t="s">
        <v>202</v>
      </c>
      <c r="L204" s="163" t="s">
        <v>293</v>
      </c>
      <c r="M204" s="168"/>
    </row>
    <row r="205" spans="1:13" hidden="1" x14ac:dyDescent="0.25">
      <c r="A205" s="163" t="str">
        <f t="shared" si="2"/>
        <v>Residential_Multifamily Low Income Program_Water Heating_Prescriptive_Gas Tankless Water Heater_0.80 UEF_ConversionFactor</v>
      </c>
      <c r="B205" s="163" t="s">
        <v>11</v>
      </c>
      <c r="C205" s="163" t="s">
        <v>12</v>
      </c>
      <c r="D205" s="163" t="s">
        <v>186</v>
      </c>
      <c r="E205" s="163" t="s">
        <v>275</v>
      </c>
      <c r="F205" s="163" t="s">
        <v>289</v>
      </c>
      <c r="G205" s="179" t="s">
        <v>290</v>
      </c>
      <c r="H205" s="167" t="s">
        <v>244</v>
      </c>
      <c r="I205" s="184">
        <v>100000</v>
      </c>
      <c r="J205" s="163"/>
      <c r="K205" s="163" t="s">
        <v>202</v>
      </c>
      <c r="L205" s="163" t="s">
        <v>293</v>
      </c>
      <c r="M205" s="168"/>
    </row>
    <row r="206" spans="1:13" hidden="1" x14ac:dyDescent="0.25">
      <c r="A206" s="163" t="str">
        <f t="shared" si="2"/>
        <v>Residential_Multifamily Low Income Program_Water Heating_Prescriptive_Gas Tankless Water Heater_0.80 UEF_Therm Saved per Unit</v>
      </c>
      <c r="B206" s="163" t="s">
        <v>11</v>
      </c>
      <c r="C206" s="163" t="s">
        <v>12</v>
      </c>
      <c r="D206" s="163" t="s">
        <v>186</v>
      </c>
      <c r="E206" s="163" t="s">
        <v>275</v>
      </c>
      <c r="F206" s="163" t="s">
        <v>289</v>
      </c>
      <c r="G206" s="179" t="s">
        <v>290</v>
      </c>
      <c r="H206" s="167" t="s">
        <v>153</v>
      </c>
      <c r="I206" s="181">
        <f xml:space="preserve"> ( (1/I196 - 1/I197) * I198 * I199 * I200 * I201 * (I202-I203) * I204 ) / I205</f>
        <v>30.991490400717009</v>
      </c>
      <c r="J206" s="163"/>
      <c r="K206" s="163" t="s">
        <v>202</v>
      </c>
      <c r="L206" s="163" t="s">
        <v>293</v>
      </c>
      <c r="M206" s="168"/>
    </row>
    <row r="207" spans="1:13" hidden="1" x14ac:dyDescent="0.25">
      <c r="A207" s="163" t="str">
        <f t="shared" si="2"/>
        <v>Residential_Multifamily Low Income Program_Water Heating_Prescriptive_Gas Tankless Water Heater_0.80 UEF_Incremental Cost</v>
      </c>
      <c r="B207" s="163" t="s">
        <v>11</v>
      </c>
      <c r="C207" s="163" t="s">
        <v>12</v>
      </c>
      <c r="D207" s="163" t="s">
        <v>186</v>
      </c>
      <c r="E207" s="163" t="s">
        <v>275</v>
      </c>
      <c r="F207" s="163" t="s">
        <v>289</v>
      </c>
      <c r="G207" s="179" t="s">
        <v>290</v>
      </c>
      <c r="H207" s="167" t="s">
        <v>149</v>
      </c>
      <c r="I207" s="191">
        <v>510</v>
      </c>
      <c r="J207" s="163" t="s">
        <v>300</v>
      </c>
      <c r="K207" s="163" t="s">
        <v>202</v>
      </c>
      <c r="L207" s="163" t="s">
        <v>293</v>
      </c>
      <c r="M207" s="168"/>
    </row>
    <row r="208" spans="1:13" hidden="1" x14ac:dyDescent="0.25">
      <c r="A208" s="163" t="str">
        <f t="shared" si="2"/>
        <v>Residential_Multifamily Low Income Program_Water Heating_Prescriptive_Gas Tankless Water Heater_0.80 UEF_Lifetime (years)</v>
      </c>
      <c r="B208" s="163" t="s">
        <v>11</v>
      </c>
      <c r="C208" s="163" t="s">
        <v>12</v>
      </c>
      <c r="D208" s="163" t="s">
        <v>186</v>
      </c>
      <c r="E208" s="163" t="s">
        <v>275</v>
      </c>
      <c r="F208" s="163" t="s">
        <v>289</v>
      </c>
      <c r="G208" s="179" t="s">
        <v>290</v>
      </c>
      <c r="H208" s="167" t="s">
        <v>157</v>
      </c>
      <c r="I208" s="165">
        <v>20</v>
      </c>
      <c r="J208" s="163" t="s">
        <v>289</v>
      </c>
      <c r="K208" s="163" t="s">
        <v>202</v>
      </c>
      <c r="L208" s="163" t="s">
        <v>293</v>
      </c>
      <c r="M208" s="168"/>
    </row>
    <row r="209" spans="1:13" hidden="1" x14ac:dyDescent="0.25">
      <c r="A209" s="163" t="str">
        <f t="shared" si="2"/>
        <v>Residential_Multifamily Low Income Program_Water Heating_Prescriptive_Gas Tankless Water Heater_0.80 UEF_</v>
      </c>
      <c r="B209" s="163" t="s">
        <v>11</v>
      </c>
      <c r="C209" s="163" t="s">
        <v>12</v>
      </c>
      <c r="D209" s="163" t="s">
        <v>186</v>
      </c>
      <c r="E209" s="163" t="s">
        <v>275</v>
      </c>
      <c r="F209" s="163" t="s">
        <v>289</v>
      </c>
      <c r="G209" s="179" t="s">
        <v>290</v>
      </c>
      <c r="H209" s="167"/>
      <c r="I209" s="165"/>
      <c r="J209" s="163"/>
      <c r="K209" s="163"/>
      <c r="L209" s="163"/>
      <c r="M209" s="168"/>
    </row>
    <row r="210" spans="1:13" hidden="1" x14ac:dyDescent="0.25">
      <c r="A210" s="163" t="str">
        <f t="shared" si="2"/>
        <v>Residential_Multifamily Low Income Program_Water Heating_Prescriptive_Gas Storage Water Heater_0.64 UEF_EF_Base</v>
      </c>
      <c r="B210" s="163" t="s">
        <v>11</v>
      </c>
      <c r="C210" s="163" t="s">
        <v>12</v>
      </c>
      <c r="D210" s="163" t="s">
        <v>186</v>
      </c>
      <c r="E210" s="163" t="s">
        <v>275</v>
      </c>
      <c r="F210" s="163" t="s">
        <v>301</v>
      </c>
      <c r="G210" s="179" t="s">
        <v>302</v>
      </c>
      <c r="H210" s="167" t="s">
        <v>291</v>
      </c>
      <c r="I210" s="181">
        <v>0.6</v>
      </c>
      <c r="J210" s="163" t="s">
        <v>292</v>
      </c>
      <c r="K210" s="163" t="s">
        <v>202</v>
      </c>
      <c r="L210" s="163" t="s">
        <v>293</v>
      </c>
      <c r="M210" s="168"/>
    </row>
    <row r="211" spans="1:13" hidden="1" x14ac:dyDescent="0.25">
      <c r="A211" s="163" t="str">
        <f t="shared" ref="A211:A267" si="3">B211&amp;"_"&amp;C211&amp;"_"&amp;D211&amp;"_"&amp;E211&amp;"_"&amp;F211&amp;"_"&amp;G211&amp;"_"&amp;H211</f>
        <v>Residential_Multifamily Low Income Program_Water Heating_Prescriptive_Gas Storage Water Heater_0.64 UEF_EF_EE</v>
      </c>
      <c r="B211" s="163" t="s">
        <v>11</v>
      </c>
      <c r="C211" s="163" t="s">
        <v>12</v>
      </c>
      <c r="D211" s="163" t="s">
        <v>186</v>
      </c>
      <c r="E211" s="163" t="s">
        <v>275</v>
      </c>
      <c r="F211" s="163" t="s">
        <v>301</v>
      </c>
      <c r="G211" s="179" t="s">
        <v>302</v>
      </c>
      <c r="H211" s="167" t="s">
        <v>294</v>
      </c>
      <c r="I211" s="181">
        <v>0.64</v>
      </c>
      <c r="J211" s="163"/>
      <c r="K211" s="163" t="s">
        <v>202</v>
      </c>
      <c r="L211" s="163" t="s">
        <v>293</v>
      </c>
      <c r="M211" s="168"/>
    </row>
    <row r="212" spans="1:13" hidden="1" x14ac:dyDescent="0.25">
      <c r="A212" s="163" t="str">
        <f t="shared" si="3"/>
        <v>Residential_Multifamily Low Income Program_Water Heating_Prescriptive_Gas Storage Water Heater_0.64 UEF_GPD</v>
      </c>
      <c r="B212" s="163" t="s">
        <v>11</v>
      </c>
      <c r="C212" s="163" t="s">
        <v>12</v>
      </c>
      <c r="D212" s="163" t="s">
        <v>186</v>
      </c>
      <c r="E212" s="163" t="s">
        <v>275</v>
      </c>
      <c r="F212" s="163" t="s">
        <v>301</v>
      </c>
      <c r="G212" s="179" t="s">
        <v>302</v>
      </c>
      <c r="H212" s="167" t="s">
        <v>295</v>
      </c>
      <c r="I212" s="165">
        <v>17.600000000000001</v>
      </c>
      <c r="J212" s="163"/>
      <c r="K212" s="163" t="s">
        <v>202</v>
      </c>
      <c r="L212" s="163" t="s">
        <v>293</v>
      </c>
      <c r="M212" s="168"/>
    </row>
    <row r="213" spans="1:13" hidden="1" x14ac:dyDescent="0.25">
      <c r="A213" s="163" t="str">
        <f t="shared" si="3"/>
        <v>Residential_Multifamily Low Income Program_Water Heating_Prescriptive_Gas Storage Water Heater_0.64 UEF_Household</v>
      </c>
      <c r="B213" s="163" t="s">
        <v>11</v>
      </c>
      <c r="C213" s="163" t="s">
        <v>12</v>
      </c>
      <c r="D213" s="163" t="s">
        <v>186</v>
      </c>
      <c r="E213" s="163" t="s">
        <v>275</v>
      </c>
      <c r="F213" s="163" t="s">
        <v>301</v>
      </c>
      <c r="G213" s="179" t="s">
        <v>302</v>
      </c>
      <c r="H213" s="167" t="s">
        <v>209</v>
      </c>
      <c r="I213" s="165">
        <v>2.0699999999999998</v>
      </c>
      <c r="J213" s="163" t="s">
        <v>210</v>
      </c>
      <c r="K213" s="163" t="s">
        <v>202</v>
      </c>
      <c r="L213" s="163" t="s">
        <v>293</v>
      </c>
      <c r="M213" s="168"/>
    </row>
    <row r="214" spans="1:13" hidden="1" x14ac:dyDescent="0.25">
      <c r="A214" s="163" t="str">
        <f t="shared" si="3"/>
        <v>Residential_Multifamily Low Income Program_Water Heating_Prescriptive_Gas Storage Water Heater_0.64 UEF_Days/year</v>
      </c>
      <c r="B214" s="163" t="s">
        <v>11</v>
      </c>
      <c r="C214" s="163" t="s">
        <v>12</v>
      </c>
      <c r="D214" s="163" t="s">
        <v>186</v>
      </c>
      <c r="E214" s="163" t="s">
        <v>275</v>
      </c>
      <c r="F214" s="163" t="s">
        <v>301</v>
      </c>
      <c r="G214" s="179" t="s">
        <v>302</v>
      </c>
      <c r="H214" s="167" t="s">
        <v>211</v>
      </c>
      <c r="I214" s="165">
        <v>365.25</v>
      </c>
      <c r="J214" s="163"/>
      <c r="K214" s="163" t="s">
        <v>202</v>
      </c>
      <c r="L214" s="163" t="s">
        <v>293</v>
      </c>
      <c r="M214" s="168"/>
    </row>
    <row r="215" spans="1:13" hidden="1" x14ac:dyDescent="0.25">
      <c r="A215" s="163" t="str">
        <f t="shared" si="3"/>
        <v>Residential_Multifamily Low Income Program_Water Heating_Prescriptive_Gas Storage Water Heater_0.64 UEF_yWater</v>
      </c>
      <c r="B215" s="163" t="s">
        <v>11</v>
      </c>
      <c r="C215" s="163" t="s">
        <v>12</v>
      </c>
      <c r="D215" s="163" t="s">
        <v>186</v>
      </c>
      <c r="E215" s="163" t="s">
        <v>275</v>
      </c>
      <c r="F215" s="163" t="s">
        <v>301</v>
      </c>
      <c r="G215" s="179" t="s">
        <v>302</v>
      </c>
      <c r="H215" s="167" t="s">
        <v>296</v>
      </c>
      <c r="I215" s="165">
        <v>8.33</v>
      </c>
      <c r="J215" s="163"/>
      <c r="K215" s="163" t="s">
        <v>202</v>
      </c>
      <c r="L215" s="163" t="s">
        <v>293</v>
      </c>
      <c r="M215" s="168"/>
    </row>
    <row r="216" spans="1:13" hidden="1" x14ac:dyDescent="0.25">
      <c r="A216" s="163" t="str">
        <f t="shared" si="3"/>
        <v>Residential_Multifamily Low Income Program_Water Heating_Prescriptive_Gas Storage Water Heater_0.64 UEF_T_out</v>
      </c>
      <c r="B216" s="163" t="s">
        <v>11</v>
      </c>
      <c r="C216" s="163" t="s">
        <v>12</v>
      </c>
      <c r="D216" s="163" t="s">
        <v>186</v>
      </c>
      <c r="E216" s="163" t="s">
        <v>275</v>
      </c>
      <c r="F216" s="163" t="s">
        <v>301</v>
      </c>
      <c r="G216" s="179" t="s">
        <v>302</v>
      </c>
      <c r="H216" s="167" t="s">
        <v>297</v>
      </c>
      <c r="I216" s="165">
        <v>125</v>
      </c>
      <c r="J216" s="163"/>
      <c r="K216" s="163" t="s">
        <v>202</v>
      </c>
      <c r="L216" s="163" t="s">
        <v>293</v>
      </c>
      <c r="M216" s="168"/>
    </row>
    <row r="217" spans="1:13" hidden="1" x14ac:dyDescent="0.25">
      <c r="A217" s="163" t="str">
        <f t="shared" si="3"/>
        <v>Residential_Multifamily Low Income Program_Water Heating_Prescriptive_Gas Storage Water Heater_0.64 UEF_T_in</v>
      </c>
      <c r="B217" s="163" t="s">
        <v>11</v>
      </c>
      <c r="C217" s="163" t="s">
        <v>12</v>
      </c>
      <c r="D217" s="163" t="s">
        <v>186</v>
      </c>
      <c r="E217" s="163" t="s">
        <v>275</v>
      </c>
      <c r="F217" s="163" t="s">
        <v>301</v>
      </c>
      <c r="G217" s="179" t="s">
        <v>302</v>
      </c>
      <c r="H217" s="167" t="s">
        <v>298</v>
      </c>
      <c r="I217" s="165">
        <v>57.898000000000003</v>
      </c>
      <c r="J217" s="163"/>
      <c r="K217" s="163" t="s">
        <v>202</v>
      </c>
      <c r="L217" s="163" t="s">
        <v>293</v>
      </c>
      <c r="M217" s="168"/>
    </row>
    <row r="218" spans="1:13" hidden="1" x14ac:dyDescent="0.25">
      <c r="A218" s="163" t="str">
        <f t="shared" si="3"/>
        <v>Residential_Multifamily Low Income Program_Water Heating_Prescriptive_Gas Storage Water Heater_0.64 UEF_SpecificHeatWater</v>
      </c>
      <c r="B218" s="163" t="s">
        <v>11</v>
      </c>
      <c r="C218" s="163" t="s">
        <v>12</v>
      </c>
      <c r="D218" s="163" t="s">
        <v>186</v>
      </c>
      <c r="E218" s="163" t="s">
        <v>275</v>
      </c>
      <c r="F218" s="163" t="s">
        <v>301</v>
      </c>
      <c r="G218" s="179" t="s">
        <v>302</v>
      </c>
      <c r="H218" s="167" t="s">
        <v>299</v>
      </c>
      <c r="I218" s="185">
        <v>1</v>
      </c>
      <c r="J218" s="163"/>
      <c r="K218" s="163" t="s">
        <v>202</v>
      </c>
      <c r="L218" s="163" t="s">
        <v>293</v>
      </c>
      <c r="M218" s="168"/>
    </row>
    <row r="219" spans="1:13" hidden="1" x14ac:dyDescent="0.25">
      <c r="A219" s="163" t="str">
        <f t="shared" si="3"/>
        <v>Residential_Multifamily Low Income Program_Water Heating_Prescriptive_Gas Storage Water Heater_0.64 UEF_ConversionFactor</v>
      </c>
      <c r="B219" s="163" t="s">
        <v>11</v>
      </c>
      <c r="C219" s="163" t="s">
        <v>12</v>
      </c>
      <c r="D219" s="163" t="s">
        <v>186</v>
      </c>
      <c r="E219" s="163" t="s">
        <v>275</v>
      </c>
      <c r="F219" s="163" t="s">
        <v>301</v>
      </c>
      <c r="G219" s="179" t="s">
        <v>302</v>
      </c>
      <c r="H219" s="167" t="s">
        <v>244</v>
      </c>
      <c r="I219" s="184">
        <v>100000</v>
      </c>
      <c r="J219" s="163"/>
      <c r="K219" s="163" t="s">
        <v>202</v>
      </c>
      <c r="L219" s="163" t="s">
        <v>293</v>
      </c>
      <c r="M219" s="168"/>
    </row>
    <row r="220" spans="1:13" hidden="1" x14ac:dyDescent="0.25">
      <c r="A220" s="163" t="str">
        <f t="shared" si="3"/>
        <v>Residential_Multifamily Low Income Program_Water Heating_Prescriptive_Gas Storage Water Heater_0.64 UEF_Therm Saved per Unit</v>
      </c>
      <c r="B220" s="163" t="s">
        <v>11</v>
      </c>
      <c r="C220" s="163" t="s">
        <v>12</v>
      </c>
      <c r="D220" s="163" t="s">
        <v>186</v>
      </c>
      <c r="E220" s="163" t="s">
        <v>275</v>
      </c>
      <c r="F220" s="163" t="s">
        <v>301</v>
      </c>
      <c r="G220" s="179" t="s">
        <v>302</v>
      </c>
      <c r="H220" s="167" t="s">
        <v>153</v>
      </c>
      <c r="I220" s="181">
        <f xml:space="preserve"> ( (1/I210 - 1/I211) * I212 * I213 * I214 * I215 * (I216-I217) * I218 ) / I219</f>
        <v>7.7478726001792548</v>
      </c>
      <c r="J220" s="163"/>
      <c r="K220" s="163" t="s">
        <v>202</v>
      </c>
      <c r="L220" s="163" t="s">
        <v>293</v>
      </c>
      <c r="M220" s="168"/>
    </row>
    <row r="221" spans="1:13" hidden="1" x14ac:dyDescent="0.25">
      <c r="A221" s="163" t="str">
        <f t="shared" si="3"/>
        <v>Residential_Multifamily Low Income Program_Water Heating_Prescriptive_Gas Storage Water Heater_0.64 UEF_Incremental Cost</v>
      </c>
      <c r="B221" s="163" t="s">
        <v>11</v>
      </c>
      <c r="C221" s="163" t="s">
        <v>12</v>
      </c>
      <c r="D221" s="163" t="s">
        <v>186</v>
      </c>
      <c r="E221" s="163" t="s">
        <v>275</v>
      </c>
      <c r="F221" s="163" t="s">
        <v>301</v>
      </c>
      <c r="G221" s="179" t="s">
        <v>302</v>
      </c>
      <c r="H221" s="167" t="s">
        <v>149</v>
      </c>
      <c r="I221" s="191">
        <v>256</v>
      </c>
      <c r="J221" s="163" t="s">
        <v>303</v>
      </c>
      <c r="K221" s="163" t="s">
        <v>202</v>
      </c>
      <c r="L221" s="163" t="s">
        <v>293</v>
      </c>
      <c r="M221" s="168"/>
    </row>
    <row r="222" spans="1:13" hidden="1" x14ac:dyDescent="0.25">
      <c r="A222" s="163" t="str">
        <f t="shared" si="3"/>
        <v>Residential_Multifamily Low Income Program_Water Heating_Prescriptive_Gas Storage Water Heater_0.64 UEF_Lifetime (years)</v>
      </c>
      <c r="B222" s="163" t="s">
        <v>11</v>
      </c>
      <c r="C222" s="163" t="s">
        <v>12</v>
      </c>
      <c r="D222" s="163" t="s">
        <v>186</v>
      </c>
      <c r="E222" s="163" t="s">
        <v>275</v>
      </c>
      <c r="F222" s="163" t="s">
        <v>301</v>
      </c>
      <c r="G222" s="179" t="s">
        <v>302</v>
      </c>
      <c r="H222" s="167" t="s">
        <v>157</v>
      </c>
      <c r="I222" s="165">
        <v>13</v>
      </c>
      <c r="J222" s="163" t="s">
        <v>301</v>
      </c>
      <c r="K222" s="163" t="s">
        <v>202</v>
      </c>
      <c r="L222" s="163" t="s">
        <v>293</v>
      </c>
      <c r="M222" s="168"/>
    </row>
    <row r="223" spans="1:13" hidden="1" x14ac:dyDescent="0.25">
      <c r="A223" s="163" t="str">
        <f t="shared" si="3"/>
        <v>Residential_Multifamily Low Income Program_Water Heating_Prescriptive_Gas Storage Water Heater_0.64 UEF_</v>
      </c>
      <c r="B223" s="163" t="s">
        <v>11</v>
      </c>
      <c r="C223" s="163" t="s">
        <v>12</v>
      </c>
      <c r="D223" s="163" t="s">
        <v>186</v>
      </c>
      <c r="E223" s="163" t="s">
        <v>275</v>
      </c>
      <c r="F223" s="163" t="s">
        <v>301</v>
      </c>
      <c r="G223" s="179" t="s">
        <v>302</v>
      </c>
      <c r="H223" s="167"/>
      <c r="I223" s="165"/>
      <c r="J223" s="163"/>
      <c r="K223" s="163"/>
      <c r="L223" s="163"/>
      <c r="M223" s="168"/>
    </row>
    <row r="224" spans="1:13" hidden="1" x14ac:dyDescent="0.25">
      <c r="A224" s="163" t="str">
        <f t="shared" si="3"/>
        <v>Residential_Multifamily Low Income Program_HVAC/DHW_Prescriptive_High-efficiency boiler with side-arm tank_90% AFUE_EFLH_Heating</v>
      </c>
      <c r="B224" s="163" t="s">
        <v>11</v>
      </c>
      <c r="C224" s="163" t="s">
        <v>12</v>
      </c>
      <c r="D224" s="163" t="s">
        <v>304</v>
      </c>
      <c r="E224" s="163" t="s">
        <v>275</v>
      </c>
      <c r="F224" s="163" t="s">
        <v>305</v>
      </c>
      <c r="G224" s="179" t="s">
        <v>284</v>
      </c>
      <c r="H224" s="167" t="s">
        <v>236</v>
      </c>
      <c r="I224" s="184">
        <v>2218</v>
      </c>
      <c r="J224" s="163"/>
      <c r="K224" s="163" t="s">
        <v>202</v>
      </c>
      <c r="L224" s="163" t="s">
        <v>287</v>
      </c>
      <c r="M224" s="168"/>
    </row>
    <row r="225" spans="1:13" hidden="1" x14ac:dyDescent="0.25">
      <c r="A225" s="163" t="str">
        <f t="shared" si="3"/>
        <v>Residential_Multifamily Low Income Program_HVAC/DHW_Prescriptive_High-efficiency boiler with side-arm tank_90% AFUE_Capacity</v>
      </c>
      <c r="B225" s="163" t="s">
        <v>11</v>
      </c>
      <c r="C225" s="163" t="s">
        <v>12</v>
      </c>
      <c r="D225" s="163" t="s">
        <v>304</v>
      </c>
      <c r="E225" s="163" t="s">
        <v>275</v>
      </c>
      <c r="F225" s="163" t="s">
        <v>305</v>
      </c>
      <c r="G225" s="179" t="s">
        <v>284</v>
      </c>
      <c r="H225" s="167" t="s">
        <v>278</v>
      </c>
      <c r="I225" s="184">
        <v>80000</v>
      </c>
      <c r="J225" s="163"/>
      <c r="K225" s="163" t="s">
        <v>202</v>
      </c>
      <c r="L225" s="163" t="s">
        <v>287</v>
      </c>
      <c r="M225" s="168"/>
    </row>
    <row r="226" spans="1:13" hidden="1" x14ac:dyDescent="0.25">
      <c r="A226" s="163" t="str">
        <f t="shared" si="3"/>
        <v>Residential_Multifamily Low Income Program_HVAC/DHW_Prescriptive_High-efficiency boiler with side-arm tank_90% AFUE_AFUE_EE</v>
      </c>
      <c r="B226" s="163" t="s">
        <v>11</v>
      </c>
      <c r="C226" s="163" t="s">
        <v>12</v>
      </c>
      <c r="D226" s="163" t="s">
        <v>304</v>
      </c>
      <c r="E226" s="163" t="s">
        <v>275</v>
      </c>
      <c r="F226" s="163" t="s">
        <v>305</v>
      </c>
      <c r="G226" s="179" t="s">
        <v>284</v>
      </c>
      <c r="H226" s="167" t="s">
        <v>279</v>
      </c>
      <c r="I226" s="180">
        <v>0.9</v>
      </c>
      <c r="J226" s="163"/>
      <c r="K226" s="163" t="s">
        <v>202</v>
      </c>
      <c r="L226" s="163" t="s">
        <v>287</v>
      </c>
      <c r="M226" s="168"/>
    </row>
    <row r="227" spans="1:13" hidden="1" x14ac:dyDescent="0.25">
      <c r="A227" s="163" t="str">
        <f t="shared" si="3"/>
        <v>Residential_Multifamily Low Income Program_HVAC/DHW_Prescriptive_High-efficiency boiler with side-arm tank_90% AFUE_AFUE_Base</v>
      </c>
      <c r="B227" s="163" t="s">
        <v>11</v>
      </c>
      <c r="C227" s="163" t="s">
        <v>12</v>
      </c>
      <c r="D227" s="163" t="s">
        <v>304</v>
      </c>
      <c r="E227" s="163" t="s">
        <v>275</v>
      </c>
      <c r="F227" s="163" t="s">
        <v>305</v>
      </c>
      <c r="G227" s="179" t="s">
        <v>284</v>
      </c>
      <c r="H227" s="167" t="s">
        <v>280</v>
      </c>
      <c r="I227" s="180">
        <v>0.82</v>
      </c>
      <c r="J227" s="163"/>
      <c r="K227" s="163" t="s">
        <v>202</v>
      </c>
      <c r="L227" s="163" t="s">
        <v>287</v>
      </c>
      <c r="M227" s="168"/>
    </row>
    <row r="228" spans="1:13" hidden="1" x14ac:dyDescent="0.25">
      <c r="A228" s="163" t="str">
        <f t="shared" si="3"/>
        <v>Residential_Multifamily Low Income Program_HVAC/DHW_Prescriptive_High-efficiency boiler with side-arm tank_90% AFUE_AFUE_Base</v>
      </c>
      <c r="B228" s="163" t="s">
        <v>11</v>
      </c>
      <c r="C228" s="163" t="s">
        <v>12</v>
      </c>
      <c r="D228" s="163" t="s">
        <v>304</v>
      </c>
      <c r="E228" s="163" t="s">
        <v>275</v>
      </c>
      <c r="F228" s="163" t="s">
        <v>305</v>
      </c>
      <c r="G228" s="179" t="s">
        <v>284</v>
      </c>
      <c r="H228" s="167" t="s">
        <v>280</v>
      </c>
      <c r="I228" s="180">
        <f>I227</f>
        <v>0.82</v>
      </c>
      <c r="J228" s="163"/>
      <c r="K228" s="163" t="s">
        <v>202</v>
      </c>
      <c r="L228" s="163" t="s">
        <v>287</v>
      </c>
      <c r="M228" s="168"/>
    </row>
    <row r="229" spans="1:13" hidden="1" x14ac:dyDescent="0.25">
      <c r="A229" s="163" t="str">
        <f t="shared" si="3"/>
        <v>Residential_Multifamily Low Income Program_HVAC/DHW_Prescriptive_High-efficiency boiler with side-arm tank_90% AFUE_ConversionFactor</v>
      </c>
      <c r="B229" s="163" t="s">
        <v>11</v>
      </c>
      <c r="C229" s="163" t="s">
        <v>12</v>
      </c>
      <c r="D229" s="163" t="s">
        <v>304</v>
      </c>
      <c r="E229" s="163" t="s">
        <v>275</v>
      </c>
      <c r="F229" s="163" t="s">
        <v>305</v>
      </c>
      <c r="G229" s="179" t="s">
        <v>284</v>
      </c>
      <c r="H229" s="167" t="s">
        <v>244</v>
      </c>
      <c r="I229" s="184">
        <v>100000</v>
      </c>
      <c r="J229" s="163"/>
      <c r="K229" s="163" t="s">
        <v>202</v>
      </c>
      <c r="L229" s="163" t="s">
        <v>287</v>
      </c>
      <c r="M229" s="168"/>
    </row>
    <row r="230" spans="1:13" hidden="1" x14ac:dyDescent="0.25">
      <c r="A230" s="163" t="str">
        <f t="shared" si="3"/>
        <v>Residential_Multifamily Low Income Program_HVAC/DHW_Prescriptive_High-efficiency boiler with side-arm tank_90% AFUE_HVAC Savings per Unit</v>
      </c>
      <c r="B230" s="163" t="s">
        <v>11</v>
      </c>
      <c r="C230" s="163" t="s">
        <v>12</v>
      </c>
      <c r="D230" s="163" t="s">
        <v>304</v>
      </c>
      <c r="E230" s="163" t="s">
        <v>275</v>
      </c>
      <c r="F230" s="163" t="s">
        <v>305</v>
      </c>
      <c r="G230" s="179" t="s">
        <v>284</v>
      </c>
      <c r="H230" s="167" t="s">
        <v>306</v>
      </c>
      <c r="I230" s="181">
        <f xml:space="preserve"> (I224 * I225 * ((I226-I227) / I228)) / I229</f>
        <v>173.11219512195137</v>
      </c>
      <c r="J230" s="163"/>
      <c r="K230" s="163" t="s">
        <v>202</v>
      </c>
      <c r="L230" s="163" t="s">
        <v>287</v>
      </c>
      <c r="M230" s="168"/>
    </row>
    <row r="231" spans="1:13" hidden="1" x14ac:dyDescent="0.25">
      <c r="A231" s="163" t="str">
        <f t="shared" si="3"/>
        <v>Residential_Multifamily Low Income Program_HVAC/DHW_Prescriptive_High-efficiency boiler with side-arm tank_90% AFUE_GPD</v>
      </c>
      <c r="B231" s="163" t="s">
        <v>11</v>
      </c>
      <c r="C231" s="163" t="s">
        <v>12</v>
      </c>
      <c r="D231" s="163" t="s">
        <v>304</v>
      </c>
      <c r="E231" s="163" t="s">
        <v>275</v>
      </c>
      <c r="F231" s="163" t="s">
        <v>305</v>
      </c>
      <c r="G231" s="179" t="s">
        <v>284</v>
      </c>
      <c r="H231" s="167" t="s">
        <v>295</v>
      </c>
      <c r="I231" s="165">
        <v>17.600000000000001</v>
      </c>
      <c r="J231" s="163"/>
      <c r="K231" s="163" t="s">
        <v>202</v>
      </c>
      <c r="L231" s="163" t="s">
        <v>293</v>
      </c>
      <c r="M231" s="168"/>
    </row>
    <row r="232" spans="1:13" hidden="1" x14ac:dyDescent="0.25">
      <c r="A232" s="163" t="str">
        <f t="shared" si="3"/>
        <v>Residential_Multifamily Low Income Program_HVAC/DHW_Prescriptive_High-efficiency boiler with side-arm tank_90% AFUE_Household</v>
      </c>
      <c r="B232" s="163" t="s">
        <v>11</v>
      </c>
      <c r="C232" s="163" t="s">
        <v>12</v>
      </c>
      <c r="D232" s="163" t="s">
        <v>304</v>
      </c>
      <c r="E232" s="163" t="s">
        <v>275</v>
      </c>
      <c r="F232" s="163" t="s">
        <v>305</v>
      </c>
      <c r="G232" s="179" t="s">
        <v>284</v>
      </c>
      <c r="H232" s="167" t="s">
        <v>209</v>
      </c>
      <c r="I232" s="165">
        <v>2.0699999999999998</v>
      </c>
      <c r="J232" s="163" t="s">
        <v>210</v>
      </c>
      <c r="K232" s="163" t="s">
        <v>202</v>
      </c>
      <c r="L232" s="163" t="s">
        <v>293</v>
      </c>
      <c r="M232" s="168"/>
    </row>
    <row r="233" spans="1:13" hidden="1" x14ac:dyDescent="0.25">
      <c r="A233" s="163" t="str">
        <f t="shared" si="3"/>
        <v>Residential_Multifamily Low Income Program_HVAC/DHW_Prescriptive_High-efficiency boiler with side-arm tank_90% AFUE_Days/year</v>
      </c>
      <c r="B233" s="163" t="s">
        <v>11</v>
      </c>
      <c r="C233" s="163" t="s">
        <v>12</v>
      </c>
      <c r="D233" s="163" t="s">
        <v>304</v>
      </c>
      <c r="E233" s="163" t="s">
        <v>275</v>
      </c>
      <c r="F233" s="163" t="s">
        <v>305</v>
      </c>
      <c r="G233" s="179" t="s">
        <v>284</v>
      </c>
      <c r="H233" s="167" t="s">
        <v>211</v>
      </c>
      <c r="I233" s="165">
        <v>365.25</v>
      </c>
      <c r="J233" s="163"/>
      <c r="K233" s="163" t="s">
        <v>202</v>
      </c>
      <c r="L233" s="163" t="s">
        <v>293</v>
      </c>
      <c r="M233" s="168"/>
    </row>
    <row r="234" spans="1:13" hidden="1" x14ac:dyDescent="0.25">
      <c r="A234" s="163" t="str">
        <f t="shared" si="3"/>
        <v>Residential_Multifamily Low Income Program_HVAC/DHW_Prescriptive_High-efficiency boiler with side-arm tank_90% AFUE_yWater</v>
      </c>
      <c r="B234" s="163" t="s">
        <v>11</v>
      </c>
      <c r="C234" s="163" t="s">
        <v>12</v>
      </c>
      <c r="D234" s="163" t="s">
        <v>304</v>
      </c>
      <c r="E234" s="163" t="s">
        <v>275</v>
      </c>
      <c r="F234" s="163" t="s">
        <v>305</v>
      </c>
      <c r="G234" s="179" t="s">
        <v>284</v>
      </c>
      <c r="H234" s="167" t="s">
        <v>296</v>
      </c>
      <c r="I234" s="165">
        <v>8.33</v>
      </c>
      <c r="J234" s="163"/>
      <c r="K234" s="163" t="s">
        <v>202</v>
      </c>
      <c r="L234" s="163" t="s">
        <v>293</v>
      </c>
      <c r="M234" s="168"/>
    </row>
    <row r="235" spans="1:13" hidden="1" x14ac:dyDescent="0.25">
      <c r="A235" s="163" t="str">
        <f t="shared" si="3"/>
        <v>Residential_Multifamily Low Income Program_HVAC/DHW_Prescriptive_High-efficiency boiler with side-arm tank_90% AFUE_T_out</v>
      </c>
      <c r="B235" s="163" t="s">
        <v>11</v>
      </c>
      <c r="C235" s="163" t="s">
        <v>12</v>
      </c>
      <c r="D235" s="163" t="s">
        <v>304</v>
      </c>
      <c r="E235" s="163" t="s">
        <v>275</v>
      </c>
      <c r="F235" s="163" t="s">
        <v>305</v>
      </c>
      <c r="G235" s="179" t="s">
        <v>284</v>
      </c>
      <c r="H235" s="167" t="s">
        <v>297</v>
      </c>
      <c r="I235" s="165">
        <v>125</v>
      </c>
      <c r="J235" s="163"/>
      <c r="K235" s="163" t="s">
        <v>202</v>
      </c>
      <c r="L235" s="163" t="s">
        <v>293</v>
      </c>
      <c r="M235" s="168"/>
    </row>
    <row r="236" spans="1:13" hidden="1" x14ac:dyDescent="0.25">
      <c r="A236" s="163" t="str">
        <f t="shared" si="3"/>
        <v>Residential_Multifamily Low Income Program_HVAC/DHW_Prescriptive_High-efficiency boiler with side-arm tank_90% AFUE_T_in</v>
      </c>
      <c r="B236" s="163" t="s">
        <v>11</v>
      </c>
      <c r="C236" s="163" t="s">
        <v>12</v>
      </c>
      <c r="D236" s="163" t="s">
        <v>304</v>
      </c>
      <c r="E236" s="163" t="s">
        <v>275</v>
      </c>
      <c r="F236" s="163" t="s">
        <v>305</v>
      </c>
      <c r="G236" s="179" t="s">
        <v>284</v>
      </c>
      <c r="H236" s="167" t="s">
        <v>298</v>
      </c>
      <c r="I236" s="165">
        <v>57.898000000000003</v>
      </c>
      <c r="J236" s="163"/>
      <c r="K236" s="163" t="s">
        <v>202</v>
      </c>
      <c r="L236" s="163" t="s">
        <v>293</v>
      </c>
      <c r="M236" s="168"/>
    </row>
    <row r="237" spans="1:13" hidden="1" x14ac:dyDescent="0.25">
      <c r="A237" s="163" t="str">
        <f t="shared" si="3"/>
        <v>Residential_Multifamily Low Income Program_HVAC/DHW_Prescriptive_High-efficiency boiler with side-arm tank_90% AFUE_ConversionFactor</v>
      </c>
      <c r="B237" s="163" t="s">
        <v>11</v>
      </c>
      <c r="C237" s="163" t="s">
        <v>12</v>
      </c>
      <c r="D237" s="163" t="s">
        <v>304</v>
      </c>
      <c r="E237" s="163" t="s">
        <v>275</v>
      </c>
      <c r="F237" s="163" t="s">
        <v>305</v>
      </c>
      <c r="G237" s="179" t="s">
        <v>284</v>
      </c>
      <c r="H237" s="167" t="s">
        <v>244</v>
      </c>
      <c r="I237" s="184">
        <v>100000</v>
      </c>
      <c r="J237" s="163"/>
      <c r="K237" s="163" t="s">
        <v>307</v>
      </c>
      <c r="L237" s="163" t="s">
        <v>308</v>
      </c>
      <c r="M237" s="168"/>
    </row>
    <row r="238" spans="1:13" hidden="1" x14ac:dyDescent="0.25">
      <c r="A238" s="163" t="str">
        <f t="shared" si="3"/>
        <v>Residential_Multifamily Low Income Program_HVAC/DHW_Prescriptive_High-efficiency boiler with side-arm tank_90% AFUE_EF_Base</v>
      </c>
      <c r="B238" s="163" t="s">
        <v>11</v>
      </c>
      <c r="C238" s="163" t="s">
        <v>12</v>
      </c>
      <c r="D238" s="163" t="s">
        <v>304</v>
      </c>
      <c r="E238" s="163" t="s">
        <v>275</v>
      </c>
      <c r="F238" s="163" t="s">
        <v>305</v>
      </c>
      <c r="G238" s="179" t="s">
        <v>284</v>
      </c>
      <c r="H238" s="167" t="s">
        <v>291</v>
      </c>
      <c r="I238" s="180">
        <v>0.67</v>
      </c>
      <c r="J238" s="163" t="s">
        <v>309</v>
      </c>
      <c r="K238" s="163" t="s">
        <v>307</v>
      </c>
      <c r="L238" s="163" t="s">
        <v>308</v>
      </c>
      <c r="M238" s="168"/>
    </row>
    <row r="239" spans="1:13" hidden="1" x14ac:dyDescent="0.25">
      <c r="A239" s="163" t="str">
        <f t="shared" si="3"/>
        <v>Residential_Multifamily Low Income Program_HVAC/DHW_Prescriptive_High-efficiency boiler with side-arm tank_90% AFUE_EF_EE</v>
      </c>
      <c r="B239" s="163" t="s">
        <v>11</v>
      </c>
      <c r="C239" s="163" t="s">
        <v>12</v>
      </c>
      <c r="D239" s="163" t="s">
        <v>304</v>
      </c>
      <c r="E239" s="163" t="s">
        <v>275</v>
      </c>
      <c r="F239" s="163" t="s">
        <v>305</v>
      </c>
      <c r="G239" s="179" t="s">
        <v>284</v>
      </c>
      <c r="H239" s="167" t="s">
        <v>294</v>
      </c>
      <c r="I239" s="180">
        <f>I226</f>
        <v>0.9</v>
      </c>
      <c r="J239" s="163"/>
      <c r="K239" s="163" t="s">
        <v>307</v>
      </c>
      <c r="L239" s="163" t="s">
        <v>308</v>
      </c>
      <c r="M239" s="168"/>
    </row>
    <row r="240" spans="1:13" hidden="1" x14ac:dyDescent="0.25">
      <c r="A240" s="163" t="str">
        <f t="shared" si="3"/>
        <v>Residential_Multifamily Low Income Program_HVAC/DHW_Prescriptive_High-efficiency boiler with side-arm tank_90% AFUE_UA_Base</v>
      </c>
      <c r="B240" s="163" t="s">
        <v>11</v>
      </c>
      <c r="C240" s="163" t="s">
        <v>12</v>
      </c>
      <c r="D240" s="163" t="s">
        <v>304</v>
      </c>
      <c r="E240" s="163" t="s">
        <v>275</v>
      </c>
      <c r="F240" s="163" t="s">
        <v>305</v>
      </c>
      <c r="G240" s="179" t="s">
        <v>284</v>
      </c>
      <c r="H240" s="167" t="s">
        <v>310</v>
      </c>
      <c r="I240" s="165">
        <v>7.85</v>
      </c>
      <c r="J240" s="163"/>
      <c r="K240" s="163" t="s">
        <v>307</v>
      </c>
      <c r="L240" s="163" t="s">
        <v>308</v>
      </c>
      <c r="M240" s="168"/>
    </row>
    <row r="241" spans="1:13" hidden="1" x14ac:dyDescent="0.25">
      <c r="A241" s="163" t="str">
        <f t="shared" si="3"/>
        <v>Residential_Multifamily Low Income Program_HVAC/DHW_Prescriptive_High-efficiency boiler with side-arm tank_90% AFUE_EF_Base</v>
      </c>
      <c r="B241" s="163" t="s">
        <v>11</v>
      </c>
      <c r="C241" s="163" t="s">
        <v>12</v>
      </c>
      <c r="D241" s="163" t="s">
        <v>304</v>
      </c>
      <c r="E241" s="163" t="s">
        <v>275</v>
      </c>
      <c r="F241" s="163" t="s">
        <v>305</v>
      </c>
      <c r="G241" s="179" t="s">
        <v>284</v>
      </c>
      <c r="H241" s="167" t="s">
        <v>291</v>
      </c>
      <c r="I241" s="180">
        <f>I238</f>
        <v>0.67</v>
      </c>
      <c r="J241" s="163" t="s">
        <v>309</v>
      </c>
      <c r="K241" s="163" t="s">
        <v>307</v>
      </c>
      <c r="L241" s="163" t="s">
        <v>308</v>
      </c>
      <c r="M241" s="168"/>
    </row>
    <row r="242" spans="1:13" hidden="1" x14ac:dyDescent="0.25">
      <c r="A242" s="163" t="str">
        <f t="shared" si="3"/>
        <v>Residential_Multifamily Low Income Program_HVAC/DHW_Prescriptive_High-efficiency boiler with side-arm tank_90% AFUE_UA_EE</v>
      </c>
      <c r="B242" s="163" t="s">
        <v>11</v>
      </c>
      <c r="C242" s="163" t="s">
        <v>12</v>
      </c>
      <c r="D242" s="163" t="s">
        <v>304</v>
      </c>
      <c r="E242" s="163" t="s">
        <v>275</v>
      </c>
      <c r="F242" s="163" t="s">
        <v>305</v>
      </c>
      <c r="G242" s="179" t="s">
        <v>284</v>
      </c>
      <c r="H242" s="167" t="s">
        <v>311</v>
      </c>
      <c r="I242" s="165">
        <v>5.4</v>
      </c>
      <c r="J242" s="163"/>
      <c r="K242" s="163" t="s">
        <v>307</v>
      </c>
      <c r="L242" s="163" t="s">
        <v>308</v>
      </c>
      <c r="M242" s="168"/>
    </row>
    <row r="243" spans="1:13" hidden="1" x14ac:dyDescent="0.25">
      <c r="A243" s="163" t="str">
        <f t="shared" si="3"/>
        <v>Residential_Multifamily Low Income Program_HVAC/DHW_Prescriptive_High-efficiency boiler with side-arm tank_90% AFUE_EF_EE</v>
      </c>
      <c r="B243" s="163" t="s">
        <v>11</v>
      </c>
      <c r="C243" s="163" t="s">
        <v>12</v>
      </c>
      <c r="D243" s="163" t="s">
        <v>304</v>
      </c>
      <c r="E243" s="163" t="s">
        <v>275</v>
      </c>
      <c r="F243" s="163" t="s">
        <v>305</v>
      </c>
      <c r="G243" s="179" t="s">
        <v>284</v>
      </c>
      <c r="H243" s="167" t="s">
        <v>294</v>
      </c>
      <c r="I243" s="180">
        <f>I239</f>
        <v>0.9</v>
      </c>
      <c r="J243" s="163"/>
      <c r="K243" s="163" t="s">
        <v>307</v>
      </c>
      <c r="L243" s="163" t="s">
        <v>308</v>
      </c>
      <c r="M243" s="168"/>
    </row>
    <row r="244" spans="1:13" hidden="1" x14ac:dyDescent="0.25">
      <c r="A244" s="163" t="str">
        <f t="shared" si="3"/>
        <v>Residential_Multifamily Low Income Program_HVAC/DHW_Prescriptive_High-efficiency boiler with side-arm tank_90% AFUE_T_out</v>
      </c>
      <c r="B244" s="163" t="s">
        <v>11</v>
      </c>
      <c r="C244" s="163" t="s">
        <v>12</v>
      </c>
      <c r="D244" s="163" t="s">
        <v>304</v>
      </c>
      <c r="E244" s="163" t="s">
        <v>275</v>
      </c>
      <c r="F244" s="163" t="s">
        <v>305</v>
      </c>
      <c r="G244" s="179" t="s">
        <v>284</v>
      </c>
      <c r="H244" s="167" t="s">
        <v>297</v>
      </c>
      <c r="I244" s="165">
        <f>I235</f>
        <v>125</v>
      </c>
      <c r="J244" s="163"/>
      <c r="K244" s="163" t="s">
        <v>307</v>
      </c>
      <c r="L244" s="163" t="s">
        <v>308</v>
      </c>
      <c r="M244" s="168"/>
    </row>
    <row r="245" spans="1:13" hidden="1" x14ac:dyDescent="0.25">
      <c r="A245" s="163" t="str">
        <f t="shared" si="3"/>
        <v>Residential_Multifamily Low Income Program_HVAC/DHW_Prescriptive_High-efficiency boiler with side-arm tank_90% AFUE_T_amb</v>
      </c>
      <c r="B245" s="163" t="s">
        <v>11</v>
      </c>
      <c r="C245" s="163" t="s">
        <v>12</v>
      </c>
      <c r="D245" s="163" t="s">
        <v>304</v>
      </c>
      <c r="E245" s="163" t="s">
        <v>275</v>
      </c>
      <c r="F245" s="163" t="s">
        <v>305</v>
      </c>
      <c r="G245" s="179" t="s">
        <v>284</v>
      </c>
      <c r="H245" s="167" t="s">
        <v>312</v>
      </c>
      <c r="I245" s="165">
        <v>70</v>
      </c>
      <c r="J245" s="163"/>
      <c r="K245" s="163" t="s">
        <v>307</v>
      </c>
      <c r="L245" s="163" t="s">
        <v>308</v>
      </c>
      <c r="M245" s="168"/>
    </row>
    <row r="246" spans="1:13" hidden="1" x14ac:dyDescent="0.25">
      <c r="A246" s="163" t="str">
        <f t="shared" si="3"/>
        <v>Residential_Multifamily Low Income Program_HVAC/DHW_Prescriptive_High-efficiency boiler with side-arm tank_90% AFUE_ConversionFactor</v>
      </c>
      <c r="B246" s="163" t="s">
        <v>11</v>
      </c>
      <c r="C246" s="163" t="s">
        <v>12</v>
      </c>
      <c r="D246" s="163" t="s">
        <v>304</v>
      </c>
      <c r="E246" s="163" t="s">
        <v>275</v>
      </c>
      <c r="F246" s="163" t="s">
        <v>305</v>
      </c>
      <c r="G246" s="179" t="s">
        <v>284</v>
      </c>
      <c r="H246" s="167" t="s">
        <v>244</v>
      </c>
      <c r="I246" s="184">
        <v>100000</v>
      </c>
      <c r="J246" s="163"/>
      <c r="K246" s="163" t="s">
        <v>307</v>
      </c>
      <c r="L246" s="163" t="s">
        <v>308</v>
      </c>
      <c r="M246" s="168"/>
    </row>
    <row r="247" spans="1:13" hidden="1" x14ac:dyDescent="0.25">
      <c r="A247" s="163" t="str">
        <f t="shared" si="3"/>
        <v>Residential_Multifamily Low Income Program_HVAC/DHW_Prescriptive_High-efficiency boiler with side-arm tank_90% AFUE_Hours/year</v>
      </c>
      <c r="B247" s="163" t="s">
        <v>11</v>
      </c>
      <c r="C247" s="163" t="s">
        <v>12</v>
      </c>
      <c r="D247" s="163" t="s">
        <v>304</v>
      </c>
      <c r="E247" s="163" t="s">
        <v>275</v>
      </c>
      <c r="F247" s="163" t="s">
        <v>305</v>
      </c>
      <c r="G247" s="179" t="s">
        <v>284</v>
      </c>
      <c r="H247" s="167" t="s">
        <v>313</v>
      </c>
      <c r="I247" s="184">
        <f>I233*24</f>
        <v>8766</v>
      </c>
      <c r="J247" s="163"/>
      <c r="K247" s="163" t="s">
        <v>307</v>
      </c>
      <c r="L247" s="163" t="s">
        <v>308</v>
      </c>
      <c r="M247" s="168"/>
    </row>
    <row r="248" spans="1:13" hidden="1" x14ac:dyDescent="0.25">
      <c r="A248" s="163" t="str">
        <f t="shared" si="3"/>
        <v>Residential_Multifamily Low Income Program_HVAC/DHW_Prescriptive_High-efficiency boiler with side-arm tank_90% AFUE_DHW Savings per Unit</v>
      </c>
      <c r="B248" s="163" t="s">
        <v>11</v>
      </c>
      <c r="C248" s="163" t="s">
        <v>12</v>
      </c>
      <c r="D248" s="163" t="s">
        <v>304</v>
      </c>
      <c r="E248" s="163" t="s">
        <v>275</v>
      </c>
      <c r="F248" s="163" t="s">
        <v>305</v>
      </c>
      <c r="G248" s="179" t="s">
        <v>284</v>
      </c>
      <c r="H248" s="167" t="s">
        <v>314</v>
      </c>
      <c r="I248" s="187">
        <f xml:space="preserve"> (I231*I232 * I233 * I234 * (I235-I236) / I237) * (1/I238 - 1/I239) + (I240/I241 - I242/I243) * ((I244-I245)/I246) * I247</f>
        <v>55.930885242447388</v>
      </c>
      <c r="J248" s="163" t="s">
        <v>315</v>
      </c>
      <c r="K248" s="163" t="s">
        <v>307</v>
      </c>
      <c r="L248" s="163" t="s">
        <v>308</v>
      </c>
      <c r="M248" s="168"/>
    </row>
    <row r="249" spans="1:13" hidden="1" x14ac:dyDescent="0.25">
      <c r="A249" s="163" t="str">
        <f t="shared" si="3"/>
        <v>Residential_Multifamily Low Income Program_HVAC/DHW_Prescriptive_High-efficiency boiler with side-arm tank_90% AFUE_Therm Saved per Unit</v>
      </c>
      <c r="B249" s="163" t="s">
        <v>11</v>
      </c>
      <c r="C249" s="163" t="s">
        <v>12</v>
      </c>
      <c r="D249" s="163" t="s">
        <v>304</v>
      </c>
      <c r="E249" s="163" t="s">
        <v>275</v>
      </c>
      <c r="F249" s="163" t="s">
        <v>305</v>
      </c>
      <c r="G249" s="179" t="s">
        <v>284</v>
      </c>
      <c r="H249" s="167" t="s">
        <v>153</v>
      </c>
      <c r="I249" s="181">
        <f>I230+I248</f>
        <v>229.04308036439875</v>
      </c>
      <c r="J249" s="163"/>
      <c r="K249" s="163" t="s">
        <v>202</v>
      </c>
      <c r="L249" s="163" t="s">
        <v>287</v>
      </c>
      <c r="M249" s="168"/>
    </row>
    <row r="250" spans="1:13" hidden="1" x14ac:dyDescent="0.25">
      <c r="A250" s="163" t="str">
        <f t="shared" si="3"/>
        <v>Residential_Multifamily Low Income Program_HVAC/DHW_Prescriptive_High-efficiency boiler with side-arm tank_90% AFUE_Incremental Cost</v>
      </c>
      <c r="B250" s="163" t="s">
        <v>11</v>
      </c>
      <c r="C250" s="163" t="s">
        <v>12</v>
      </c>
      <c r="D250" s="163" t="s">
        <v>304</v>
      </c>
      <c r="E250" s="163" t="s">
        <v>275</v>
      </c>
      <c r="F250" s="163" t="s">
        <v>305</v>
      </c>
      <c r="G250" s="179" t="s">
        <v>284</v>
      </c>
      <c r="H250" s="167" t="s">
        <v>149</v>
      </c>
      <c r="I250" s="183">
        <f xml:space="preserve"> 884 + 256</f>
        <v>1140</v>
      </c>
      <c r="J250" s="163" t="s">
        <v>316</v>
      </c>
      <c r="K250" s="163" t="s">
        <v>202</v>
      </c>
      <c r="L250" s="163" t="s">
        <v>287</v>
      </c>
      <c r="M250" s="168"/>
    </row>
    <row r="251" spans="1:13" hidden="1" x14ac:dyDescent="0.25">
      <c r="A251" s="163" t="str">
        <f t="shared" si="3"/>
        <v>Residential_Multifamily Low Income Program_HVAC/DHW_Prescriptive_High-efficiency boiler with side-arm tank_90% AFUE_Lifetime (years)</v>
      </c>
      <c r="B251" s="163" t="s">
        <v>11</v>
      </c>
      <c r="C251" s="163" t="s">
        <v>12</v>
      </c>
      <c r="D251" s="163" t="s">
        <v>304</v>
      </c>
      <c r="E251" s="163" t="s">
        <v>275</v>
      </c>
      <c r="F251" s="163" t="s">
        <v>305</v>
      </c>
      <c r="G251" s="179" t="s">
        <v>284</v>
      </c>
      <c r="H251" s="167" t="s">
        <v>157</v>
      </c>
      <c r="I251" s="165">
        <f>MIN(26.5,13)</f>
        <v>13</v>
      </c>
      <c r="J251" s="163" t="s">
        <v>317</v>
      </c>
      <c r="K251" s="163" t="s">
        <v>202</v>
      </c>
      <c r="L251" s="163" t="s">
        <v>287</v>
      </c>
      <c r="M251" s="168"/>
    </row>
    <row r="252" spans="1:13" hidden="1" x14ac:dyDescent="0.25">
      <c r="A252" s="163" t="str">
        <f t="shared" si="3"/>
        <v>Residential_Multifamily Low Income Program_HVAC/DHW_Prescriptive_High-efficiency boiler with side-arm tank_90% AFUE_</v>
      </c>
      <c r="B252" s="163" t="s">
        <v>11</v>
      </c>
      <c r="C252" s="163" t="s">
        <v>12</v>
      </c>
      <c r="D252" s="163" t="s">
        <v>304</v>
      </c>
      <c r="E252" s="163" t="s">
        <v>275</v>
      </c>
      <c r="F252" s="163" t="s">
        <v>305</v>
      </c>
      <c r="G252" s="179" t="s">
        <v>284</v>
      </c>
      <c r="H252" s="167"/>
      <c r="I252" s="165"/>
      <c r="J252" s="163"/>
      <c r="K252" s="163"/>
      <c r="L252" s="163"/>
      <c r="M252" s="168"/>
    </row>
    <row r="253" spans="1:13" hidden="1" x14ac:dyDescent="0.25">
      <c r="A253" s="163" t="str">
        <f t="shared" si="3"/>
        <v>Residential_Multifamily Low Income Program_HVAC/DHW_Prescriptive_Heating/water heating (tankless) boiler_90% AFUE_EFLH_Heating</v>
      </c>
      <c r="B253" s="163" t="s">
        <v>11</v>
      </c>
      <c r="C253" s="163" t="s">
        <v>12</v>
      </c>
      <c r="D253" s="163" t="s">
        <v>304</v>
      </c>
      <c r="E253" s="163" t="s">
        <v>275</v>
      </c>
      <c r="F253" s="163" t="s">
        <v>318</v>
      </c>
      <c r="G253" s="179" t="s">
        <v>284</v>
      </c>
      <c r="H253" s="167" t="s">
        <v>236</v>
      </c>
      <c r="I253" s="184">
        <v>2218</v>
      </c>
      <c r="J253" s="163"/>
      <c r="K253" s="163" t="s">
        <v>202</v>
      </c>
      <c r="L253" s="163" t="s">
        <v>287</v>
      </c>
      <c r="M253" s="168"/>
    </row>
    <row r="254" spans="1:13" hidden="1" x14ac:dyDescent="0.25">
      <c r="A254" s="163" t="str">
        <f t="shared" si="3"/>
        <v>Residential_Multifamily Low Income Program_HVAC/DHW_Prescriptive_Heating/water heating (tankless) boiler_90% AFUE_CAPInput</v>
      </c>
      <c r="B254" s="163" t="s">
        <v>11</v>
      </c>
      <c r="C254" s="163" t="s">
        <v>12</v>
      </c>
      <c r="D254" s="163" t="s">
        <v>304</v>
      </c>
      <c r="E254" s="163" t="s">
        <v>275</v>
      </c>
      <c r="F254" s="163" t="s">
        <v>318</v>
      </c>
      <c r="G254" s="179" t="s">
        <v>284</v>
      </c>
      <c r="H254" s="167" t="s">
        <v>234</v>
      </c>
      <c r="I254" s="184">
        <v>80000</v>
      </c>
      <c r="J254" s="163"/>
      <c r="K254" s="163" t="s">
        <v>227</v>
      </c>
      <c r="L254" s="163" t="s">
        <v>319</v>
      </c>
      <c r="M254" s="168"/>
    </row>
    <row r="255" spans="1:13" hidden="1" x14ac:dyDescent="0.25">
      <c r="A255" s="163" t="str">
        <f t="shared" si="3"/>
        <v>Residential_Multifamily Low Income Program_HVAC/DHW_Prescriptive_Heating/water heating (tankless) boiler_90% AFUE_AFUE_EE</v>
      </c>
      <c r="B255" s="163" t="s">
        <v>11</v>
      </c>
      <c r="C255" s="163" t="s">
        <v>12</v>
      </c>
      <c r="D255" s="163" t="s">
        <v>304</v>
      </c>
      <c r="E255" s="163" t="s">
        <v>275</v>
      </c>
      <c r="F255" s="163" t="s">
        <v>318</v>
      </c>
      <c r="G255" s="179" t="s">
        <v>284</v>
      </c>
      <c r="H255" s="167" t="s">
        <v>279</v>
      </c>
      <c r="I255" s="180">
        <v>0.9</v>
      </c>
      <c r="J255" s="163"/>
      <c r="K255" s="163" t="s">
        <v>227</v>
      </c>
      <c r="L255" s="163" t="s">
        <v>319</v>
      </c>
      <c r="M255" s="168"/>
    </row>
    <row r="256" spans="1:13" hidden="1" x14ac:dyDescent="0.25">
      <c r="A256" s="163" t="str">
        <f t="shared" si="3"/>
        <v>Residential_Multifamily Low Income Program_HVAC/DHW_Prescriptive_Heating/water heating (tankless) boiler_90% AFUE_AFUE_base</v>
      </c>
      <c r="B256" s="163" t="s">
        <v>11</v>
      </c>
      <c r="C256" s="163" t="s">
        <v>12</v>
      </c>
      <c r="D256" s="163" t="s">
        <v>304</v>
      </c>
      <c r="E256" s="163" t="s">
        <v>275</v>
      </c>
      <c r="F256" s="163" t="s">
        <v>318</v>
      </c>
      <c r="G256" s="179" t="s">
        <v>284</v>
      </c>
      <c r="H256" s="167" t="s">
        <v>320</v>
      </c>
      <c r="I256" s="180">
        <v>0.82</v>
      </c>
      <c r="J256" s="163"/>
      <c r="K256" s="163" t="s">
        <v>227</v>
      </c>
      <c r="L256" s="163" t="s">
        <v>319</v>
      </c>
      <c r="M256" s="168"/>
    </row>
    <row r="257" spans="1:13" hidden="1" x14ac:dyDescent="0.25">
      <c r="A257" s="163" t="str">
        <f t="shared" si="3"/>
        <v>Residential_Multifamily Low Income Program_HVAC/DHW_Prescriptive_Heating/water heating (tankless) boiler_90% AFUE_ConversionFactor</v>
      </c>
      <c r="B257" s="163" t="s">
        <v>11</v>
      </c>
      <c r="C257" s="163" t="s">
        <v>12</v>
      </c>
      <c r="D257" s="163" t="s">
        <v>304</v>
      </c>
      <c r="E257" s="163" t="s">
        <v>275</v>
      </c>
      <c r="F257" s="163" t="s">
        <v>318</v>
      </c>
      <c r="G257" s="179" t="s">
        <v>284</v>
      </c>
      <c r="H257" s="167" t="s">
        <v>244</v>
      </c>
      <c r="I257" s="184">
        <v>100000</v>
      </c>
      <c r="J257" s="163"/>
      <c r="K257" s="163" t="s">
        <v>227</v>
      </c>
      <c r="L257" s="163" t="s">
        <v>319</v>
      </c>
      <c r="M257" s="168"/>
    </row>
    <row r="258" spans="1:13" hidden="1" x14ac:dyDescent="0.25">
      <c r="A258" s="163" t="str">
        <f t="shared" si="3"/>
        <v>Residential_Multifamily Low Income Program_HVAC/DHW_Prescriptive_Heating/water heating (tankless) boiler_90% AFUE_HVAC Savings per Unit</v>
      </c>
      <c r="B258" s="163" t="s">
        <v>11</v>
      </c>
      <c r="C258" s="163" t="s">
        <v>12</v>
      </c>
      <c r="D258" s="163" t="s">
        <v>304</v>
      </c>
      <c r="E258" s="163" t="s">
        <v>275</v>
      </c>
      <c r="F258" s="163" t="s">
        <v>318</v>
      </c>
      <c r="G258" s="179" t="s">
        <v>284</v>
      </c>
      <c r="H258" s="167" t="s">
        <v>306</v>
      </c>
      <c r="I258" s="181">
        <f xml:space="preserve"> (I253 * I254 * (I255 / I256 -1)) / I257</f>
        <v>173.11219512195137</v>
      </c>
      <c r="J258" s="163"/>
      <c r="K258" s="163" t="s">
        <v>227</v>
      </c>
      <c r="L258" s="163" t="s">
        <v>319</v>
      </c>
      <c r="M258" s="168"/>
    </row>
    <row r="259" spans="1:13" hidden="1" x14ac:dyDescent="0.25">
      <c r="A259" s="163" t="str">
        <f t="shared" si="3"/>
        <v>Residential_Multifamily Low Income Program_HVAC/DHW_Prescriptive_Heating/water heating (tankless) boiler_90% AFUE_UEF_Base</v>
      </c>
      <c r="B259" s="163" t="s">
        <v>11</v>
      </c>
      <c r="C259" s="163" t="s">
        <v>12</v>
      </c>
      <c r="D259" s="163" t="s">
        <v>304</v>
      </c>
      <c r="E259" s="163" t="s">
        <v>275</v>
      </c>
      <c r="F259" s="163" t="s">
        <v>318</v>
      </c>
      <c r="G259" s="179" t="s">
        <v>284</v>
      </c>
      <c r="H259" s="167" t="s">
        <v>321</v>
      </c>
      <c r="I259" s="181">
        <v>0.54</v>
      </c>
      <c r="J259" s="163" t="s">
        <v>210</v>
      </c>
      <c r="K259" s="163" t="s">
        <v>227</v>
      </c>
      <c r="L259" s="163" t="s">
        <v>319</v>
      </c>
      <c r="M259" s="168"/>
    </row>
    <row r="260" spans="1:13" hidden="1" x14ac:dyDescent="0.25">
      <c r="A260" s="163" t="str">
        <f t="shared" si="3"/>
        <v>Residential_Multifamily Low Income Program_HVAC/DHW_Prescriptive_Heating/water heating (tankless) boiler_90% AFUE_UEF_EE</v>
      </c>
      <c r="B260" s="163" t="s">
        <v>11</v>
      </c>
      <c r="C260" s="163" t="s">
        <v>12</v>
      </c>
      <c r="D260" s="163" t="s">
        <v>304</v>
      </c>
      <c r="E260" s="163" t="s">
        <v>275</v>
      </c>
      <c r="F260" s="163" t="s">
        <v>318</v>
      </c>
      <c r="G260" s="179" t="s">
        <v>284</v>
      </c>
      <c r="H260" s="167" t="s">
        <v>322</v>
      </c>
      <c r="I260" s="165">
        <v>0.93300000000000005</v>
      </c>
      <c r="J260" s="163"/>
      <c r="K260" s="163" t="s">
        <v>227</v>
      </c>
      <c r="L260" s="163" t="s">
        <v>319</v>
      </c>
      <c r="M260" s="168"/>
    </row>
    <row r="261" spans="1:13" hidden="1" x14ac:dyDescent="0.25">
      <c r="A261" s="163" t="str">
        <f t="shared" si="3"/>
        <v>Residential_Multifamily Low Income Program_HVAC/DHW_Prescriptive_Heating/water heating (tankless) boiler_90% AFUE_GPD</v>
      </c>
      <c r="B261" s="163" t="s">
        <v>11</v>
      </c>
      <c r="C261" s="163" t="s">
        <v>12</v>
      </c>
      <c r="D261" s="163" t="s">
        <v>304</v>
      </c>
      <c r="E261" s="163" t="s">
        <v>275</v>
      </c>
      <c r="F261" s="163" t="s">
        <v>318</v>
      </c>
      <c r="G261" s="179" t="s">
        <v>284</v>
      </c>
      <c r="H261" s="167" t="s">
        <v>295</v>
      </c>
      <c r="I261" s="165">
        <v>17.600000000000001</v>
      </c>
      <c r="J261" s="163"/>
      <c r="K261" s="163" t="s">
        <v>202</v>
      </c>
      <c r="L261" s="163" t="s">
        <v>293</v>
      </c>
      <c r="M261" s="168"/>
    </row>
    <row r="262" spans="1:13" hidden="1" x14ac:dyDescent="0.25">
      <c r="A262" s="163" t="str">
        <f t="shared" si="3"/>
        <v>Residential_Multifamily Low Income Program_HVAC/DHW_Prescriptive_Heating/water heating (tankless) boiler_90% AFUE_Household</v>
      </c>
      <c r="B262" s="163" t="s">
        <v>11</v>
      </c>
      <c r="C262" s="163" t="s">
        <v>12</v>
      </c>
      <c r="D262" s="163" t="s">
        <v>304</v>
      </c>
      <c r="E262" s="163" t="s">
        <v>275</v>
      </c>
      <c r="F262" s="163" t="s">
        <v>318</v>
      </c>
      <c r="G262" s="179" t="s">
        <v>284</v>
      </c>
      <c r="H262" s="167" t="s">
        <v>209</v>
      </c>
      <c r="I262" s="165">
        <v>2.0699999999999998</v>
      </c>
      <c r="J262" s="163" t="s">
        <v>210</v>
      </c>
      <c r="K262" s="163" t="s">
        <v>202</v>
      </c>
      <c r="L262" s="163" t="s">
        <v>293</v>
      </c>
      <c r="M262" s="168"/>
    </row>
    <row r="263" spans="1:13" hidden="1" x14ac:dyDescent="0.25">
      <c r="A263" s="163" t="str">
        <f t="shared" si="3"/>
        <v>Residential_Multifamily Low Income Program_HVAC/DHW_Prescriptive_Heating/water heating (tankless) boiler_90% AFUE_Days/year</v>
      </c>
      <c r="B263" s="163" t="s">
        <v>11</v>
      </c>
      <c r="C263" s="163" t="s">
        <v>12</v>
      </c>
      <c r="D263" s="163" t="s">
        <v>304</v>
      </c>
      <c r="E263" s="163" t="s">
        <v>275</v>
      </c>
      <c r="F263" s="163" t="s">
        <v>318</v>
      </c>
      <c r="G263" s="179" t="s">
        <v>284</v>
      </c>
      <c r="H263" s="167" t="s">
        <v>211</v>
      </c>
      <c r="I263" s="165">
        <v>365.25</v>
      </c>
      <c r="J263" s="163"/>
      <c r="K263" s="163" t="s">
        <v>227</v>
      </c>
      <c r="L263" s="163" t="s">
        <v>319</v>
      </c>
      <c r="M263" s="168"/>
    </row>
    <row r="264" spans="1:13" hidden="1" x14ac:dyDescent="0.25">
      <c r="A264" s="163" t="str">
        <f t="shared" si="3"/>
        <v>Residential_Multifamily Low Income Program_HVAC/DHW_Prescriptive_Heating/water heating (tankless) boiler_90% AFUE_yWater</v>
      </c>
      <c r="B264" s="163" t="s">
        <v>11</v>
      </c>
      <c r="C264" s="163" t="s">
        <v>12</v>
      </c>
      <c r="D264" s="163" t="s">
        <v>304</v>
      </c>
      <c r="E264" s="163" t="s">
        <v>275</v>
      </c>
      <c r="F264" s="163" t="s">
        <v>318</v>
      </c>
      <c r="G264" s="179" t="s">
        <v>284</v>
      </c>
      <c r="H264" s="167" t="s">
        <v>296</v>
      </c>
      <c r="I264" s="165">
        <v>8.33</v>
      </c>
      <c r="J264" s="163"/>
      <c r="K264" s="163" t="s">
        <v>227</v>
      </c>
      <c r="L264" s="163" t="s">
        <v>319</v>
      </c>
      <c r="M264" s="168"/>
    </row>
    <row r="265" spans="1:13" hidden="1" x14ac:dyDescent="0.25">
      <c r="A265" s="163" t="str">
        <f t="shared" si="3"/>
        <v>Residential_Multifamily Low Income Program_HVAC/DHW_Prescriptive_Heating/water heating (tankless) boiler_90% AFUE_T_out</v>
      </c>
      <c r="B265" s="163" t="s">
        <v>11</v>
      </c>
      <c r="C265" s="163" t="s">
        <v>12</v>
      </c>
      <c r="D265" s="163" t="s">
        <v>304</v>
      </c>
      <c r="E265" s="163" t="s">
        <v>275</v>
      </c>
      <c r="F265" s="163" t="s">
        <v>318</v>
      </c>
      <c r="G265" s="179" t="s">
        <v>284</v>
      </c>
      <c r="H265" s="167" t="s">
        <v>297</v>
      </c>
      <c r="I265" s="165">
        <v>125</v>
      </c>
      <c r="J265" s="163"/>
      <c r="K265" s="163" t="s">
        <v>227</v>
      </c>
      <c r="L265" s="163" t="s">
        <v>319</v>
      </c>
      <c r="M265" s="168"/>
    </row>
    <row r="266" spans="1:13" hidden="1" x14ac:dyDescent="0.25">
      <c r="A266" s="163" t="str">
        <f t="shared" si="3"/>
        <v>Residential_Multifamily Low Income Program_HVAC/DHW_Prescriptive_Heating/water heating (tankless) boiler_90% AFUE_T_in</v>
      </c>
      <c r="B266" s="163" t="s">
        <v>11</v>
      </c>
      <c r="C266" s="163" t="s">
        <v>12</v>
      </c>
      <c r="D266" s="163" t="s">
        <v>304</v>
      </c>
      <c r="E266" s="163" t="s">
        <v>275</v>
      </c>
      <c r="F266" s="163" t="s">
        <v>318</v>
      </c>
      <c r="G266" s="179" t="s">
        <v>284</v>
      </c>
      <c r="H266" s="167" t="s">
        <v>298</v>
      </c>
      <c r="I266" s="165">
        <v>57.898000000000003</v>
      </c>
      <c r="J266" s="163"/>
      <c r="K266" s="163" t="s">
        <v>202</v>
      </c>
      <c r="L266" s="163" t="s">
        <v>293</v>
      </c>
      <c r="M266" s="168"/>
    </row>
    <row r="267" spans="1:13" hidden="1" x14ac:dyDescent="0.25">
      <c r="A267" s="163" t="str">
        <f t="shared" si="3"/>
        <v>Residential_Multifamily Low Income Program_HVAC/DHW_Prescriptive_Heating/water heating (tankless) boiler_90% AFUE_SpecificHeatWater</v>
      </c>
      <c r="B267" s="163" t="s">
        <v>11</v>
      </c>
      <c r="C267" s="163" t="s">
        <v>12</v>
      </c>
      <c r="D267" s="163" t="s">
        <v>304</v>
      </c>
      <c r="E267" s="163" t="s">
        <v>275</v>
      </c>
      <c r="F267" s="163" t="s">
        <v>318</v>
      </c>
      <c r="G267" s="179" t="s">
        <v>284</v>
      </c>
      <c r="H267" s="167" t="s">
        <v>299</v>
      </c>
      <c r="I267" s="185">
        <v>1</v>
      </c>
      <c r="J267" s="163"/>
      <c r="K267" s="163" t="s">
        <v>227</v>
      </c>
      <c r="L267" s="163" t="s">
        <v>319</v>
      </c>
      <c r="M267" s="168"/>
    </row>
    <row r="268" spans="1:13" hidden="1" x14ac:dyDescent="0.25">
      <c r="A268" s="163" t="str">
        <f>B268&amp;"_"&amp;C268&amp;"_"&amp;D268&amp;"_"&amp;E268&amp;"_"&amp;F268&amp;"_"&amp;G268&amp;"_"&amp;H269</f>
        <v>Residential_Multifamily Low Income Program_HVAC/DHW_Prescriptive_Heating/water heating (tankless) boiler_90% AFUE_DHW Savings per Unit</v>
      </c>
      <c r="B268" s="163" t="s">
        <v>11</v>
      </c>
      <c r="C268" s="163" t="s">
        <v>12</v>
      </c>
      <c r="D268" s="163" t="s">
        <v>304</v>
      </c>
      <c r="E268" s="163" t="s">
        <v>275</v>
      </c>
      <c r="F268" s="163" t="s">
        <v>318</v>
      </c>
      <c r="G268" s="179" t="s">
        <v>284</v>
      </c>
      <c r="H268" s="167" t="s">
        <v>244</v>
      </c>
      <c r="I268" s="192">
        <v>100000</v>
      </c>
      <c r="J268" s="163"/>
      <c r="K268" s="163" t="s">
        <v>227</v>
      </c>
      <c r="L268" s="163" t="s">
        <v>319</v>
      </c>
      <c r="M268" s="168"/>
    </row>
    <row r="269" spans="1:13" hidden="1" x14ac:dyDescent="0.25">
      <c r="A269" s="163" t="str">
        <f>B269&amp;"_"&amp;C269&amp;"_"&amp;D269&amp;"_"&amp;E269&amp;"_"&amp;F269&amp;"_"&amp;G269&amp;"_"&amp;H268</f>
        <v>Residential_Multifamily Low Income Program_HVAC/DHW_Prescriptive_Heating/water heating (tankless) boiler_90% AFUE_ConversionFactor</v>
      </c>
      <c r="B269" s="163" t="s">
        <v>11</v>
      </c>
      <c r="C269" s="163" t="s">
        <v>12</v>
      </c>
      <c r="D269" s="163" t="s">
        <v>304</v>
      </c>
      <c r="E269" s="163" t="s">
        <v>275</v>
      </c>
      <c r="F269" s="163" t="s">
        <v>318</v>
      </c>
      <c r="G269" s="179" t="s">
        <v>284</v>
      </c>
      <c r="H269" s="167" t="s">
        <v>314</v>
      </c>
      <c r="I269" s="187">
        <f xml:space="preserve"> (1/I259 - 1/I260) * (I261 * I262 * I263 * I264 * (I265 - I266) * I267 )/I268</f>
        <v>58.019081707665968</v>
      </c>
      <c r="J269" s="163"/>
      <c r="K269" s="163" t="s">
        <v>227</v>
      </c>
      <c r="L269" s="163" t="s">
        <v>319</v>
      </c>
      <c r="M269" s="168"/>
    </row>
    <row r="270" spans="1:13" hidden="1" x14ac:dyDescent="0.25">
      <c r="A270" s="163" t="str">
        <f>B270&amp;"_"&amp;C270&amp;"_"&amp;D270&amp;"_"&amp;E270&amp;"_"&amp;F270&amp;"_"&amp;G270&amp;"_"&amp;H270</f>
        <v>Residential_Multifamily Low Income Program_HVAC/DHW_Prescriptive_Heating/water heating (tankless) boiler_90% AFUE_Therm Saved per Unit</v>
      </c>
      <c r="B270" s="163" t="s">
        <v>11</v>
      </c>
      <c r="C270" s="163" t="s">
        <v>12</v>
      </c>
      <c r="D270" s="163" t="s">
        <v>304</v>
      </c>
      <c r="E270" s="163" t="s">
        <v>275</v>
      </c>
      <c r="F270" s="163" t="s">
        <v>318</v>
      </c>
      <c r="G270" s="179" t="s">
        <v>284</v>
      </c>
      <c r="H270" s="167" t="s">
        <v>153</v>
      </c>
      <c r="I270" s="181">
        <f>I258+I269</f>
        <v>231.13127682961735</v>
      </c>
      <c r="J270" s="163"/>
      <c r="K270" s="163" t="s">
        <v>227</v>
      </c>
      <c r="L270" s="163" t="s">
        <v>319</v>
      </c>
      <c r="M270" s="168"/>
    </row>
    <row r="271" spans="1:13" hidden="1" x14ac:dyDescent="0.25">
      <c r="A271" s="163" t="str">
        <f>B271&amp;"_"&amp;C271&amp;"_"&amp;D271&amp;"_"&amp;E271&amp;"_"&amp;F271&amp;"_"&amp;G271&amp;"_"&amp;H271</f>
        <v>Residential_Multifamily Low Income Program_HVAC/DHW_Prescriptive_Heating/water heating (tankless) boiler_90% AFUE_Incremental Cost</v>
      </c>
      <c r="B271" s="163" t="s">
        <v>11</v>
      </c>
      <c r="C271" s="163" t="s">
        <v>12</v>
      </c>
      <c r="D271" s="163" t="s">
        <v>304</v>
      </c>
      <c r="E271" s="163" t="s">
        <v>275</v>
      </c>
      <c r="F271" s="163" t="s">
        <v>318</v>
      </c>
      <c r="G271" s="179" t="s">
        <v>284</v>
      </c>
      <c r="H271" s="167" t="s">
        <v>149</v>
      </c>
      <c r="I271" s="183">
        <v>3522</v>
      </c>
      <c r="J271" s="163"/>
      <c r="K271" s="163" t="s">
        <v>227</v>
      </c>
      <c r="L271" s="163" t="s">
        <v>319</v>
      </c>
      <c r="M271" s="168"/>
    </row>
    <row r="272" spans="1:13" hidden="1" x14ac:dyDescent="0.25">
      <c r="A272" s="163" t="str">
        <f>B272&amp;"_"&amp;C272&amp;"_"&amp;D272&amp;"_"&amp;E272&amp;"_"&amp;F272&amp;"_"&amp;G272&amp;"_"&amp;H272</f>
        <v>Residential_Multifamily Low Income Program_HVAC/DHW_Prescriptive_Heating/water heating (tankless) boiler_90% AFUE_Lifetime (years)</v>
      </c>
      <c r="B272" s="163" t="s">
        <v>11</v>
      </c>
      <c r="C272" s="163" t="s">
        <v>12</v>
      </c>
      <c r="D272" s="163" t="s">
        <v>304</v>
      </c>
      <c r="E272" s="163" t="s">
        <v>275</v>
      </c>
      <c r="F272" s="163" t="s">
        <v>318</v>
      </c>
      <c r="G272" s="179" t="s">
        <v>284</v>
      </c>
      <c r="H272" s="167" t="s">
        <v>157</v>
      </c>
      <c r="I272" s="165">
        <v>21.5</v>
      </c>
      <c r="J272" s="163"/>
      <c r="K272" s="163" t="s">
        <v>227</v>
      </c>
      <c r="L272" s="163" t="s">
        <v>319</v>
      </c>
      <c r="M272" s="168"/>
    </row>
    <row r="273" spans="1:13" hidden="1" x14ac:dyDescent="0.25">
      <c r="A273" s="163" t="str">
        <f>B273&amp;"_"&amp;C273&amp;"_"&amp;D273&amp;"_"&amp;E273&amp;"_"&amp;F273&amp;"_"&amp;G273&amp;"_"&amp;H273</f>
        <v>Residential_Multifamily Low Income Program_HVAC/DHW_Prescriptive_Heating/water heating (tankless) boiler_90% AFUE_</v>
      </c>
      <c r="B273" s="163" t="s">
        <v>11</v>
      </c>
      <c r="C273" s="163" t="s">
        <v>12</v>
      </c>
      <c r="D273" s="163" t="s">
        <v>304</v>
      </c>
      <c r="E273" s="163" t="s">
        <v>275</v>
      </c>
      <c r="F273" s="163" t="s">
        <v>318</v>
      </c>
      <c r="G273" s="179" t="s">
        <v>284</v>
      </c>
      <c r="H273" s="167"/>
      <c r="I273" s="165"/>
      <c r="J273" s="163"/>
      <c r="K273" s="163"/>
      <c r="L273" s="163"/>
      <c r="M273" s="168"/>
    </row>
    <row r="274" spans="1:13" hidden="1" x14ac:dyDescent="0.25">
      <c r="A274" s="163" t="str">
        <f>B274&amp;"_"&amp;C274&amp;"_"&amp;D274&amp;"_"&amp;E274&amp;"_"&amp;F274&amp;"_"&amp;G274&amp;"_"&amp;H274</f>
        <v>Residential_Multifamily Low Income Program_Custom_Custom_Custom Project (Building Shell - requires modeling)_per MCF_Therm Saved per Unit</v>
      </c>
      <c r="B274" s="163" t="s">
        <v>11</v>
      </c>
      <c r="C274" s="163" t="s">
        <v>12</v>
      </c>
      <c r="D274" s="163" t="s">
        <v>323</v>
      </c>
      <c r="E274" s="163" t="s">
        <v>323</v>
      </c>
      <c r="F274" s="163" t="s">
        <v>324</v>
      </c>
      <c r="G274" s="179" t="s">
        <v>325</v>
      </c>
      <c r="H274" s="167" t="s">
        <v>153</v>
      </c>
      <c r="I274" s="181">
        <v>10.36</v>
      </c>
      <c r="J274" s="163" t="s">
        <v>326</v>
      </c>
      <c r="K274" s="163"/>
      <c r="L274" s="163"/>
      <c r="M274" s="168"/>
    </row>
    <row r="275" spans="1:13" hidden="1" x14ac:dyDescent="0.25">
      <c r="A275" s="163" t="str">
        <f t="shared" ref="A275:A335" si="4">B275&amp;"_"&amp;C275&amp;"_"&amp;D275&amp;"_"&amp;E275&amp;"_"&amp;F275&amp;"_"&amp;G275&amp;"_"&amp;H275</f>
        <v>Residential_Multifamily Low Income Program_Custom_Custom_Custom Project (Building Shell - requires modeling)_per MCF_Incremental Cost</v>
      </c>
      <c r="B275" s="163" t="s">
        <v>11</v>
      </c>
      <c r="C275" s="163" t="s">
        <v>12</v>
      </c>
      <c r="D275" s="163" t="s">
        <v>323</v>
      </c>
      <c r="E275" s="163" t="s">
        <v>323</v>
      </c>
      <c r="F275" s="163" t="s">
        <v>324</v>
      </c>
      <c r="G275" s="179" t="s">
        <v>325</v>
      </c>
      <c r="H275" s="167" t="s">
        <v>149</v>
      </c>
      <c r="I275" s="183">
        <f xml:space="preserve"> 6.63 * 2</f>
        <v>13.26</v>
      </c>
      <c r="J275" s="163" t="s">
        <v>327</v>
      </c>
      <c r="K275" s="163"/>
      <c r="L275" s="163"/>
      <c r="M275" s="168"/>
    </row>
    <row r="276" spans="1:13" hidden="1" x14ac:dyDescent="0.25">
      <c r="A276" s="163" t="str">
        <f t="shared" si="4"/>
        <v>Residential_Multifamily Low Income Program_Custom_Custom_Custom Project (Building Shell - requires modeling)_per MCF_Lifetime (years)</v>
      </c>
      <c r="B276" s="163" t="s">
        <v>11</v>
      </c>
      <c r="C276" s="163" t="s">
        <v>12</v>
      </c>
      <c r="D276" s="163" t="s">
        <v>323</v>
      </c>
      <c r="E276" s="163" t="s">
        <v>323</v>
      </c>
      <c r="F276" s="163" t="s">
        <v>324</v>
      </c>
      <c r="G276" s="179" t="s">
        <v>325</v>
      </c>
      <c r="H276" s="167" t="s">
        <v>157</v>
      </c>
      <c r="I276" s="165">
        <v>10</v>
      </c>
      <c r="J276" s="163" t="s">
        <v>328</v>
      </c>
      <c r="K276" s="163"/>
      <c r="L276" s="163"/>
      <c r="M276" s="168"/>
    </row>
    <row r="277" spans="1:13" hidden="1" x14ac:dyDescent="0.25">
      <c r="A277" s="163" t="str">
        <f t="shared" si="4"/>
        <v>Residential_Multifamily Low Income Program_Custom_Custom_Custom Project (Building Shell - requires modeling)_per MCF_</v>
      </c>
      <c r="B277" s="163" t="s">
        <v>11</v>
      </c>
      <c r="C277" s="163" t="s">
        <v>12</v>
      </c>
      <c r="D277" s="163" t="s">
        <v>323</v>
      </c>
      <c r="E277" s="163" t="s">
        <v>323</v>
      </c>
      <c r="F277" s="163" t="s">
        <v>324</v>
      </c>
      <c r="G277" s="179" t="s">
        <v>325</v>
      </c>
      <c r="H277" s="167"/>
      <c r="I277" s="165"/>
      <c r="J277" s="163"/>
      <c r="K277" s="163"/>
      <c r="L277" s="163"/>
      <c r="M277" s="168"/>
    </row>
    <row r="278" spans="1:13" hidden="1" x14ac:dyDescent="0.25">
      <c r="A278" s="163" t="str">
        <f t="shared" si="4"/>
        <v>Residential_Education Efficient Kits_Water Heating_Student Install/Self Report_Low Flow Faucet Aerator_Kitchen_%GasDHW</v>
      </c>
      <c r="B278" s="163" t="s">
        <v>11</v>
      </c>
      <c r="C278" s="163" t="s">
        <v>16</v>
      </c>
      <c r="D278" s="163" t="s">
        <v>186</v>
      </c>
      <c r="E278" s="163" t="s">
        <v>329</v>
      </c>
      <c r="F278" s="163" t="s">
        <v>42</v>
      </c>
      <c r="G278" s="179" t="s">
        <v>220</v>
      </c>
      <c r="H278" s="167" t="s">
        <v>201</v>
      </c>
      <c r="I278" s="180">
        <v>0.48</v>
      </c>
      <c r="J278" s="163" t="s">
        <v>330</v>
      </c>
      <c r="K278" s="163" t="s">
        <v>202</v>
      </c>
      <c r="L278" s="163" t="s">
        <v>203</v>
      </c>
      <c r="M278" s="165"/>
    </row>
    <row r="279" spans="1:13" hidden="1" x14ac:dyDescent="0.25">
      <c r="A279" s="163" t="str">
        <f t="shared" si="4"/>
        <v>Residential_Education Efficient Kits_Water Heating_Student Install/Self Report_Low Flow Faucet Aerator_Kitchen_GPM_base</v>
      </c>
      <c r="B279" s="163" t="s">
        <v>11</v>
      </c>
      <c r="C279" s="163" t="s">
        <v>16</v>
      </c>
      <c r="D279" s="163" t="s">
        <v>186</v>
      </c>
      <c r="E279" s="163" t="s">
        <v>329</v>
      </c>
      <c r="F279" s="163" t="s">
        <v>42</v>
      </c>
      <c r="G279" s="179" t="s">
        <v>220</v>
      </c>
      <c r="H279" s="167" t="s">
        <v>204</v>
      </c>
      <c r="I279" s="181">
        <v>1.39</v>
      </c>
      <c r="J279" s="163"/>
      <c r="K279" s="163" t="s">
        <v>202</v>
      </c>
      <c r="L279" s="163" t="s">
        <v>203</v>
      </c>
      <c r="M279" s="165"/>
    </row>
    <row r="280" spans="1:13" hidden="1" x14ac:dyDescent="0.25">
      <c r="A280" s="163" t="str">
        <f t="shared" si="4"/>
        <v>Residential_Education Efficient Kits_Water Heating_Student Install/Self Report_Low Flow Faucet Aerator_Kitchen_L_base</v>
      </c>
      <c r="B280" s="163" t="s">
        <v>11</v>
      </c>
      <c r="C280" s="163" t="s">
        <v>16</v>
      </c>
      <c r="D280" s="163" t="s">
        <v>186</v>
      </c>
      <c r="E280" s="163" t="s">
        <v>329</v>
      </c>
      <c r="F280" s="163" t="s">
        <v>42</v>
      </c>
      <c r="G280" s="179" t="s">
        <v>220</v>
      </c>
      <c r="H280" s="167" t="s">
        <v>205</v>
      </c>
      <c r="I280" s="165">
        <v>4.5</v>
      </c>
      <c r="J280" s="163" t="s">
        <v>220</v>
      </c>
      <c r="K280" s="163" t="s">
        <v>202</v>
      </c>
      <c r="L280" s="163" t="s">
        <v>203</v>
      </c>
      <c r="M280" s="165"/>
    </row>
    <row r="281" spans="1:13" hidden="1" x14ac:dyDescent="0.25">
      <c r="A281" s="163" t="str">
        <f t="shared" si="4"/>
        <v>Residential_Education Efficient Kits_Water Heating_Student Install/Self Report_Low Flow Faucet Aerator_Kitchen_GPM_low</v>
      </c>
      <c r="B281" s="163" t="s">
        <v>11</v>
      </c>
      <c r="C281" s="163" t="s">
        <v>16</v>
      </c>
      <c r="D281" s="163" t="s">
        <v>186</v>
      </c>
      <c r="E281" s="163" t="s">
        <v>329</v>
      </c>
      <c r="F281" s="163" t="s">
        <v>42</v>
      </c>
      <c r="G281" s="179" t="s">
        <v>220</v>
      </c>
      <c r="H281" s="167" t="s">
        <v>207</v>
      </c>
      <c r="I281" s="165">
        <v>0.94</v>
      </c>
      <c r="J281" s="163"/>
      <c r="K281" s="163" t="s">
        <v>202</v>
      </c>
      <c r="L281" s="163" t="s">
        <v>203</v>
      </c>
      <c r="M281" s="165"/>
    </row>
    <row r="282" spans="1:13" hidden="1" x14ac:dyDescent="0.25">
      <c r="A282" s="163" t="str">
        <f t="shared" si="4"/>
        <v>Residential_Education Efficient Kits_Water Heating_Student Install/Self Report_Low Flow Faucet Aerator_Kitchen_L_low</v>
      </c>
      <c r="B282" s="163" t="s">
        <v>11</v>
      </c>
      <c r="C282" s="163" t="s">
        <v>16</v>
      </c>
      <c r="D282" s="163" t="s">
        <v>186</v>
      </c>
      <c r="E282" s="163" t="s">
        <v>329</v>
      </c>
      <c r="F282" s="163" t="s">
        <v>42</v>
      </c>
      <c r="G282" s="179" t="s">
        <v>220</v>
      </c>
      <c r="H282" s="167" t="s">
        <v>208</v>
      </c>
      <c r="I282" s="165">
        <v>4.5</v>
      </c>
      <c r="J282" s="163" t="s">
        <v>220</v>
      </c>
      <c r="K282" s="163" t="s">
        <v>202</v>
      </c>
      <c r="L282" s="163" t="s">
        <v>203</v>
      </c>
      <c r="M282" s="165"/>
    </row>
    <row r="283" spans="1:13" hidden="1" x14ac:dyDescent="0.25">
      <c r="A283" s="163" t="str">
        <f t="shared" si="4"/>
        <v>Residential_Education Efficient Kits_Water Heating_Student Install/Self Report_Low Flow Faucet Aerator_Kitchen_Household</v>
      </c>
      <c r="B283" s="163" t="s">
        <v>11</v>
      </c>
      <c r="C283" s="163" t="s">
        <v>16</v>
      </c>
      <c r="D283" s="163" t="s">
        <v>186</v>
      </c>
      <c r="E283" s="163" t="s">
        <v>329</v>
      </c>
      <c r="F283" s="163" t="s">
        <v>42</v>
      </c>
      <c r="G283" s="179" t="s">
        <v>220</v>
      </c>
      <c r="H283" s="167" t="s">
        <v>209</v>
      </c>
      <c r="I283" s="165">
        <v>2.67</v>
      </c>
      <c r="J283" s="163" t="s">
        <v>331</v>
      </c>
      <c r="K283" s="163" t="s">
        <v>202</v>
      </c>
      <c r="L283" s="163" t="s">
        <v>203</v>
      </c>
      <c r="M283" s="165"/>
    </row>
    <row r="284" spans="1:13" hidden="1" x14ac:dyDescent="0.25">
      <c r="A284" s="163" t="str">
        <f t="shared" si="4"/>
        <v>Residential_Education Efficient Kits_Water Heating_Student Install/Self Report_Low Flow Faucet Aerator_Kitchen_Days/year</v>
      </c>
      <c r="B284" s="163" t="s">
        <v>11</v>
      </c>
      <c r="C284" s="163" t="s">
        <v>16</v>
      </c>
      <c r="D284" s="163" t="s">
        <v>186</v>
      </c>
      <c r="E284" s="163" t="s">
        <v>329</v>
      </c>
      <c r="F284" s="163" t="s">
        <v>42</v>
      </c>
      <c r="G284" s="179" t="s">
        <v>220</v>
      </c>
      <c r="H284" s="167" t="s">
        <v>211</v>
      </c>
      <c r="I284" s="165">
        <v>365.25</v>
      </c>
      <c r="J284" s="163"/>
      <c r="K284" s="163" t="s">
        <v>202</v>
      </c>
      <c r="L284" s="163" t="s">
        <v>203</v>
      </c>
      <c r="M284" s="165"/>
    </row>
    <row r="285" spans="1:13" hidden="1" x14ac:dyDescent="0.25">
      <c r="A285" s="163" t="str">
        <f t="shared" si="4"/>
        <v>Residential_Education Efficient Kits_Water Heating_Student Install/Self Report_Low Flow Faucet Aerator_Kitchen_DF</v>
      </c>
      <c r="B285" s="163" t="s">
        <v>11</v>
      </c>
      <c r="C285" s="163" t="s">
        <v>16</v>
      </c>
      <c r="D285" s="163" t="s">
        <v>186</v>
      </c>
      <c r="E285" s="163" t="s">
        <v>329</v>
      </c>
      <c r="F285" s="163" t="s">
        <v>42</v>
      </c>
      <c r="G285" s="179" t="s">
        <v>220</v>
      </c>
      <c r="H285" s="167" t="s">
        <v>212</v>
      </c>
      <c r="I285" s="182">
        <v>0.75</v>
      </c>
      <c r="J285" s="163" t="s">
        <v>220</v>
      </c>
      <c r="K285" s="163" t="s">
        <v>202</v>
      </c>
      <c r="L285" s="163" t="s">
        <v>203</v>
      </c>
      <c r="M285" s="165"/>
    </row>
    <row r="286" spans="1:13" hidden="1" x14ac:dyDescent="0.25">
      <c r="A286" s="163" t="str">
        <f t="shared" si="4"/>
        <v>Residential_Education Efficient Kits_Water Heating_Student Install/Self Report_Low Flow Faucet Aerator_Kitchen_FPH</v>
      </c>
      <c r="B286" s="163" t="s">
        <v>11</v>
      </c>
      <c r="C286" s="163" t="s">
        <v>16</v>
      </c>
      <c r="D286" s="163" t="s">
        <v>186</v>
      </c>
      <c r="E286" s="163" t="s">
        <v>329</v>
      </c>
      <c r="F286" s="163" t="s">
        <v>42</v>
      </c>
      <c r="G286" s="179" t="s">
        <v>220</v>
      </c>
      <c r="H286" s="167" t="s">
        <v>214</v>
      </c>
      <c r="I286" s="165">
        <v>1</v>
      </c>
      <c r="J286" s="163" t="s">
        <v>220</v>
      </c>
      <c r="K286" s="163" t="s">
        <v>202</v>
      </c>
      <c r="L286" s="163" t="s">
        <v>203</v>
      </c>
      <c r="M286" s="165"/>
    </row>
    <row r="287" spans="1:13" hidden="1" x14ac:dyDescent="0.25">
      <c r="A287" s="163" t="str">
        <f t="shared" si="4"/>
        <v>Residential_Education Efficient Kits_Water Heating_Student Install/Self Report_Low Flow Faucet Aerator_Kitchen_WaterTemp</v>
      </c>
      <c r="B287" s="163" t="s">
        <v>11</v>
      </c>
      <c r="C287" s="163" t="s">
        <v>16</v>
      </c>
      <c r="D287" s="163" t="s">
        <v>186</v>
      </c>
      <c r="E287" s="163" t="s">
        <v>329</v>
      </c>
      <c r="F287" s="163" t="s">
        <v>42</v>
      </c>
      <c r="G287" s="179" t="s">
        <v>220</v>
      </c>
      <c r="H287" s="167" t="s">
        <v>215</v>
      </c>
      <c r="I287" s="165">
        <v>93</v>
      </c>
      <c r="J287" s="163" t="s">
        <v>220</v>
      </c>
      <c r="K287" s="163" t="s">
        <v>202</v>
      </c>
      <c r="L287" s="163" t="s">
        <v>203</v>
      </c>
      <c r="M287" s="165"/>
    </row>
    <row r="288" spans="1:13" hidden="1" x14ac:dyDescent="0.25">
      <c r="A288" s="163" t="str">
        <f t="shared" si="4"/>
        <v>Residential_Education Efficient Kits_Water Heating_Student Install/Self Report_Low Flow Faucet Aerator_Kitchen_SupplyTemp</v>
      </c>
      <c r="B288" s="163" t="s">
        <v>11</v>
      </c>
      <c r="C288" s="163" t="s">
        <v>16</v>
      </c>
      <c r="D288" s="163" t="s">
        <v>186</v>
      </c>
      <c r="E288" s="163" t="s">
        <v>329</v>
      </c>
      <c r="F288" s="163" t="s">
        <v>42</v>
      </c>
      <c r="G288" s="179" t="s">
        <v>220</v>
      </c>
      <c r="H288" s="167" t="s">
        <v>216</v>
      </c>
      <c r="I288" s="165">
        <v>60.83</v>
      </c>
      <c r="J288" s="163"/>
      <c r="K288" s="163" t="s">
        <v>202</v>
      </c>
      <c r="L288" s="163" t="s">
        <v>203</v>
      </c>
      <c r="M288" s="165"/>
    </row>
    <row r="289" spans="1:13" hidden="1" x14ac:dyDescent="0.25">
      <c r="A289" s="163" t="str">
        <f t="shared" si="4"/>
        <v>Residential_Education Efficient Kits_Water Heating_Student Install/Self Report_Low Flow Faucet Aerator_Kitchen_RE_gas</v>
      </c>
      <c r="B289" s="163" t="s">
        <v>11</v>
      </c>
      <c r="C289" s="163" t="s">
        <v>16</v>
      </c>
      <c r="D289" s="163" t="s">
        <v>186</v>
      </c>
      <c r="E289" s="163" t="s">
        <v>329</v>
      </c>
      <c r="F289" s="163" t="s">
        <v>42</v>
      </c>
      <c r="G289" s="179" t="s">
        <v>220</v>
      </c>
      <c r="H289" s="167" t="s">
        <v>217</v>
      </c>
      <c r="I289" s="180">
        <v>0.78</v>
      </c>
      <c r="J289" s="163" t="s">
        <v>331</v>
      </c>
      <c r="K289" s="163" t="s">
        <v>202</v>
      </c>
      <c r="L289" s="163" t="s">
        <v>203</v>
      </c>
      <c r="M289" s="165"/>
    </row>
    <row r="290" spans="1:13" hidden="1" x14ac:dyDescent="0.25">
      <c r="A290" s="163" t="str">
        <f t="shared" si="4"/>
        <v>Residential_Education Efficient Kits_Water Heating_Student Install/Self Report_Low Flow Faucet Aerator_Kitchen_EPG_gas</v>
      </c>
      <c r="B290" s="163" t="s">
        <v>11</v>
      </c>
      <c r="C290" s="163" t="s">
        <v>16</v>
      </c>
      <c r="D290" s="163" t="s">
        <v>186</v>
      </c>
      <c r="E290" s="163" t="s">
        <v>329</v>
      </c>
      <c r="F290" s="163" t="s">
        <v>42</v>
      </c>
      <c r="G290" s="179" t="s">
        <v>220</v>
      </c>
      <c r="H290" s="167" t="s">
        <v>218</v>
      </c>
      <c r="I290" s="165">
        <f xml:space="preserve"> (8.33 * 1 * (I287 - I288)) / (I289 * 100000)</f>
        <v>3.4355910256410262E-3</v>
      </c>
      <c r="J290" s="163"/>
      <c r="K290" s="163" t="s">
        <v>202</v>
      </c>
      <c r="L290" s="163" t="s">
        <v>203</v>
      </c>
      <c r="M290" s="165"/>
    </row>
    <row r="291" spans="1:13" hidden="1" x14ac:dyDescent="0.25">
      <c r="A291" s="163" t="str">
        <f t="shared" si="4"/>
        <v>Residential_Education Efficient Kits_Water Heating_Student Install/Self Report_Low Flow Faucet Aerator_Kitchen_ISR</v>
      </c>
      <c r="B291" s="163" t="s">
        <v>11</v>
      </c>
      <c r="C291" s="163" t="s">
        <v>16</v>
      </c>
      <c r="D291" s="163" t="s">
        <v>186</v>
      </c>
      <c r="E291" s="163" t="s">
        <v>329</v>
      </c>
      <c r="F291" s="163" t="s">
        <v>42</v>
      </c>
      <c r="G291" s="179" t="s">
        <v>220</v>
      </c>
      <c r="H291" s="167" t="s">
        <v>219</v>
      </c>
      <c r="I291" s="182">
        <v>0.52</v>
      </c>
      <c r="J291" s="163" t="s">
        <v>332</v>
      </c>
      <c r="K291" s="163" t="s">
        <v>202</v>
      </c>
      <c r="L291" s="163" t="s">
        <v>203</v>
      </c>
      <c r="M291" s="165"/>
    </row>
    <row r="292" spans="1:13" hidden="1" x14ac:dyDescent="0.25">
      <c r="A292" s="163" t="str">
        <f t="shared" si="4"/>
        <v>Residential_Education Efficient Kits_Water Heating_Student Install/Self Report_Low Flow Faucet Aerator_Kitchen_Therm Saved per Unit</v>
      </c>
      <c r="B292" s="163" t="s">
        <v>11</v>
      </c>
      <c r="C292" s="163" t="s">
        <v>16</v>
      </c>
      <c r="D292" s="163" t="s">
        <v>186</v>
      </c>
      <c r="E292" s="163" t="s">
        <v>329</v>
      </c>
      <c r="F292" s="163" t="s">
        <v>42</v>
      </c>
      <c r="G292" s="179" t="s">
        <v>220</v>
      </c>
      <c r="H292" s="167" t="s">
        <v>153</v>
      </c>
      <c r="I292" s="181">
        <f xml:space="preserve"> I278 * ((I279 * I280 - I281 * I282) * I283 * I284 * I285 / I286) * I290 * I291</f>
        <v>1.2700880139865052</v>
      </c>
      <c r="J292" s="163"/>
      <c r="K292" s="163" t="s">
        <v>202</v>
      </c>
      <c r="L292" s="163" t="s">
        <v>203</v>
      </c>
      <c r="M292" s="165"/>
    </row>
    <row r="293" spans="1:13" hidden="1" x14ac:dyDescent="0.25">
      <c r="A293" s="163" t="str">
        <f t="shared" si="4"/>
        <v>Residential_Education Efficient Kits_Water Heating_Student Install/Self Report_Low Flow Faucet Aerator_Kitchen_Incremental Cost</v>
      </c>
      <c r="B293" s="163" t="s">
        <v>11</v>
      </c>
      <c r="C293" s="163" t="s">
        <v>16</v>
      </c>
      <c r="D293" s="163" t="s">
        <v>186</v>
      </c>
      <c r="E293" s="163" t="s">
        <v>329</v>
      </c>
      <c r="F293" s="163" t="s">
        <v>42</v>
      </c>
      <c r="G293" s="179" t="s">
        <v>220</v>
      </c>
      <c r="H293" s="167" t="s">
        <v>149</v>
      </c>
      <c r="I293" s="183">
        <v>11.33</v>
      </c>
      <c r="J293" s="163"/>
      <c r="K293" s="163" t="s">
        <v>202</v>
      </c>
      <c r="L293" s="163" t="s">
        <v>203</v>
      </c>
      <c r="M293" s="165"/>
    </row>
    <row r="294" spans="1:13" hidden="1" x14ac:dyDescent="0.25">
      <c r="A294" s="163" t="str">
        <f t="shared" si="4"/>
        <v>Residential_Education Efficient Kits_Water Heating_Student Install/Self Report_Low Flow Faucet Aerator_Kitchen_Lifetime (years)</v>
      </c>
      <c r="B294" s="163" t="s">
        <v>11</v>
      </c>
      <c r="C294" s="163" t="s">
        <v>16</v>
      </c>
      <c r="D294" s="163" t="s">
        <v>186</v>
      </c>
      <c r="E294" s="163" t="s">
        <v>329</v>
      </c>
      <c r="F294" s="163" t="s">
        <v>42</v>
      </c>
      <c r="G294" s="179" t="s">
        <v>220</v>
      </c>
      <c r="H294" s="167" t="s">
        <v>157</v>
      </c>
      <c r="I294" s="184">
        <v>10</v>
      </c>
      <c r="J294" s="163"/>
      <c r="K294" s="163" t="s">
        <v>202</v>
      </c>
      <c r="L294" s="163" t="s">
        <v>203</v>
      </c>
      <c r="M294" s="165"/>
    </row>
    <row r="295" spans="1:13" hidden="1" x14ac:dyDescent="0.25">
      <c r="A295" s="163" t="str">
        <f t="shared" si="4"/>
        <v>Residential_Education Efficient Kits_Water Heating_Student Install/Self Report_Low Flow Faucet Aerator_Kitchen_</v>
      </c>
      <c r="B295" s="163" t="s">
        <v>11</v>
      </c>
      <c r="C295" s="163" t="s">
        <v>16</v>
      </c>
      <c r="D295" s="163" t="s">
        <v>186</v>
      </c>
      <c r="E295" s="163" t="s">
        <v>329</v>
      </c>
      <c r="F295" s="163" t="s">
        <v>42</v>
      </c>
      <c r="G295" s="179" t="s">
        <v>220</v>
      </c>
      <c r="H295" s="167"/>
      <c r="I295" s="165"/>
      <c r="J295" s="163"/>
      <c r="K295" s="163"/>
      <c r="L295" s="163"/>
      <c r="M295" s="165"/>
    </row>
    <row r="296" spans="1:13" hidden="1" x14ac:dyDescent="0.25">
      <c r="A296" s="163" t="str">
        <f t="shared" si="4"/>
        <v>Residential_Education Efficient Kits_Water Heating_Student Install/Self Report_Low Flow Faucet Aerator_Bath_%GasDHW</v>
      </c>
      <c r="B296" s="163" t="s">
        <v>11</v>
      </c>
      <c r="C296" s="163" t="s">
        <v>16</v>
      </c>
      <c r="D296" s="163" t="s">
        <v>186</v>
      </c>
      <c r="E296" s="163" t="s">
        <v>329</v>
      </c>
      <c r="F296" s="163" t="s">
        <v>42</v>
      </c>
      <c r="G296" s="179" t="s">
        <v>333</v>
      </c>
      <c r="H296" s="167" t="s">
        <v>201</v>
      </c>
      <c r="I296" s="180">
        <v>0.48</v>
      </c>
      <c r="J296" s="163" t="s">
        <v>330</v>
      </c>
      <c r="K296" s="163" t="s">
        <v>202</v>
      </c>
      <c r="L296" s="163" t="s">
        <v>203</v>
      </c>
      <c r="M296" s="165"/>
    </row>
    <row r="297" spans="1:13" hidden="1" x14ac:dyDescent="0.25">
      <c r="A297" s="163" t="str">
        <f t="shared" si="4"/>
        <v>Residential_Education Efficient Kits_Water Heating_Student Install/Self Report_Low Flow Faucet Aerator_Bath_GPM_base</v>
      </c>
      <c r="B297" s="163" t="s">
        <v>11</v>
      </c>
      <c r="C297" s="163" t="s">
        <v>16</v>
      </c>
      <c r="D297" s="163" t="s">
        <v>186</v>
      </c>
      <c r="E297" s="163" t="s">
        <v>329</v>
      </c>
      <c r="F297" s="163" t="s">
        <v>42</v>
      </c>
      <c r="G297" s="179" t="s">
        <v>333</v>
      </c>
      <c r="H297" s="167" t="s">
        <v>204</v>
      </c>
      <c r="I297" s="181">
        <v>1.39</v>
      </c>
      <c r="J297" s="163"/>
      <c r="K297" s="163" t="s">
        <v>202</v>
      </c>
      <c r="L297" s="163" t="s">
        <v>203</v>
      </c>
      <c r="M297" s="165"/>
    </row>
    <row r="298" spans="1:13" hidden="1" x14ac:dyDescent="0.25">
      <c r="A298" s="163" t="str">
        <f t="shared" si="4"/>
        <v>Residential_Education Efficient Kits_Water Heating_Student Install/Self Report_Low Flow Faucet Aerator_Bath_L_base</v>
      </c>
      <c r="B298" s="163" t="s">
        <v>11</v>
      </c>
      <c r="C298" s="163" t="s">
        <v>16</v>
      </c>
      <c r="D298" s="163" t="s">
        <v>186</v>
      </c>
      <c r="E298" s="163" t="s">
        <v>329</v>
      </c>
      <c r="F298" s="163" t="s">
        <v>42</v>
      </c>
      <c r="G298" s="179" t="s">
        <v>333</v>
      </c>
      <c r="H298" s="167" t="s">
        <v>205</v>
      </c>
      <c r="I298" s="165">
        <v>1.6</v>
      </c>
      <c r="J298" s="163" t="s">
        <v>333</v>
      </c>
      <c r="K298" s="163" t="s">
        <v>202</v>
      </c>
      <c r="L298" s="163" t="s">
        <v>203</v>
      </c>
      <c r="M298" s="165"/>
    </row>
    <row r="299" spans="1:13" hidden="1" x14ac:dyDescent="0.25">
      <c r="A299" s="163" t="str">
        <f t="shared" si="4"/>
        <v>Residential_Education Efficient Kits_Water Heating_Student Install/Self Report_Low Flow Faucet Aerator_Bath_GPM_low</v>
      </c>
      <c r="B299" s="163" t="s">
        <v>11</v>
      </c>
      <c r="C299" s="163" t="s">
        <v>16</v>
      </c>
      <c r="D299" s="163" t="s">
        <v>186</v>
      </c>
      <c r="E299" s="163" t="s">
        <v>329</v>
      </c>
      <c r="F299" s="163" t="s">
        <v>42</v>
      </c>
      <c r="G299" s="179" t="s">
        <v>333</v>
      </c>
      <c r="H299" s="167" t="s">
        <v>207</v>
      </c>
      <c r="I299" s="165">
        <v>0.94</v>
      </c>
      <c r="J299" s="163"/>
      <c r="K299" s="163" t="s">
        <v>202</v>
      </c>
      <c r="L299" s="163" t="s">
        <v>203</v>
      </c>
      <c r="M299" s="165"/>
    </row>
    <row r="300" spans="1:13" hidden="1" x14ac:dyDescent="0.25">
      <c r="A300" s="163" t="str">
        <f t="shared" si="4"/>
        <v>Residential_Education Efficient Kits_Water Heating_Student Install/Self Report_Low Flow Faucet Aerator_Bath_L_low</v>
      </c>
      <c r="B300" s="163" t="s">
        <v>11</v>
      </c>
      <c r="C300" s="163" t="s">
        <v>16</v>
      </c>
      <c r="D300" s="163" t="s">
        <v>186</v>
      </c>
      <c r="E300" s="163" t="s">
        <v>329</v>
      </c>
      <c r="F300" s="163" t="s">
        <v>42</v>
      </c>
      <c r="G300" s="179" t="s">
        <v>333</v>
      </c>
      <c r="H300" s="167" t="s">
        <v>208</v>
      </c>
      <c r="I300" s="165">
        <v>1.6</v>
      </c>
      <c r="J300" s="163" t="s">
        <v>333</v>
      </c>
      <c r="K300" s="163" t="s">
        <v>202</v>
      </c>
      <c r="L300" s="163" t="s">
        <v>203</v>
      </c>
      <c r="M300" s="165"/>
    </row>
    <row r="301" spans="1:13" hidden="1" x14ac:dyDescent="0.25">
      <c r="A301" s="163" t="str">
        <f t="shared" si="4"/>
        <v>Residential_Education Efficient Kits_Water Heating_Student Install/Self Report_Low Flow Faucet Aerator_Bath_Household</v>
      </c>
      <c r="B301" s="163" t="s">
        <v>11</v>
      </c>
      <c r="C301" s="163" t="s">
        <v>16</v>
      </c>
      <c r="D301" s="163" t="s">
        <v>186</v>
      </c>
      <c r="E301" s="163" t="s">
        <v>329</v>
      </c>
      <c r="F301" s="163" t="s">
        <v>42</v>
      </c>
      <c r="G301" s="179" t="s">
        <v>333</v>
      </c>
      <c r="H301" s="167" t="s">
        <v>209</v>
      </c>
      <c r="I301" s="165">
        <v>2.67</v>
      </c>
      <c r="J301" s="163" t="s">
        <v>331</v>
      </c>
      <c r="K301" s="163" t="s">
        <v>202</v>
      </c>
      <c r="L301" s="163" t="s">
        <v>203</v>
      </c>
      <c r="M301" s="165"/>
    </row>
    <row r="302" spans="1:13" hidden="1" x14ac:dyDescent="0.25">
      <c r="A302" s="163" t="str">
        <f t="shared" si="4"/>
        <v>Residential_Education Efficient Kits_Water Heating_Student Install/Self Report_Low Flow Faucet Aerator_Bath_Days/year</v>
      </c>
      <c r="B302" s="163" t="s">
        <v>11</v>
      </c>
      <c r="C302" s="163" t="s">
        <v>16</v>
      </c>
      <c r="D302" s="163" t="s">
        <v>186</v>
      </c>
      <c r="E302" s="163" t="s">
        <v>329</v>
      </c>
      <c r="F302" s="163" t="s">
        <v>42</v>
      </c>
      <c r="G302" s="179" t="s">
        <v>333</v>
      </c>
      <c r="H302" s="167" t="s">
        <v>211</v>
      </c>
      <c r="I302" s="165">
        <v>365.25</v>
      </c>
      <c r="J302" s="163"/>
      <c r="K302" s="163" t="s">
        <v>202</v>
      </c>
      <c r="L302" s="163" t="s">
        <v>203</v>
      </c>
      <c r="M302" s="165"/>
    </row>
    <row r="303" spans="1:13" hidden="1" x14ac:dyDescent="0.25">
      <c r="A303" s="163" t="str">
        <f t="shared" si="4"/>
        <v>Residential_Education Efficient Kits_Water Heating_Student Install/Self Report_Low Flow Faucet Aerator_Bath_DF</v>
      </c>
      <c r="B303" s="163" t="s">
        <v>11</v>
      </c>
      <c r="C303" s="163" t="s">
        <v>16</v>
      </c>
      <c r="D303" s="163" t="s">
        <v>186</v>
      </c>
      <c r="E303" s="163" t="s">
        <v>329</v>
      </c>
      <c r="F303" s="163" t="s">
        <v>42</v>
      </c>
      <c r="G303" s="179" t="s">
        <v>333</v>
      </c>
      <c r="H303" s="167" t="s">
        <v>212</v>
      </c>
      <c r="I303" s="182">
        <v>0.9</v>
      </c>
      <c r="J303" s="163" t="s">
        <v>333</v>
      </c>
      <c r="K303" s="163" t="s">
        <v>202</v>
      </c>
      <c r="L303" s="163" t="s">
        <v>203</v>
      </c>
      <c r="M303" s="165"/>
    </row>
    <row r="304" spans="1:13" hidden="1" x14ac:dyDescent="0.25">
      <c r="A304" s="163" t="str">
        <f t="shared" si="4"/>
        <v>Residential_Education Efficient Kits_Water Heating_Student Install/Self Report_Low Flow Faucet Aerator_Bath_FPH</v>
      </c>
      <c r="B304" s="163" t="s">
        <v>11</v>
      </c>
      <c r="C304" s="163" t="s">
        <v>16</v>
      </c>
      <c r="D304" s="163" t="s">
        <v>186</v>
      </c>
      <c r="E304" s="163" t="s">
        <v>329</v>
      </c>
      <c r="F304" s="163" t="s">
        <v>42</v>
      </c>
      <c r="G304" s="179" t="s">
        <v>333</v>
      </c>
      <c r="H304" s="167" t="s">
        <v>214</v>
      </c>
      <c r="I304" s="165">
        <v>2.04</v>
      </c>
      <c r="J304" s="163" t="s">
        <v>334</v>
      </c>
      <c r="K304" s="163" t="s">
        <v>202</v>
      </c>
      <c r="L304" s="163" t="s">
        <v>203</v>
      </c>
      <c r="M304" s="165"/>
    </row>
    <row r="305" spans="1:13" hidden="1" x14ac:dyDescent="0.25">
      <c r="A305" s="163" t="str">
        <f t="shared" si="4"/>
        <v>Residential_Education Efficient Kits_Water Heating_Student Install/Self Report_Low Flow Faucet Aerator_Bath_WaterTemp</v>
      </c>
      <c r="B305" s="163" t="s">
        <v>11</v>
      </c>
      <c r="C305" s="163" t="s">
        <v>16</v>
      </c>
      <c r="D305" s="163" t="s">
        <v>186</v>
      </c>
      <c r="E305" s="163" t="s">
        <v>329</v>
      </c>
      <c r="F305" s="163" t="s">
        <v>42</v>
      </c>
      <c r="G305" s="179" t="s">
        <v>333</v>
      </c>
      <c r="H305" s="167" t="s">
        <v>215</v>
      </c>
      <c r="I305" s="165">
        <v>86</v>
      </c>
      <c r="J305" s="163" t="s">
        <v>333</v>
      </c>
      <c r="K305" s="163" t="s">
        <v>202</v>
      </c>
      <c r="L305" s="163" t="s">
        <v>203</v>
      </c>
      <c r="M305" s="165"/>
    </row>
    <row r="306" spans="1:13" hidden="1" x14ac:dyDescent="0.25">
      <c r="A306" s="163" t="str">
        <f t="shared" si="4"/>
        <v>Residential_Education Efficient Kits_Water Heating_Student Install/Self Report_Low Flow Faucet Aerator_Bath_SupplyTemp</v>
      </c>
      <c r="B306" s="163" t="s">
        <v>11</v>
      </c>
      <c r="C306" s="163" t="s">
        <v>16</v>
      </c>
      <c r="D306" s="163" t="s">
        <v>186</v>
      </c>
      <c r="E306" s="163" t="s">
        <v>329</v>
      </c>
      <c r="F306" s="163" t="s">
        <v>42</v>
      </c>
      <c r="G306" s="179" t="s">
        <v>333</v>
      </c>
      <c r="H306" s="167" t="s">
        <v>216</v>
      </c>
      <c r="I306" s="165">
        <v>60.83</v>
      </c>
      <c r="J306" s="163"/>
      <c r="K306" s="163" t="s">
        <v>202</v>
      </c>
      <c r="L306" s="163" t="s">
        <v>203</v>
      </c>
      <c r="M306" s="165"/>
    </row>
    <row r="307" spans="1:13" hidden="1" x14ac:dyDescent="0.25">
      <c r="A307" s="163" t="str">
        <f t="shared" si="4"/>
        <v>Residential_Education Efficient Kits_Water Heating_Student Install/Self Report_Low Flow Faucet Aerator_Bath_RE_gas</v>
      </c>
      <c r="B307" s="163" t="s">
        <v>11</v>
      </c>
      <c r="C307" s="163" t="s">
        <v>16</v>
      </c>
      <c r="D307" s="163" t="s">
        <v>186</v>
      </c>
      <c r="E307" s="163" t="s">
        <v>329</v>
      </c>
      <c r="F307" s="163" t="s">
        <v>42</v>
      </c>
      <c r="G307" s="179" t="s">
        <v>333</v>
      </c>
      <c r="H307" s="167" t="s">
        <v>217</v>
      </c>
      <c r="I307" s="180">
        <v>0.78</v>
      </c>
      <c r="J307" s="163" t="s">
        <v>331</v>
      </c>
      <c r="K307" s="163" t="s">
        <v>202</v>
      </c>
      <c r="L307" s="163" t="s">
        <v>203</v>
      </c>
      <c r="M307" s="165"/>
    </row>
    <row r="308" spans="1:13" hidden="1" x14ac:dyDescent="0.25">
      <c r="A308" s="163" t="str">
        <f t="shared" si="4"/>
        <v>Residential_Education Efficient Kits_Water Heating_Student Install/Self Report_Low Flow Faucet Aerator_Bath_EPG_gas</v>
      </c>
      <c r="B308" s="163" t="s">
        <v>11</v>
      </c>
      <c r="C308" s="163" t="s">
        <v>16</v>
      </c>
      <c r="D308" s="163" t="s">
        <v>186</v>
      </c>
      <c r="E308" s="163" t="s">
        <v>329</v>
      </c>
      <c r="F308" s="163" t="s">
        <v>42</v>
      </c>
      <c r="G308" s="179" t="s">
        <v>333</v>
      </c>
      <c r="H308" s="167" t="s">
        <v>218</v>
      </c>
      <c r="I308" s="165">
        <f xml:space="preserve"> (8.33 * 1 * (I305 - I306)) / (I307 * 100000)</f>
        <v>2.6880269230769235E-3</v>
      </c>
      <c r="J308" s="163"/>
      <c r="K308" s="163" t="s">
        <v>202</v>
      </c>
      <c r="L308" s="163" t="s">
        <v>203</v>
      </c>
      <c r="M308" s="165"/>
    </row>
    <row r="309" spans="1:13" hidden="1" x14ac:dyDescent="0.25">
      <c r="A309" s="163" t="str">
        <f t="shared" si="4"/>
        <v>Residential_Education Efficient Kits_Water Heating_Student Install/Self Report_Low Flow Faucet Aerator_Bath_ISR</v>
      </c>
      <c r="B309" s="163" t="s">
        <v>11</v>
      </c>
      <c r="C309" s="163" t="s">
        <v>16</v>
      </c>
      <c r="D309" s="163" t="s">
        <v>186</v>
      </c>
      <c r="E309" s="163" t="s">
        <v>329</v>
      </c>
      <c r="F309" s="163" t="s">
        <v>42</v>
      </c>
      <c r="G309" s="179" t="s">
        <v>333</v>
      </c>
      <c r="H309" s="167" t="s">
        <v>219</v>
      </c>
      <c r="I309" s="182">
        <v>0.52</v>
      </c>
      <c r="J309" s="163" t="s">
        <v>332</v>
      </c>
      <c r="K309" s="163" t="s">
        <v>202</v>
      </c>
      <c r="L309" s="163" t="s">
        <v>203</v>
      </c>
      <c r="M309" s="165"/>
    </row>
    <row r="310" spans="1:13" hidden="1" x14ac:dyDescent="0.25">
      <c r="A310" s="163" t="str">
        <f t="shared" si="4"/>
        <v>Residential_Education Efficient Kits_Water Heating_Student Install/Self Report_Low Flow Faucet Aerator_Bath_Therm Saved per Unit</v>
      </c>
      <c r="B310" s="163" t="s">
        <v>11</v>
      </c>
      <c r="C310" s="163" t="s">
        <v>16</v>
      </c>
      <c r="D310" s="163" t="s">
        <v>186</v>
      </c>
      <c r="E310" s="163" t="s">
        <v>329</v>
      </c>
      <c r="F310" s="163" t="s">
        <v>42</v>
      </c>
      <c r="G310" s="179" t="s">
        <v>333</v>
      </c>
      <c r="H310" s="167" t="s">
        <v>153</v>
      </c>
      <c r="I310" s="181">
        <f xml:space="preserve"> I296 * ((I297 * I298 - I299 * I300) * I301 * I302 * I303 / I304) * I308 * I309</f>
        <v>0.20783779187471993</v>
      </c>
      <c r="J310" s="163"/>
      <c r="K310" s="163" t="s">
        <v>202</v>
      </c>
      <c r="L310" s="163" t="s">
        <v>203</v>
      </c>
      <c r="M310" s="165"/>
    </row>
    <row r="311" spans="1:13" hidden="1" x14ac:dyDescent="0.25">
      <c r="A311" s="163" t="str">
        <f t="shared" si="4"/>
        <v>Residential_Education Efficient Kits_Water Heating_Student Install/Self Report_Low Flow Faucet Aerator_Bath_Incremental Cost</v>
      </c>
      <c r="B311" s="163" t="s">
        <v>11</v>
      </c>
      <c r="C311" s="163" t="s">
        <v>16</v>
      </c>
      <c r="D311" s="163" t="s">
        <v>186</v>
      </c>
      <c r="E311" s="163" t="s">
        <v>329</v>
      </c>
      <c r="F311" s="163" t="s">
        <v>42</v>
      </c>
      <c r="G311" s="179" t="s">
        <v>333</v>
      </c>
      <c r="H311" s="167" t="s">
        <v>149</v>
      </c>
      <c r="I311" s="183">
        <v>11.33</v>
      </c>
      <c r="J311" s="163"/>
      <c r="K311" s="163" t="s">
        <v>202</v>
      </c>
      <c r="L311" s="163" t="s">
        <v>203</v>
      </c>
      <c r="M311" s="165"/>
    </row>
    <row r="312" spans="1:13" hidden="1" x14ac:dyDescent="0.25">
      <c r="A312" s="163" t="str">
        <f t="shared" si="4"/>
        <v>Residential_Education Efficient Kits_Water Heating_Student Install/Self Report_Low Flow Faucet Aerator_Bath_Lifetime (years)</v>
      </c>
      <c r="B312" s="163" t="s">
        <v>11</v>
      </c>
      <c r="C312" s="163" t="s">
        <v>16</v>
      </c>
      <c r="D312" s="163" t="s">
        <v>186</v>
      </c>
      <c r="E312" s="163" t="s">
        <v>329</v>
      </c>
      <c r="F312" s="163" t="s">
        <v>42</v>
      </c>
      <c r="G312" s="179" t="s">
        <v>333</v>
      </c>
      <c r="H312" s="167" t="s">
        <v>157</v>
      </c>
      <c r="I312" s="184">
        <v>10</v>
      </c>
      <c r="J312" s="163"/>
      <c r="K312" s="163" t="s">
        <v>202</v>
      </c>
      <c r="L312" s="163" t="s">
        <v>203</v>
      </c>
      <c r="M312" s="165"/>
    </row>
    <row r="313" spans="1:13" hidden="1" x14ac:dyDescent="0.25">
      <c r="A313" s="163" t="str">
        <f t="shared" si="4"/>
        <v>Residential_Education Efficient Kits_Water Heating_Student Install/Self Report_Low Flow Faucet Aerator_Bath_</v>
      </c>
      <c r="B313" s="163" t="s">
        <v>11</v>
      </c>
      <c r="C313" s="163" t="s">
        <v>16</v>
      </c>
      <c r="D313" s="163" t="s">
        <v>186</v>
      </c>
      <c r="E313" s="163" t="s">
        <v>329</v>
      </c>
      <c r="F313" s="163" t="s">
        <v>42</v>
      </c>
      <c r="G313" s="179" t="s">
        <v>333</v>
      </c>
      <c r="H313" s="167"/>
      <c r="I313" s="165"/>
      <c r="J313" s="163"/>
      <c r="K313" s="163"/>
      <c r="L313" s="163"/>
      <c r="M313" s="165"/>
    </row>
    <row r="314" spans="1:13" hidden="1" x14ac:dyDescent="0.25">
      <c r="A314" s="163" t="str">
        <f t="shared" si="4"/>
        <v>Residential_Education Efficient Kits_Water Heating_Student Install/Self Report_Low Flow Showerhead_Fixed_%GasDHW</v>
      </c>
      <c r="B314" s="163" t="s">
        <v>11</v>
      </c>
      <c r="C314" s="163" t="s">
        <v>16</v>
      </c>
      <c r="D314" s="163" t="s">
        <v>186</v>
      </c>
      <c r="E314" s="163" t="s">
        <v>329</v>
      </c>
      <c r="F314" s="163" t="s">
        <v>47</v>
      </c>
      <c r="G314" s="179" t="s">
        <v>188</v>
      </c>
      <c r="H314" s="167" t="s">
        <v>201</v>
      </c>
      <c r="I314" s="180">
        <v>0.48</v>
      </c>
      <c r="J314" s="163" t="s">
        <v>103</v>
      </c>
      <c r="K314" s="163" t="s">
        <v>202</v>
      </c>
      <c r="L314" s="163" t="s">
        <v>221</v>
      </c>
      <c r="M314" s="165"/>
    </row>
    <row r="315" spans="1:13" hidden="1" x14ac:dyDescent="0.25">
      <c r="A315" s="163" t="str">
        <f t="shared" si="4"/>
        <v>Residential_Education Efficient Kits_Water Heating_Student Install/Self Report_Low Flow Showerhead_Fixed_GPM_base</v>
      </c>
      <c r="B315" s="163" t="s">
        <v>11</v>
      </c>
      <c r="C315" s="163" t="s">
        <v>16</v>
      </c>
      <c r="D315" s="163" t="s">
        <v>186</v>
      </c>
      <c r="E315" s="163" t="s">
        <v>329</v>
      </c>
      <c r="F315" s="163" t="s">
        <v>47</v>
      </c>
      <c r="G315" s="179" t="s">
        <v>188</v>
      </c>
      <c r="H315" s="167" t="s">
        <v>204</v>
      </c>
      <c r="I315" s="165">
        <v>2.35</v>
      </c>
      <c r="J315" s="163" t="s">
        <v>335</v>
      </c>
      <c r="K315" s="163" t="s">
        <v>202</v>
      </c>
      <c r="L315" s="163" t="s">
        <v>221</v>
      </c>
      <c r="M315" s="165"/>
    </row>
    <row r="316" spans="1:13" hidden="1" x14ac:dyDescent="0.25">
      <c r="A316" s="163" t="str">
        <f t="shared" si="4"/>
        <v>Residential_Education Efficient Kits_Water Heating_Student Install/Self Report_Low Flow Showerhead_Fixed_L_base</v>
      </c>
      <c r="B316" s="163" t="s">
        <v>11</v>
      </c>
      <c r="C316" s="163" t="s">
        <v>16</v>
      </c>
      <c r="D316" s="163" t="s">
        <v>186</v>
      </c>
      <c r="E316" s="163" t="s">
        <v>329</v>
      </c>
      <c r="F316" s="163" t="s">
        <v>47</v>
      </c>
      <c r="G316" s="179" t="s">
        <v>188</v>
      </c>
      <c r="H316" s="167" t="s">
        <v>205</v>
      </c>
      <c r="I316" s="165">
        <v>7.8</v>
      </c>
      <c r="J316" s="163"/>
      <c r="K316" s="163" t="s">
        <v>202</v>
      </c>
      <c r="L316" s="163" t="s">
        <v>221</v>
      </c>
      <c r="M316" s="165"/>
    </row>
    <row r="317" spans="1:13" hidden="1" x14ac:dyDescent="0.25">
      <c r="A317" s="163" t="str">
        <f t="shared" si="4"/>
        <v>Residential_Education Efficient Kits_Water Heating_Student Install/Self Report_Low Flow Showerhead_Fixed_GPM_low</v>
      </c>
      <c r="B317" s="163" t="s">
        <v>11</v>
      </c>
      <c r="C317" s="163" t="s">
        <v>16</v>
      </c>
      <c r="D317" s="163" t="s">
        <v>186</v>
      </c>
      <c r="E317" s="163" t="s">
        <v>329</v>
      </c>
      <c r="F317" s="163" t="s">
        <v>47</v>
      </c>
      <c r="G317" s="179" t="s">
        <v>188</v>
      </c>
      <c r="H317" s="167" t="s">
        <v>207</v>
      </c>
      <c r="I317" s="165">
        <v>1.75</v>
      </c>
      <c r="J317" s="163" t="s">
        <v>222</v>
      </c>
      <c r="K317" s="163" t="s">
        <v>202</v>
      </c>
      <c r="L317" s="163" t="s">
        <v>221</v>
      </c>
      <c r="M317" s="165"/>
    </row>
    <row r="318" spans="1:13" hidden="1" x14ac:dyDescent="0.25">
      <c r="A318" s="163" t="str">
        <f t="shared" si="4"/>
        <v>Residential_Education Efficient Kits_Water Heating_Student Install/Self Report_Low Flow Showerhead_Fixed_L_low</v>
      </c>
      <c r="B318" s="163" t="s">
        <v>11</v>
      </c>
      <c r="C318" s="163" t="s">
        <v>16</v>
      </c>
      <c r="D318" s="163" t="s">
        <v>186</v>
      </c>
      <c r="E318" s="163" t="s">
        <v>329</v>
      </c>
      <c r="F318" s="163" t="s">
        <v>47</v>
      </c>
      <c r="G318" s="179" t="s">
        <v>188</v>
      </c>
      <c r="H318" s="167" t="s">
        <v>208</v>
      </c>
      <c r="I318" s="165">
        <v>7.8</v>
      </c>
      <c r="J318" s="163"/>
      <c r="K318" s="163" t="s">
        <v>202</v>
      </c>
      <c r="L318" s="163" t="s">
        <v>221</v>
      </c>
      <c r="M318" s="165"/>
    </row>
    <row r="319" spans="1:13" hidden="1" x14ac:dyDescent="0.25">
      <c r="A319" s="163" t="str">
        <f t="shared" si="4"/>
        <v>Residential_Education Efficient Kits_Water Heating_Student Install/Self Report_Low Flow Showerhead_Fixed_Household</v>
      </c>
      <c r="B319" s="163" t="s">
        <v>11</v>
      </c>
      <c r="C319" s="163" t="s">
        <v>16</v>
      </c>
      <c r="D319" s="163" t="s">
        <v>186</v>
      </c>
      <c r="E319" s="163" t="s">
        <v>329</v>
      </c>
      <c r="F319" s="163" t="s">
        <v>47</v>
      </c>
      <c r="G319" s="179" t="s">
        <v>188</v>
      </c>
      <c r="H319" s="167" t="s">
        <v>209</v>
      </c>
      <c r="I319" s="165">
        <v>2.67</v>
      </c>
      <c r="J319" s="163" t="s">
        <v>331</v>
      </c>
      <c r="K319" s="163" t="s">
        <v>202</v>
      </c>
      <c r="L319" s="163" t="s">
        <v>221</v>
      </c>
      <c r="M319" s="165"/>
    </row>
    <row r="320" spans="1:13" hidden="1" x14ac:dyDescent="0.25">
      <c r="A320" s="163" t="str">
        <f t="shared" si="4"/>
        <v>Residential_Education Efficient Kits_Water Heating_Student Install/Self Report_Low Flow Showerhead_Fixed_SPCD</v>
      </c>
      <c r="B320" s="163" t="s">
        <v>11</v>
      </c>
      <c r="C320" s="163" t="s">
        <v>16</v>
      </c>
      <c r="D320" s="163" t="s">
        <v>186</v>
      </c>
      <c r="E320" s="163" t="s">
        <v>329</v>
      </c>
      <c r="F320" s="163" t="s">
        <v>47</v>
      </c>
      <c r="G320" s="179" t="s">
        <v>188</v>
      </c>
      <c r="H320" s="167" t="s">
        <v>223</v>
      </c>
      <c r="I320" s="165">
        <v>0.6</v>
      </c>
      <c r="J320" s="163"/>
      <c r="K320" s="163" t="s">
        <v>202</v>
      </c>
      <c r="L320" s="163" t="s">
        <v>221</v>
      </c>
      <c r="M320" s="165"/>
    </row>
    <row r="321" spans="1:13" hidden="1" x14ac:dyDescent="0.25">
      <c r="A321" s="163" t="str">
        <f t="shared" si="4"/>
        <v>Residential_Education Efficient Kits_Water Heating_Student Install/Self Report_Low Flow Showerhead_Fixed_Days/year</v>
      </c>
      <c r="B321" s="163" t="s">
        <v>11</v>
      </c>
      <c r="C321" s="163" t="s">
        <v>16</v>
      </c>
      <c r="D321" s="163" t="s">
        <v>186</v>
      </c>
      <c r="E321" s="163" t="s">
        <v>329</v>
      </c>
      <c r="F321" s="163" t="s">
        <v>47</v>
      </c>
      <c r="G321" s="179" t="s">
        <v>188</v>
      </c>
      <c r="H321" s="167" t="s">
        <v>211</v>
      </c>
      <c r="I321" s="165">
        <v>365.25</v>
      </c>
      <c r="J321" s="163"/>
      <c r="K321" s="163" t="s">
        <v>202</v>
      </c>
      <c r="L321" s="163" t="s">
        <v>221</v>
      </c>
      <c r="M321" s="165"/>
    </row>
    <row r="322" spans="1:13" hidden="1" x14ac:dyDescent="0.25">
      <c r="A322" s="163" t="str">
        <f t="shared" si="4"/>
        <v>Residential_Education Efficient Kits_Water Heating_Student Install/Self Report_Low Flow Showerhead_Fixed_SPH</v>
      </c>
      <c r="B322" s="163" t="s">
        <v>11</v>
      </c>
      <c r="C322" s="163" t="s">
        <v>16</v>
      </c>
      <c r="D322" s="163" t="s">
        <v>186</v>
      </c>
      <c r="E322" s="163" t="s">
        <v>329</v>
      </c>
      <c r="F322" s="163" t="s">
        <v>47</v>
      </c>
      <c r="G322" s="179" t="s">
        <v>188</v>
      </c>
      <c r="H322" s="167" t="s">
        <v>224</v>
      </c>
      <c r="I322" s="165">
        <v>2.0499999999999998</v>
      </c>
      <c r="J322" s="163" t="s">
        <v>331</v>
      </c>
      <c r="K322" s="163" t="s">
        <v>202</v>
      </c>
      <c r="L322" s="163" t="s">
        <v>221</v>
      </c>
      <c r="M322" s="165"/>
    </row>
    <row r="323" spans="1:13" hidden="1" x14ac:dyDescent="0.25">
      <c r="A323" s="163" t="str">
        <f t="shared" si="4"/>
        <v>Residential_Education Efficient Kits_Water Heating_Student Install/Self Report_Low Flow Showerhead_Fixed_ShowerTemp</v>
      </c>
      <c r="B323" s="163" t="s">
        <v>11</v>
      </c>
      <c r="C323" s="163" t="s">
        <v>16</v>
      </c>
      <c r="D323" s="163" t="s">
        <v>186</v>
      </c>
      <c r="E323" s="163" t="s">
        <v>329</v>
      </c>
      <c r="F323" s="163" t="s">
        <v>47</v>
      </c>
      <c r="G323" s="179" t="s">
        <v>188</v>
      </c>
      <c r="H323" s="167" t="s">
        <v>225</v>
      </c>
      <c r="I323" s="185">
        <v>101</v>
      </c>
      <c r="J323" s="163"/>
      <c r="K323" s="163" t="s">
        <v>202</v>
      </c>
      <c r="L323" s="163" t="s">
        <v>221</v>
      </c>
      <c r="M323" s="165"/>
    </row>
    <row r="324" spans="1:13" hidden="1" x14ac:dyDescent="0.25">
      <c r="A324" s="163" t="str">
        <f t="shared" si="4"/>
        <v>Residential_Education Efficient Kits_Water Heating_Student Install/Self Report_Low Flow Showerhead_Fixed_SupplyTemp</v>
      </c>
      <c r="B324" s="163" t="s">
        <v>11</v>
      </c>
      <c r="C324" s="163" t="s">
        <v>16</v>
      </c>
      <c r="D324" s="163" t="s">
        <v>186</v>
      </c>
      <c r="E324" s="163" t="s">
        <v>329</v>
      </c>
      <c r="F324" s="163" t="s">
        <v>47</v>
      </c>
      <c r="G324" s="179" t="s">
        <v>188</v>
      </c>
      <c r="H324" s="167" t="s">
        <v>216</v>
      </c>
      <c r="I324" s="181">
        <v>60.83</v>
      </c>
      <c r="J324" s="163"/>
      <c r="K324" s="163" t="s">
        <v>202</v>
      </c>
      <c r="L324" s="163" t="s">
        <v>221</v>
      </c>
      <c r="M324" s="165"/>
    </row>
    <row r="325" spans="1:13" hidden="1" x14ac:dyDescent="0.25">
      <c r="A325" s="163" t="str">
        <f t="shared" si="4"/>
        <v>Residential_Education Efficient Kits_Water Heating_Student Install/Self Report_Low Flow Showerhead_Fixed_RE_gas</v>
      </c>
      <c r="B325" s="163" t="s">
        <v>11</v>
      </c>
      <c r="C325" s="163" t="s">
        <v>16</v>
      </c>
      <c r="D325" s="163" t="s">
        <v>186</v>
      </c>
      <c r="E325" s="163" t="s">
        <v>329</v>
      </c>
      <c r="F325" s="163" t="s">
        <v>47</v>
      </c>
      <c r="G325" s="179" t="s">
        <v>188</v>
      </c>
      <c r="H325" s="167" t="s">
        <v>217</v>
      </c>
      <c r="I325" s="180">
        <v>0.78</v>
      </c>
      <c r="J325" s="163" t="s">
        <v>331</v>
      </c>
      <c r="K325" s="163" t="s">
        <v>202</v>
      </c>
      <c r="L325" s="163" t="s">
        <v>221</v>
      </c>
      <c r="M325" s="165"/>
    </row>
    <row r="326" spans="1:13" hidden="1" x14ac:dyDescent="0.25">
      <c r="A326" s="163" t="str">
        <f t="shared" si="4"/>
        <v>Residential_Education Efficient Kits_Water Heating_Student Install/Self Report_Low Flow Showerhead_Fixed_EPG_gas</v>
      </c>
      <c r="B326" s="163" t="s">
        <v>11</v>
      </c>
      <c r="C326" s="163" t="s">
        <v>16</v>
      </c>
      <c r="D326" s="163" t="s">
        <v>186</v>
      </c>
      <c r="E326" s="163" t="s">
        <v>329</v>
      </c>
      <c r="F326" s="163" t="s">
        <v>47</v>
      </c>
      <c r="G326" s="179" t="s">
        <v>188</v>
      </c>
      <c r="H326" s="167" t="s">
        <v>218</v>
      </c>
      <c r="I326" s="165">
        <f xml:space="preserve"> (8.33 * 1 * (I323 - I324)) / (I325 * 100000)</f>
        <v>4.2899499999999998E-3</v>
      </c>
      <c r="J326" s="163"/>
      <c r="K326" s="163" t="s">
        <v>202</v>
      </c>
      <c r="L326" s="163" t="s">
        <v>221</v>
      </c>
      <c r="M326" s="165"/>
    </row>
    <row r="327" spans="1:13" hidden="1" x14ac:dyDescent="0.25">
      <c r="A327" s="163" t="str">
        <f t="shared" si="4"/>
        <v>Residential_Education Efficient Kits_Water Heating_Student Install/Self Report_Low Flow Showerhead_Fixed_ISR</v>
      </c>
      <c r="B327" s="163" t="s">
        <v>11</v>
      </c>
      <c r="C327" s="163" t="s">
        <v>16</v>
      </c>
      <c r="D327" s="163" t="s">
        <v>186</v>
      </c>
      <c r="E327" s="163" t="s">
        <v>329</v>
      </c>
      <c r="F327" s="163" t="s">
        <v>47</v>
      </c>
      <c r="G327" s="179" t="s">
        <v>188</v>
      </c>
      <c r="H327" s="167" t="s">
        <v>219</v>
      </c>
      <c r="I327" s="186">
        <v>0.47</v>
      </c>
      <c r="J327" s="163" t="s">
        <v>332</v>
      </c>
      <c r="K327" s="163" t="s">
        <v>202</v>
      </c>
      <c r="L327" s="163" t="s">
        <v>221</v>
      </c>
      <c r="M327" s="165"/>
    </row>
    <row r="328" spans="1:13" hidden="1" x14ac:dyDescent="0.25">
      <c r="A328" s="163" t="str">
        <f t="shared" si="4"/>
        <v>Residential_Education Efficient Kits_Water Heating_Student Install/Self Report_Low Flow Showerhead_Fixed_Therm Saved per Unit</v>
      </c>
      <c r="B328" s="163" t="s">
        <v>11</v>
      </c>
      <c r="C328" s="163" t="s">
        <v>16</v>
      </c>
      <c r="D328" s="163" t="s">
        <v>186</v>
      </c>
      <c r="E328" s="163" t="s">
        <v>329</v>
      </c>
      <c r="F328" s="163" t="s">
        <v>47</v>
      </c>
      <c r="G328" s="179" t="s">
        <v>188</v>
      </c>
      <c r="H328" s="167" t="s">
        <v>153</v>
      </c>
      <c r="I328" s="187">
        <f xml:space="preserve"> I314 * ((I315 * I316 - I317 * I318) * I319 * I320 * I321 / I322) * I326 * I327</f>
        <v>1.292814022808104</v>
      </c>
      <c r="J328" s="163"/>
      <c r="K328" s="163" t="s">
        <v>202</v>
      </c>
      <c r="L328" s="163" t="s">
        <v>221</v>
      </c>
      <c r="M328" s="165"/>
    </row>
    <row r="329" spans="1:13" hidden="1" x14ac:dyDescent="0.25">
      <c r="A329" s="163" t="str">
        <f t="shared" si="4"/>
        <v>Residential_Education Efficient Kits_Water Heating_Student Install/Self Report_Low Flow Showerhead_Fixed_Incremental Cost</v>
      </c>
      <c r="B329" s="163" t="s">
        <v>11</v>
      </c>
      <c r="C329" s="163" t="s">
        <v>16</v>
      </c>
      <c r="D329" s="163" t="s">
        <v>186</v>
      </c>
      <c r="E329" s="163" t="s">
        <v>329</v>
      </c>
      <c r="F329" s="163" t="s">
        <v>47</v>
      </c>
      <c r="G329" s="179" t="s">
        <v>188</v>
      </c>
      <c r="H329" s="167" t="s">
        <v>149</v>
      </c>
      <c r="I329" s="183">
        <v>15.33</v>
      </c>
      <c r="J329" s="163"/>
      <c r="K329" s="163" t="s">
        <v>202</v>
      </c>
      <c r="L329" s="163" t="s">
        <v>221</v>
      </c>
      <c r="M329" s="165"/>
    </row>
    <row r="330" spans="1:13" hidden="1" x14ac:dyDescent="0.25">
      <c r="A330" s="163" t="str">
        <f t="shared" si="4"/>
        <v>Residential_Education Efficient Kits_Water Heating_Student Install/Self Report_Low Flow Showerhead_Fixed_Lifetime (years)</v>
      </c>
      <c r="B330" s="163" t="s">
        <v>11</v>
      </c>
      <c r="C330" s="163" t="s">
        <v>16</v>
      </c>
      <c r="D330" s="163" t="s">
        <v>186</v>
      </c>
      <c r="E330" s="163" t="s">
        <v>329</v>
      </c>
      <c r="F330" s="163" t="s">
        <v>47</v>
      </c>
      <c r="G330" s="179" t="s">
        <v>188</v>
      </c>
      <c r="H330" s="167" t="s">
        <v>157</v>
      </c>
      <c r="I330" s="165">
        <v>10</v>
      </c>
      <c r="J330" s="163"/>
      <c r="K330" s="163" t="s">
        <v>202</v>
      </c>
      <c r="L330" s="163" t="s">
        <v>221</v>
      </c>
      <c r="M330" s="165"/>
    </row>
    <row r="331" spans="1:13" hidden="1" x14ac:dyDescent="0.25">
      <c r="A331" s="163" t="str">
        <f t="shared" si="4"/>
        <v>Residential_Education Efficient Kits_Water Heating_Student Install/Self Report_Low Flow Showerhead_Fixed_</v>
      </c>
      <c r="B331" s="163" t="s">
        <v>11</v>
      </c>
      <c r="C331" s="163" t="s">
        <v>16</v>
      </c>
      <c r="D331" s="163" t="s">
        <v>186</v>
      </c>
      <c r="E331" s="163" t="s">
        <v>329</v>
      </c>
      <c r="F331" s="163" t="s">
        <v>47</v>
      </c>
      <c r="G331" s="179" t="s">
        <v>188</v>
      </c>
      <c r="H331" s="167"/>
      <c r="I331" s="165"/>
      <c r="J331" s="163"/>
      <c r="K331" s="163"/>
      <c r="L331" s="163"/>
      <c r="M331" s="165"/>
    </row>
    <row r="332" spans="1:13" hidden="1" x14ac:dyDescent="0.25">
      <c r="A332" s="163" t="str">
        <f t="shared" si="4"/>
        <v>Residential_Education Efficient Kits_Water Heating_Student Install/Self Report_Pipe Wrap_per linear foot_Therm Saved per Unit</v>
      </c>
      <c r="B332" s="163" t="s">
        <v>11</v>
      </c>
      <c r="C332" s="163" t="s">
        <v>16</v>
      </c>
      <c r="D332" s="163" t="s">
        <v>186</v>
      </c>
      <c r="E332" s="163" t="s">
        <v>329</v>
      </c>
      <c r="F332" s="163" t="s">
        <v>53</v>
      </c>
      <c r="G332" s="179" t="s">
        <v>192</v>
      </c>
      <c r="H332" s="167" t="s">
        <v>153</v>
      </c>
      <c r="I332" s="181">
        <f>1.1/6</f>
        <v>0.18333333333333335</v>
      </c>
      <c r="J332" s="163" t="s">
        <v>231</v>
      </c>
      <c r="K332" s="163" t="s">
        <v>202</v>
      </c>
      <c r="L332" s="163" t="s">
        <v>232</v>
      </c>
      <c r="M332" s="165"/>
    </row>
    <row r="333" spans="1:13" hidden="1" x14ac:dyDescent="0.25">
      <c r="A333" s="163" t="str">
        <f t="shared" si="4"/>
        <v>Residential_Education Efficient Kits_Water Heating_Student Install/Self Report_Pipe Wrap_per linear foot_Incremental Cost</v>
      </c>
      <c r="B333" s="163" t="s">
        <v>11</v>
      </c>
      <c r="C333" s="163" t="s">
        <v>16</v>
      </c>
      <c r="D333" s="163" t="s">
        <v>186</v>
      </c>
      <c r="E333" s="163" t="s">
        <v>329</v>
      </c>
      <c r="F333" s="163" t="s">
        <v>53</v>
      </c>
      <c r="G333" s="179" t="s">
        <v>192</v>
      </c>
      <c r="H333" s="167" t="s">
        <v>149</v>
      </c>
      <c r="I333" s="183">
        <v>7.1</v>
      </c>
      <c r="J333" s="163" t="s">
        <v>233</v>
      </c>
      <c r="K333" s="163" t="s">
        <v>202</v>
      </c>
      <c r="L333" s="163" t="s">
        <v>232</v>
      </c>
      <c r="M333" s="165"/>
    </row>
    <row r="334" spans="1:13" hidden="1" x14ac:dyDescent="0.25">
      <c r="A334" s="163" t="str">
        <f t="shared" si="4"/>
        <v>Residential_Education Efficient Kits_Water Heating_Student Install/Self Report_Pipe Wrap_per linear foot_Lifetime (years)</v>
      </c>
      <c r="B334" s="163" t="s">
        <v>11</v>
      </c>
      <c r="C334" s="163" t="s">
        <v>16</v>
      </c>
      <c r="D334" s="163" t="s">
        <v>186</v>
      </c>
      <c r="E334" s="163" t="s">
        <v>329</v>
      </c>
      <c r="F334" s="163" t="s">
        <v>53</v>
      </c>
      <c r="G334" s="179" t="s">
        <v>192</v>
      </c>
      <c r="H334" s="167" t="s">
        <v>157</v>
      </c>
      <c r="I334" s="165">
        <v>12</v>
      </c>
      <c r="J334" s="163"/>
      <c r="K334" s="163" t="s">
        <v>202</v>
      </c>
      <c r="L334" s="163" t="s">
        <v>232</v>
      </c>
      <c r="M334" s="165"/>
    </row>
    <row r="335" spans="1:13" hidden="1" x14ac:dyDescent="0.25">
      <c r="A335" s="163" t="str">
        <f t="shared" si="4"/>
        <v>Residential_Education Efficient Kits_Water Heating_Student Install/Self Report_Pipe Wrap_per linear foot_</v>
      </c>
      <c r="B335" s="163" t="s">
        <v>11</v>
      </c>
      <c r="C335" s="163" t="s">
        <v>16</v>
      </c>
      <c r="D335" s="163" t="s">
        <v>186</v>
      </c>
      <c r="E335" s="163" t="s">
        <v>329</v>
      </c>
      <c r="F335" s="163" t="s">
        <v>53</v>
      </c>
      <c r="G335" s="179" t="s">
        <v>192</v>
      </c>
      <c r="H335" s="167"/>
      <c r="I335" s="165"/>
      <c r="J335" s="163"/>
      <c r="K335" s="163"/>
      <c r="L335" s="163"/>
      <c r="M335" s="165"/>
    </row>
    <row r="336" spans="1:13" x14ac:dyDescent="0.25">
      <c r="A336" s="163" t="str">
        <f>B336&amp;"_"&amp;C336&amp;"_"&amp;D336&amp;"_"&amp;E336&amp;"_"&amp;F336&amp;"_"&amp;G336&amp;"_"&amp;H336</f>
        <v>Residential_Single Family Low Income Program_Water Heating_Direct Install_Low Flow Faucet Aerator_Fixed_%GasDHW</v>
      </c>
      <c r="B336" s="163" t="s">
        <v>11</v>
      </c>
      <c r="C336" s="163" t="s">
        <v>19</v>
      </c>
      <c r="D336" s="163" t="s">
        <v>186</v>
      </c>
      <c r="E336" s="163" t="s">
        <v>187</v>
      </c>
      <c r="F336" s="163" t="s">
        <v>42</v>
      </c>
      <c r="G336" s="179" t="s">
        <v>188</v>
      </c>
      <c r="H336" s="167" t="s">
        <v>201</v>
      </c>
      <c r="I336" s="180">
        <v>1</v>
      </c>
      <c r="J336" s="163" t="s">
        <v>103</v>
      </c>
      <c r="K336" s="163" t="s">
        <v>202</v>
      </c>
      <c r="L336" s="163" t="s">
        <v>203</v>
      </c>
      <c r="M336" s="165"/>
    </row>
    <row r="337" spans="1:13" x14ac:dyDescent="0.25">
      <c r="A337" s="163" t="str">
        <f t="shared" ref="A337:A400" si="5">B337&amp;"_"&amp;C337&amp;"_"&amp;D337&amp;"_"&amp;E337&amp;"_"&amp;F337&amp;"_"&amp;G337&amp;"_"&amp;H337</f>
        <v>Residential_Single Family Low Income Program_Water Heating_Direct Install_Low Flow Faucet Aerator_Fixed_GPM_base</v>
      </c>
      <c r="B337" s="163" t="s">
        <v>11</v>
      </c>
      <c r="C337" s="163" t="s">
        <v>19</v>
      </c>
      <c r="D337" s="163" t="s">
        <v>186</v>
      </c>
      <c r="E337" s="163" t="s">
        <v>187</v>
      </c>
      <c r="F337" s="163" t="s">
        <v>42</v>
      </c>
      <c r="G337" s="179" t="s">
        <v>188</v>
      </c>
      <c r="H337" s="167" t="s">
        <v>204</v>
      </c>
      <c r="I337" s="181">
        <v>1.39</v>
      </c>
      <c r="J337" s="163"/>
      <c r="K337" s="163" t="s">
        <v>202</v>
      </c>
      <c r="L337" s="163" t="s">
        <v>203</v>
      </c>
      <c r="M337" s="165"/>
    </row>
    <row r="338" spans="1:13" x14ac:dyDescent="0.25">
      <c r="A338" s="163" t="str">
        <f t="shared" si="5"/>
        <v>Residential_Single Family Low Income Program_Water Heating_Direct Install_Low Flow Faucet Aerator_Fixed_L_base</v>
      </c>
      <c r="B338" s="163" t="s">
        <v>11</v>
      </c>
      <c r="C338" s="163" t="s">
        <v>19</v>
      </c>
      <c r="D338" s="163" t="s">
        <v>186</v>
      </c>
      <c r="E338" s="163" t="s">
        <v>187</v>
      </c>
      <c r="F338" s="163" t="s">
        <v>42</v>
      </c>
      <c r="G338" s="179" t="s">
        <v>188</v>
      </c>
      <c r="H338" s="167" t="s">
        <v>205</v>
      </c>
      <c r="I338" s="165">
        <v>7.8</v>
      </c>
      <c r="J338" s="163" t="s">
        <v>336</v>
      </c>
      <c r="K338" s="163" t="s">
        <v>202</v>
      </c>
      <c r="L338" s="163" t="s">
        <v>203</v>
      </c>
      <c r="M338" s="165"/>
    </row>
    <row r="339" spans="1:13" x14ac:dyDescent="0.25">
      <c r="A339" s="163" t="str">
        <f t="shared" si="5"/>
        <v>Residential_Single Family Low Income Program_Water Heating_Direct Install_Low Flow Faucet Aerator_Fixed_GPM_low</v>
      </c>
      <c r="B339" s="163" t="s">
        <v>11</v>
      </c>
      <c r="C339" s="163" t="s">
        <v>19</v>
      </c>
      <c r="D339" s="163" t="s">
        <v>186</v>
      </c>
      <c r="E339" s="163" t="s">
        <v>187</v>
      </c>
      <c r="F339" s="163" t="s">
        <v>42</v>
      </c>
      <c r="G339" s="179" t="s">
        <v>188</v>
      </c>
      <c r="H339" s="167" t="s">
        <v>207</v>
      </c>
      <c r="I339" s="165">
        <v>0.94</v>
      </c>
      <c r="J339" s="163"/>
      <c r="K339" s="163" t="s">
        <v>202</v>
      </c>
      <c r="L339" s="163" t="s">
        <v>203</v>
      </c>
      <c r="M339" s="165"/>
    </row>
    <row r="340" spans="1:13" x14ac:dyDescent="0.25">
      <c r="A340" s="163" t="str">
        <f t="shared" si="5"/>
        <v>Residential_Single Family Low Income Program_Water Heating_Direct Install_Low Flow Faucet Aerator_Fixed_L_low</v>
      </c>
      <c r="B340" s="163" t="s">
        <v>11</v>
      </c>
      <c r="C340" s="163" t="s">
        <v>19</v>
      </c>
      <c r="D340" s="163" t="s">
        <v>186</v>
      </c>
      <c r="E340" s="163" t="s">
        <v>187</v>
      </c>
      <c r="F340" s="163" t="s">
        <v>42</v>
      </c>
      <c r="G340" s="179" t="s">
        <v>188</v>
      </c>
      <c r="H340" s="167" t="s">
        <v>208</v>
      </c>
      <c r="I340" s="165">
        <v>7.8</v>
      </c>
      <c r="J340" s="163" t="s">
        <v>336</v>
      </c>
      <c r="K340" s="163" t="s">
        <v>202</v>
      </c>
      <c r="L340" s="163" t="s">
        <v>203</v>
      </c>
      <c r="M340" s="165"/>
    </row>
    <row r="341" spans="1:13" x14ac:dyDescent="0.25">
      <c r="A341" s="163" t="str">
        <f t="shared" si="5"/>
        <v>Residential_Single Family Low Income Program_Water Heating_Direct Install_Low Flow Faucet Aerator_Fixed_Household</v>
      </c>
      <c r="B341" s="163" t="s">
        <v>11</v>
      </c>
      <c r="C341" s="163" t="s">
        <v>19</v>
      </c>
      <c r="D341" s="163" t="s">
        <v>186</v>
      </c>
      <c r="E341" s="163" t="s">
        <v>187</v>
      </c>
      <c r="F341" s="163" t="s">
        <v>42</v>
      </c>
      <c r="G341" s="179" t="s">
        <v>188</v>
      </c>
      <c r="H341" s="167" t="s">
        <v>209</v>
      </c>
      <c r="I341" s="165">
        <v>2.67</v>
      </c>
      <c r="J341" s="163" t="s">
        <v>331</v>
      </c>
      <c r="K341" s="163" t="s">
        <v>202</v>
      </c>
      <c r="L341" s="163" t="s">
        <v>203</v>
      </c>
      <c r="M341" s="165"/>
    </row>
    <row r="342" spans="1:13" x14ac:dyDescent="0.25">
      <c r="A342" s="163" t="str">
        <f t="shared" si="5"/>
        <v>Residential_Single Family Low Income Program_Water Heating_Direct Install_Low Flow Faucet Aerator_Fixed_Days/year</v>
      </c>
      <c r="B342" s="163" t="s">
        <v>11</v>
      </c>
      <c r="C342" s="163" t="s">
        <v>19</v>
      </c>
      <c r="D342" s="163" t="s">
        <v>186</v>
      </c>
      <c r="E342" s="163" t="s">
        <v>187</v>
      </c>
      <c r="F342" s="163" t="s">
        <v>42</v>
      </c>
      <c r="G342" s="179" t="s">
        <v>188</v>
      </c>
      <c r="H342" s="167" t="s">
        <v>211</v>
      </c>
      <c r="I342" s="165">
        <v>365.25</v>
      </c>
      <c r="J342" s="163"/>
      <c r="K342" s="163" t="s">
        <v>202</v>
      </c>
      <c r="L342" s="163" t="s">
        <v>203</v>
      </c>
      <c r="M342" s="165"/>
    </row>
    <row r="343" spans="1:13" x14ac:dyDescent="0.25">
      <c r="A343" s="163" t="str">
        <f t="shared" si="5"/>
        <v>Residential_Single Family Low Income Program_Water Heating_Direct Install_Low Flow Faucet Aerator_Fixed_DF</v>
      </c>
      <c r="B343" s="163" t="s">
        <v>11</v>
      </c>
      <c r="C343" s="163" t="s">
        <v>19</v>
      </c>
      <c r="D343" s="163" t="s">
        <v>186</v>
      </c>
      <c r="E343" s="163" t="s">
        <v>187</v>
      </c>
      <c r="F343" s="163" t="s">
        <v>42</v>
      </c>
      <c r="G343" s="179" t="s">
        <v>188</v>
      </c>
      <c r="H343" s="167" t="s">
        <v>212</v>
      </c>
      <c r="I343" s="182">
        <v>0.79500000000000004</v>
      </c>
      <c r="J343" s="163" t="s">
        <v>213</v>
      </c>
      <c r="K343" s="163" t="s">
        <v>202</v>
      </c>
      <c r="L343" s="163" t="s">
        <v>203</v>
      </c>
      <c r="M343" s="165"/>
    </row>
    <row r="344" spans="1:13" x14ac:dyDescent="0.25">
      <c r="A344" s="163" t="str">
        <f t="shared" si="5"/>
        <v>Residential_Single Family Low Income Program_Water Heating_Direct Install_Low Flow Faucet Aerator_Fixed_FPH</v>
      </c>
      <c r="B344" s="163" t="s">
        <v>11</v>
      </c>
      <c r="C344" s="163" t="s">
        <v>19</v>
      </c>
      <c r="D344" s="163" t="s">
        <v>186</v>
      </c>
      <c r="E344" s="163" t="s">
        <v>187</v>
      </c>
      <c r="F344" s="163" t="s">
        <v>42</v>
      </c>
      <c r="G344" s="179" t="s">
        <v>188</v>
      </c>
      <c r="H344" s="167" t="s">
        <v>214</v>
      </c>
      <c r="I344" s="165">
        <v>3.04</v>
      </c>
      <c r="J344" s="163" t="s">
        <v>336</v>
      </c>
      <c r="K344" s="163" t="s">
        <v>202</v>
      </c>
      <c r="L344" s="163" t="s">
        <v>203</v>
      </c>
      <c r="M344" s="165"/>
    </row>
    <row r="345" spans="1:13" x14ac:dyDescent="0.25">
      <c r="A345" s="163" t="str">
        <f t="shared" si="5"/>
        <v>Residential_Single Family Low Income Program_Water Heating_Direct Install_Low Flow Faucet Aerator_Fixed_WaterTemp</v>
      </c>
      <c r="B345" s="163" t="s">
        <v>11</v>
      </c>
      <c r="C345" s="163" t="s">
        <v>19</v>
      </c>
      <c r="D345" s="163" t="s">
        <v>186</v>
      </c>
      <c r="E345" s="163" t="s">
        <v>187</v>
      </c>
      <c r="F345" s="163" t="s">
        <v>42</v>
      </c>
      <c r="G345" s="179" t="s">
        <v>188</v>
      </c>
      <c r="H345" s="167" t="s">
        <v>215</v>
      </c>
      <c r="I345" s="165">
        <v>91</v>
      </c>
      <c r="J345" s="163" t="s">
        <v>213</v>
      </c>
      <c r="K345" s="163" t="s">
        <v>202</v>
      </c>
      <c r="L345" s="163" t="s">
        <v>203</v>
      </c>
      <c r="M345" s="165"/>
    </row>
    <row r="346" spans="1:13" x14ac:dyDescent="0.25">
      <c r="A346" s="163" t="str">
        <f t="shared" si="5"/>
        <v>Residential_Single Family Low Income Program_Water Heating_Direct Install_Low Flow Faucet Aerator_Fixed_SupplyTemp</v>
      </c>
      <c r="B346" s="163" t="s">
        <v>11</v>
      </c>
      <c r="C346" s="163" t="s">
        <v>19</v>
      </c>
      <c r="D346" s="163" t="s">
        <v>186</v>
      </c>
      <c r="E346" s="163" t="s">
        <v>187</v>
      </c>
      <c r="F346" s="163" t="s">
        <v>42</v>
      </c>
      <c r="G346" s="179" t="s">
        <v>188</v>
      </c>
      <c r="H346" s="167" t="s">
        <v>216</v>
      </c>
      <c r="I346" s="165">
        <v>60.83</v>
      </c>
      <c r="J346" s="163"/>
      <c r="K346" s="163" t="s">
        <v>202</v>
      </c>
      <c r="L346" s="163" t="s">
        <v>203</v>
      </c>
      <c r="M346" s="165"/>
    </row>
    <row r="347" spans="1:13" x14ac:dyDescent="0.25">
      <c r="A347" s="163" t="str">
        <f t="shared" si="5"/>
        <v>Residential_Single Family Low Income Program_Water Heating_Direct Install_Low Flow Faucet Aerator_Fixed_RE_gas</v>
      </c>
      <c r="B347" s="163" t="s">
        <v>11</v>
      </c>
      <c r="C347" s="163" t="s">
        <v>19</v>
      </c>
      <c r="D347" s="163" t="s">
        <v>186</v>
      </c>
      <c r="E347" s="163" t="s">
        <v>187</v>
      </c>
      <c r="F347" s="163" t="s">
        <v>42</v>
      </c>
      <c r="G347" s="179" t="s">
        <v>188</v>
      </c>
      <c r="H347" s="167" t="s">
        <v>217</v>
      </c>
      <c r="I347" s="180">
        <v>0.78</v>
      </c>
      <c r="J347" s="163" t="s">
        <v>331</v>
      </c>
      <c r="K347" s="163" t="s">
        <v>202</v>
      </c>
      <c r="L347" s="163" t="s">
        <v>203</v>
      </c>
      <c r="M347" s="165"/>
    </row>
    <row r="348" spans="1:13" x14ac:dyDescent="0.25">
      <c r="A348" s="163" t="str">
        <f t="shared" si="5"/>
        <v>Residential_Single Family Low Income Program_Water Heating_Direct Install_Low Flow Faucet Aerator_Fixed_EPG_gas</v>
      </c>
      <c r="B348" s="163" t="s">
        <v>11</v>
      </c>
      <c r="C348" s="163" t="s">
        <v>19</v>
      </c>
      <c r="D348" s="163" t="s">
        <v>186</v>
      </c>
      <c r="E348" s="163" t="s">
        <v>187</v>
      </c>
      <c r="F348" s="163" t="s">
        <v>42</v>
      </c>
      <c r="G348" s="179" t="s">
        <v>188</v>
      </c>
      <c r="H348" s="167" t="s">
        <v>218</v>
      </c>
      <c r="I348" s="165">
        <f xml:space="preserve"> (8.33 * 1 * (I345 - I346)) / (I347 * 100000)</f>
        <v>3.222001282051282E-3</v>
      </c>
      <c r="J348" s="163"/>
      <c r="K348" s="163" t="s">
        <v>202</v>
      </c>
      <c r="L348" s="163" t="s">
        <v>203</v>
      </c>
      <c r="M348" s="165"/>
    </row>
    <row r="349" spans="1:13" x14ac:dyDescent="0.25">
      <c r="A349" s="163" t="str">
        <f t="shared" si="5"/>
        <v>Residential_Single Family Low Income Program_Water Heating_Direct Install_Low Flow Faucet Aerator_Fixed_ISR</v>
      </c>
      <c r="B349" s="163" t="s">
        <v>11</v>
      </c>
      <c r="C349" s="163" t="s">
        <v>19</v>
      </c>
      <c r="D349" s="163" t="s">
        <v>186</v>
      </c>
      <c r="E349" s="163" t="s">
        <v>187</v>
      </c>
      <c r="F349" s="163" t="s">
        <v>42</v>
      </c>
      <c r="G349" s="179" t="s">
        <v>188</v>
      </c>
      <c r="H349" s="167" t="s">
        <v>219</v>
      </c>
      <c r="I349" s="182">
        <v>0.97699999999999998</v>
      </c>
      <c r="J349" s="163" t="s">
        <v>187</v>
      </c>
      <c r="K349" s="163" t="s">
        <v>202</v>
      </c>
      <c r="L349" s="163" t="s">
        <v>203</v>
      </c>
      <c r="M349" s="165"/>
    </row>
    <row r="350" spans="1:13" x14ac:dyDescent="0.25">
      <c r="A350" s="163" t="str">
        <f t="shared" si="5"/>
        <v>Residential_Single Family Low Income Program_Water Heating_Direct Install_Low Flow Faucet Aerator_Fixed_Therm Saved per Unit</v>
      </c>
      <c r="B350" s="163" t="s">
        <v>11</v>
      </c>
      <c r="C350" s="163" t="s">
        <v>19</v>
      </c>
      <c r="D350" s="163" t="s">
        <v>186</v>
      </c>
      <c r="E350" s="163" t="s">
        <v>187</v>
      </c>
      <c r="F350" s="163" t="s">
        <v>42</v>
      </c>
      <c r="G350" s="179" t="s">
        <v>188</v>
      </c>
      <c r="H350" s="167" t="s">
        <v>153</v>
      </c>
      <c r="I350" s="181">
        <f xml:space="preserve"> I336 * ((I337 * I338 - I339 * I340) * I341 * I342 * I343 / I344) * I348 * I349</f>
        <v>2.8178795162718568</v>
      </c>
      <c r="J350" s="163"/>
      <c r="K350" s="163" t="s">
        <v>202</v>
      </c>
      <c r="L350" s="163" t="s">
        <v>203</v>
      </c>
      <c r="M350" s="165"/>
    </row>
    <row r="351" spans="1:13" x14ac:dyDescent="0.25">
      <c r="A351" s="163" t="str">
        <f t="shared" si="5"/>
        <v>Residential_Single Family Low Income Program_Water Heating_Direct Install_Low Flow Faucet Aerator_Fixed_Incremental Cost</v>
      </c>
      <c r="B351" s="163" t="s">
        <v>11</v>
      </c>
      <c r="C351" s="163" t="s">
        <v>19</v>
      </c>
      <c r="D351" s="163" t="s">
        <v>186</v>
      </c>
      <c r="E351" s="163" t="s">
        <v>187</v>
      </c>
      <c r="F351" s="163" t="s">
        <v>42</v>
      </c>
      <c r="G351" s="179" t="s">
        <v>188</v>
      </c>
      <c r="H351" s="167" t="s">
        <v>149</v>
      </c>
      <c r="I351" s="183">
        <v>11.33</v>
      </c>
      <c r="J351" s="163"/>
      <c r="K351" s="163" t="s">
        <v>202</v>
      </c>
      <c r="L351" s="163" t="s">
        <v>203</v>
      </c>
      <c r="M351" s="165"/>
    </row>
    <row r="352" spans="1:13" x14ac:dyDescent="0.25">
      <c r="A352" s="163" t="str">
        <f t="shared" si="5"/>
        <v>Residential_Single Family Low Income Program_Water Heating_Direct Install_Low Flow Faucet Aerator_Fixed_Lifetime (years)</v>
      </c>
      <c r="B352" s="163" t="s">
        <v>11</v>
      </c>
      <c r="C352" s="163" t="s">
        <v>19</v>
      </c>
      <c r="D352" s="163" t="s">
        <v>186</v>
      </c>
      <c r="E352" s="163" t="s">
        <v>187</v>
      </c>
      <c r="F352" s="163" t="s">
        <v>42</v>
      </c>
      <c r="G352" s="179" t="s">
        <v>188</v>
      </c>
      <c r="H352" s="167" t="s">
        <v>157</v>
      </c>
      <c r="I352" s="184">
        <v>10</v>
      </c>
      <c r="J352" s="163"/>
      <c r="K352" s="163" t="s">
        <v>202</v>
      </c>
      <c r="L352" s="163" t="s">
        <v>203</v>
      </c>
      <c r="M352" s="165"/>
    </row>
    <row r="353" spans="1:13" x14ac:dyDescent="0.25">
      <c r="A353" s="163" t="str">
        <f t="shared" si="5"/>
        <v>Residential_Single Family Low Income Program_Water Heating_Direct Install_Low Flow Faucet Aerator_Fixed_</v>
      </c>
      <c r="B353" s="163" t="s">
        <v>11</v>
      </c>
      <c r="C353" s="163" t="s">
        <v>19</v>
      </c>
      <c r="D353" s="163" t="s">
        <v>186</v>
      </c>
      <c r="E353" s="163" t="s">
        <v>187</v>
      </c>
      <c r="F353" s="163" t="s">
        <v>42</v>
      </c>
      <c r="G353" s="179" t="s">
        <v>188</v>
      </c>
      <c r="H353" s="167"/>
      <c r="I353" s="165"/>
      <c r="J353" s="163"/>
      <c r="K353" s="163"/>
      <c r="L353" s="163"/>
      <c r="M353" s="165"/>
    </row>
    <row r="354" spans="1:13" x14ac:dyDescent="0.25">
      <c r="A354" s="163" t="str">
        <f t="shared" si="5"/>
        <v>Residential_Single Family Low Income Program_Water Heating_Direct Install_Low Flow Faucet Aerator_Swivel_%GasDHW</v>
      </c>
      <c r="B354" s="163" t="s">
        <v>11</v>
      </c>
      <c r="C354" s="163" t="s">
        <v>19</v>
      </c>
      <c r="D354" s="163" t="s">
        <v>186</v>
      </c>
      <c r="E354" s="163" t="s">
        <v>187</v>
      </c>
      <c r="F354" s="163" t="s">
        <v>42</v>
      </c>
      <c r="G354" s="179" t="s">
        <v>190</v>
      </c>
      <c r="H354" s="167" t="s">
        <v>201</v>
      </c>
      <c r="I354" s="180">
        <v>1</v>
      </c>
      <c r="J354" s="163" t="s">
        <v>103</v>
      </c>
      <c r="K354" s="163" t="s">
        <v>202</v>
      </c>
      <c r="L354" s="163" t="s">
        <v>203</v>
      </c>
      <c r="M354" s="165"/>
    </row>
    <row r="355" spans="1:13" x14ac:dyDescent="0.25">
      <c r="A355" s="163" t="str">
        <f t="shared" si="5"/>
        <v>Residential_Single Family Low Income Program_Water Heating_Direct Install_Low Flow Faucet Aerator_Swivel_GPM_base</v>
      </c>
      <c r="B355" s="163" t="s">
        <v>11</v>
      </c>
      <c r="C355" s="163" t="s">
        <v>19</v>
      </c>
      <c r="D355" s="163" t="s">
        <v>186</v>
      </c>
      <c r="E355" s="163" t="s">
        <v>187</v>
      </c>
      <c r="F355" s="163" t="s">
        <v>42</v>
      </c>
      <c r="G355" s="179" t="s">
        <v>190</v>
      </c>
      <c r="H355" s="167" t="s">
        <v>204</v>
      </c>
      <c r="I355" s="181">
        <v>1.39</v>
      </c>
      <c r="J355" s="163"/>
      <c r="K355" s="163" t="s">
        <v>202</v>
      </c>
      <c r="L355" s="163" t="s">
        <v>203</v>
      </c>
      <c r="M355" s="165"/>
    </row>
    <row r="356" spans="1:13" x14ac:dyDescent="0.25">
      <c r="A356" s="163" t="str">
        <f t="shared" si="5"/>
        <v>Residential_Single Family Low Income Program_Water Heating_Direct Install_Low Flow Faucet Aerator_Swivel_L_base</v>
      </c>
      <c r="B356" s="163" t="s">
        <v>11</v>
      </c>
      <c r="C356" s="163" t="s">
        <v>19</v>
      </c>
      <c r="D356" s="163" t="s">
        <v>186</v>
      </c>
      <c r="E356" s="163" t="s">
        <v>187</v>
      </c>
      <c r="F356" s="163" t="s">
        <v>42</v>
      </c>
      <c r="G356" s="179" t="s">
        <v>190</v>
      </c>
      <c r="H356" s="167" t="s">
        <v>205</v>
      </c>
      <c r="I356" s="165">
        <v>4.5</v>
      </c>
      <c r="J356" s="163" t="s">
        <v>220</v>
      </c>
      <c r="K356" s="163" t="s">
        <v>202</v>
      </c>
      <c r="L356" s="163" t="s">
        <v>203</v>
      </c>
      <c r="M356" s="165"/>
    </row>
    <row r="357" spans="1:13" x14ac:dyDescent="0.25">
      <c r="A357" s="163" t="str">
        <f t="shared" si="5"/>
        <v>Residential_Single Family Low Income Program_Water Heating_Direct Install_Low Flow Faucet Aerator_Swivel_GPM_low</v>
      </c>
      <c r="B357" s="163" t="s">
        <v>11</v>
      </c>
      <c r="C357" s="163" t="s">
        <v>19</v>
      </c>
      <c r="D357" s="163" t="s">
        <v>186</v>
      </c>
      <c r="E357" s="163" t="s">
        <v>187</v>
      </c>
      <c r="F357" s="163" t="s">
        <v>42</v>
      </c>
      <c r="G357" s="179" t="s">
        <v>190</v>
      </c>
      <c r="H357" s="167" t="s">
        <v>207</v>
      </c>
      <c r="I357" s="165">
        <v>0.94</v>
      </c>
      <c r="J357" s="163"/>
      <c r="K357" s="163" t="s">
        <v>202</v>
      </c>
      <c r="L357" s="163" t="s">
        <v>203</v>
      </c>
      <c r="M357" s="165"/>
    </row>
    <row r="358" spans="1:13" x14ac:dyDescent="0.25">
      <c r="A358" s="163" t="str">
        <f t="shared" si="5"/>
        <v>Residential_Single Family Low Income Program_Water Heating_Direct Install_Low Flow Faucet Aerator_Swivel_L_low</v>
      </c>
      <c r="B358" s="163" t="s">
        <v>11</v>
      </c>
      <c r="C358" s="163" t="s">
        <v>19</v>
      </c>
      <c r="D358" s="163" t="s">
        <v>186</v>
      </c>
      <c r="E358" s="163" t="s">
        <v>187</v>
      </c>
      <c r="F358" s="163" t="s">
        <v>42</v>
      </c>
      <c r="G358" s="179" t="s">
        <v>190</v>
      </c>
      <c r="H358" s="167" t="s">
        <v>208</v>
      </c>
      <c r="I358" s="165">
        <v>4.5</v>
      </c>
      <c r="J358" s="163" t="s">
        <v>220</v>
      </c>
      <c r="K358" s="163" t="s">
        <v>202</v>
      </c>
      <c r="L358" s="163" t="s">
        <v>203</v>
      </c>
      <c r="M358" s="165"/>
    </row>
    <row r="359" spans="1:13" x14ac:dyDescent="0.25">
      <c r="A359" s="163" t="str">
        <f t="shared" si="5"/>
        <v>Residential_Single Family Low Income Program_Water Heating_Direct Install_Low Flow Faucet Aerator_Swivel_Household</v>
      </c>
      <c r="B359" s="163" t="s">
        <v>11</v>
      </c>
      <c r="C359" s="163" t="s">
        <v>19</v>
      </c>
      <c r="D359" s="163" t="s">
        <v>186</v>
      </c>
      <c r="E359" s="163" t="s">
        <v>187</v>
      </c>
      <c r="F359" s="163" t="s">
        <v>42</v>
      </c>
      <c r="G359" s="179" t="s">
        <v>190</v>
      </c>
      <c r="H359" s="167" t="s">
        <v>209</v>
      </c>
      <c r="I359" s="165">
        <v>2.67</v>
      </c>
      <c r="J359" s="163" t="s">
        <v>331</v>
      </c>
      <c r="K359" s="163" t="s">
        <v>202</v>
      </c>
      <c r="L359" s="163" t="s">
        <v>203</v>
      </c>
      <c r="M359" s="165"/>
    </row>
    <row r="360" spans="1:13" x14ac:dyDescent="0.25">
      <c r="A360" s="163" t="str">
        <f t="shared" si="5"/>
        <v>Residential_Single Family Low Income Program_Water Heating_Direct Install_Low Flow Faucet Aerator_Swivel_Days/year</v>
      </c>
      <c r="B360" s="163" t="s">
        <v>11</v>
      </c>
      <c r="C360" s="163" t="s">
        <v>19</v>
      </c>
      <c r="D360" s="163" t="s">
        <v>186</v>
      </c>
      <c r="E360" s="163" t="s">
        <v>187</v>
      </c>
      <c r="F360" s="163" t="s">
        <v>42</v>
      </c>
      <c r="G360" s="179" t="s">
        <v>190</v>
      </c>
      <c r="H360" s="167" t="s">
        <v>211</v>
      </c>
      <c r="I360" s="165">
        <v>365.25</v>
      </c>
      <c r="J360" s="163"/>
      <c r="K360" s="163" t="s">
        <v>202</v>
      </c>
      <c r="L360" s="163" t="s">
        <v>203</v>
      </c>
      <c r="M360" s="165"/>
    </row>
    <row r="361" spans="1:13" x14ac:dyDescent="0.25">
      <c r="A361" s="163" t="str">
        <f t="shared" si="5"/>
        <v>Residential_Single Family Low Income Program_Water Heating_Direct Install_Low Flow Faucet Aerator_Swivel_DF</v>
      </c>
      <c r="B361" s="163" t="s">
        <v>11</v>
      </c>
      <c r="C361" s="163" t="s">
        <v>19</v>
      </c>
      <c r="D361" s="163" t="s">
        <v>186</v>
      </c>
      <c r="E361" s="163" t="s">
        <v>187</v>
      </c>
      <c r="F361" s="163" t="s">
        <v>42</v>
      </c>
      <c r="G361" s="179" t="s">
        <v>190</v>
      </c>
      <c r="H361" s="167" t="s">
        <v>212</v>
      </c>
      <c r="I361" s="182">
        <v>0.75</v>
      </c>
      <c r="J361" s="163" t="s">
        <v>220</v>
      </c>
      <c r="K361" s="163" t="s">
        <v>202</v>
      </c>
      <c r="L361" s="163" t="s">
        <v>203</v>
      </c>
      <c r="M361" s="165"/>
    </row>
    <row r="362" spans="1:13" x14ac:dyDescent="0.25">
      <c r="A362" s="163" t="str">
        <f t="shared" si="5"/>
        <v>Residential_Single Family Low Income Program_Water Heating_Direct Install_Low Flow Faucet Aerator_Swivel_FPH</v>
      </c>
      <c r="B362" s="163" t="s">
        <v>11</v>
      </c>
      <c r="C362" s="163" t="s">
        <v>19</v>
      </c>
      <c r="D362" s="163" t="s">
        <v>186</v>
      </c>
      <c r="E362" s="163" t="s">
        <v>187</v>
      </c>
      <c r="F362" s="163" t="s">
        <v>42</v>
      </c>
      <c r="G362" s="179" t="s">
        <v>190</v>
      </c>
      <c r="H362" s="167" t="s">
        <v>214</v>
      </c>
      <c r="I362" s="165">
        <v>1</v>
      </c>
      <c r="J362" s="163" t="s">
        <v>220</v>
      </c>
      <c r="K362" s="163" t="s">
        <v>202</v>
      </c>
      <c r="L362" s="163" t="s">
        <v>203</v>
      </c>
      <c r="M362" s="165"/>
    </row>
    <row r="363" spans="1:13" x14ac:dyDescent="0.25">
      <c r="A363" s="163" t="str">
        <f t="shared" si="5"/>
        <v>Residential_Single Family Low Income Program_Water Heating_Direct Install_Low Flow Faucet Aerator_Swivel_WaterTemp</v>
      </c>
      <c r="B363" s="163" t="s">
        <v>11</v>
      </c>
      <c r="C363" s="163" t="s">
        <v>19</v>
      </c>
      <c r="D363" s="163" t="s">
        <v>186</v>
      </c>
      <c r="E363" s="163" t="s">
        <v>187</v>
      </c>
      <c r="F363" s="163" t="s">
        <v>42</v>
      </c>
      <c r="G363" s="179" t="s">
        <v>190</v>
      </c>
      <c r="H363" s="167" t="s">
        <v>215</v>
      </c>
      <c r="I363" s="165">
        <v>93</v>
      </c>
      <c r="J363" s="163" t="s">
        <v>220</v>
      </c>
      <c r="K363" s="163" t="s">
        <v>202</v>
      </c>
      <c r="L363" s="163" t="s">
        <v>203</v>
      </c>
      <c r="M363" s="165"/>
    </row>
    <row r="364" spans="1:13" x14ac:dyDescent="0.25">
      <c r="A364" s="163" t="str">
        <f t="shared" si="5"/>
        <v>Residential_Single Family Low Income Program_Water Heating_Direct Install_Low Flow Faucet Aerator_Swivel_SupplyTemp</v>
      </c>
      <c r="B364" s="163" t="s">
        <v>11</v>
      </c>
      <c r="C364" s="163" t="s">
        <v>19</v>
      </c>
      <c r="D364" s="163" t="s">
        <v>186</v>
      </c>
      <c r="E364" s="163" t="s">
        <v>187</v>
      </c>
      <c r="F364" s="163" t="s">
        <v>42</v>
      </c>
      <c r="G364" s="179" t="s">
        <v>190</v>
      </c>
      <c r="H364" s="167" t="s">
        <v>216</v>
      </c>
      <c r="I364" s="165">
        <v>60.83</v>
      </c>
      <c r="J364" s="163"/>
      <c r="K364" s="163" t="s">
        <v>202</v>
      </c>
      <c r="L364" s="163" t="s">
        <v>203</v>
      </c>
      <c r="M364" s="165"/>
    </row>
    <row r="365" spans="1:13" x14ac:dyDescent="0.25">
      <c r="A365" s="163" t="str">
        <f t="shared" si="5"/>
        <v>Residential_Single Family Low Income Program_Water Heating_Direct Install_Low Flow Faucet Aerator_Swivel_RE_gas</v>
      </c>
      <c r="B365" s="163" t="s">
        <v>11</v>
      </c>
      <c r="C365" s="163" t="s">
        <v>19</v>
      </c>
      <c r="D365" s="163" t="s">
        <v>186</v>
      </c>
      <c r="E365" s="163" t="s">
        <v>187</v>
      </c>
      <c r="F365" s="163" t="s">
        <v>42</v>
      </c>
      <c r="G365" s="179" t="s">
        <v>190</v>
      </c>
      <c r="H365" s="167" t="s">
        <v>217</v>
      </c>
      <c r="I365" s="180">
        <v>0.78</v>
      </c>
      <c r="J365" s="163" t="s">
        <v>331</v>
      </c>
      <c r="K365" s="163" t="s">
        <v>202</v>
      </c>
      <c r="L365" s="163" t="s">
        <v>203</v>
      </c>
      <c r="M365" s="165"/>
    </row>
    <row r="366" spans="1:13" x14ac:dyDescent="0.25">
      <c r="A366" s="163" t="str">
        <f t="shared" si="5"/>
        <v>Residential_Single Family Low Income Program_Water Heating_Direct Install_Low Flow Faucet Aerator_Swivel_EPG_gas</v>
      </c>
      <c r="B366" s="163" t="s">
        <v>11</v>
      </c>
      <c r="C366" s="163" t="s">
        <v>19</v>
      </c>
      <c r="D366" s="163" t="s">
        <v>186</v>
      </c>
      <c r="E366" s="163" t="s">
        <v>187</v>
      </c>
      <c r="F366" s="163" t="s">
        <v>42</v>
      </c>
      <c r="G366" s="179" t="s">
        <v>190</v>
      </c>
      <c r="H366" s="167" t="s">
        <v>218</v>
      </c>
      <c r="I366" s="165">
        <f xml:space="preserve"> (8.33 * 1 * (I363 - I364)) / (I365 * 100000)</f>
        <v>3.4355910256410262E-3</v>
      </c>
      <c r="J366" s="163"/>
      <c r="K366" s="163" t="s">
        <v>202</v>
      </c>
      <c r="L366" s="163" t="s">
        <v>203</v>
      </c>
      <c r="M366" s="165"/>
    </row>
    <row r="367" spans="1:13" x14ac:dyDescent="0.25">
      <c r="A367" s="163" t="str">
        <f t="shared" si="5"/>
        <v>Residential_Single Family Low Income Program_Water Heating_Direct Install_Low Flow Faucet Aerator_Swivel_ISR</v>
      </c>
      <c r="B367" s="163" t="s">
        <v>11</v>
      </c>
      <c r="C367" s="163" t="s">
        <v>19</v>
      </c>
      <c r="D367" s="163" t="s">
        <v>186</v>
      </c>
      <c r="E367" s="163" t="s">
        <v>187</v>
      </c>
      <c r="F367" s="163" t="s">
        <v>42</v>
      </c>
      <c r="G367" s="179" t="s">
        <v>190</v>
      </c>
      <c r="H367" s="167" t="s">
        <v>219</v>
      </c>
      <c r="I367" s="182">
        <v>0.97699999999999998</v>
      </c>
      <c r="J367" s="163" t="s">
        <v>187</v>
      </c>
      <c r="K367" s="163" t="s">
        <v>202</v>
      </c>
      <c r="L367" s="163" t="s">
        <v>203</v>
      </c>
      <c r="M367" s="165"/>
    </row>
    <row r="368" spans="1:13" x14ac:dyDescent="0.25">
      <c r="A368" s="163" t="str">
        <f t="shared" si="5"/>
        <v>Residential_Single Family Low Income Program_Water Heating_Direct Install_Low Flow Faucet Aerator_Swivel_Therm Saved per Unit</v>
      </c>
      <c r="B368" s="163" t="s">
        <v>11</v>
      </c>
      <c r="C368" s="163" t="s">
        <v>19</v>
      </c>
      <c r="D368" s="163" t="s">
        <v>186</v>
      </c>
      <c r="E368" s="163" t="s">
        <v>187</v>
      </c>
      <c r="F368" s="163" t="s">
        <v>42</v>
      </c>
      <c r="G368" s="179" t="s">
        <v>190</v>
      </c>
      <c r="H368" s="167" t="s">
        <v>153</v>
      </c>
      <c r="I368" s="181">
        <f xml:space="preserve"> I354 * ((I355 * I356 - I357 * I358) * I359 * I360 * I361 / I362) * I366 * I367</f>
        <v>4.9714582919263446</v>
      </c>
      <c r="J368" s="163"/>
      <c r="K368" s="163" t="s">
        <v>202</v>
      </c>
      <c r="L368" s="163" t="s">
        <v>203</v>
      </c>
      <c r="M368" s="165"/>
    </row>
    <row r="369" spans="1:13" x14ac:dyDescent="0.25">
      <c r="A369" s="163" t="str">
        <f t="shared" si="5"/>
        <v>Residential_Single Family Low Income Program_Water Heating_Direct Install_Low Flow Faucet Aerator_Swivel_Incremental Cost</v>
      </c>
      <c r="B369" s="163" t="s">
        <v>11</v>
      </c>
      <c r="C369" s="163" t="s">
        <v>19</v>
      </c>
      <c r="D369" s="163" t="s">
        <v>186</v>
      </c>
      <c r="E369" s="163" t="s">
        <v>187</v>
      </c>
      <c r="F369" s="163" t="s">
        <v>42</v>
      </c>
      <c r="G369" s="179" t="s">
        <v>190</v>
      </c>
      <c r="H369" s="167" t="s">
        <v>149</v>
      </c>
      <c r="I369" s="183">
        <v>11.33</v>
      </c>
      <c r="J369" s="163"/>
      <c r="K369" s="163" t="s">
        <v>202</v>
      </c>
      <c r="L369" s="163" t="s">
        <v>203</v>
      </c>
      <c r="M369" s="165"/>
    </row>
    <row r="370" spans="1:13" x14ac:dyDescent="0.25">
      <c r="A370" s="163" t="str">
        <f t="shared" si="5"/>
        <v>Residential_Single Family Low Income Program_Water Heating_Direct Install_Low Flow Faucet Aerator_Swivel_Lifetime (years)</v>
      </c>
      <c r="B370" s="163" t="s">
        <v>11</v>
      </c>
      <c r="C370" s="163" t="s">
        <v>19</v>
      </c>
      <c r="D370" s="163" t="s">
        <v>186</v>
      </c>
      <c r="E370" s="163" t="s">
        <v>187</v>
      </c>
      <c r="F370" s="163" t="s">
        <v>42</v>
      </c>
      <c r="G370" s="179" t="s">
        <v>190</v>
      </c>
      <c r="H370" s="167" t="s">
        <v>157</v>
      </c>
      <c r="I370" s="184">
        <v>10</v>
      </c>
      <c r="J370" s="163"/>
      <c r="K370" s="163" t="s">
        <v>202</v>
      </c>
      <c r="L370" s="163" t="s">
        <v>203</v>
      </c>
      <c r="M370" s="165"/>
    </row>
    <row r="371" spans="1:13" x14ac:dyDescent="0.25">
      <c r="A371" s="163" t="str">
        <f t="shared" si="5"/>
        <v>Residential_Single Family Low Income Program_Water Heating_Direct Install_Low Flow Faucet Aerator_Swivel_</v>
      </c>
      <c r="B371" s="163" t="s">
        <v>11</v>
      </c>
      <c r="C371" s="163" t="s">
        <v>19</v>
      </c>
      <c r="D371" s="163" t="s">
        <v>186</v>
      </c>
      <c r="E371" s="163" t="s">
        <v>187</v>
      </c>
      <c r="F371" s="163" t="s">
        <v>42</v>
      </c>
      <c r="G371" s="179" t="s">
        <v>190</v>
      </c>
      <c r="H371" s="167"/>
      <c r="I371" s="165"/>
      <c r="J371" s="163"/>
      <c r="K371" s="163"/>
      <c r="L371" s="163"/>
      <c r="M371" s="165"/>
    </row>
    <row r="372" spans="1:13" x14ac:dyDescent="0.25">
      <c r="A372" s="163" t="str">
        <f t="shared" si="5"/>
        <v>Residential_Single Family Low Income Program_Water Heating_Direct Install_Low Flow Showerhead_Fixed_%GasDHW</v>
      </c>
      <c r="B372" s="163" t="s">
        <v>11</v>
      </c>
      <c r="C372" s="163" t="s">
        <v>19</v>
      </c>
      <c r="D372" s="163" t="s">
        <v>186</v>
      </c>
      <c r="E372" s="163" t="s">
        <v>187</v>
      </c>
      <c r="F372" s="163" t="s">
        <v>47</v>
      </c>
      <c r="G372" s="179" t="s">
        <v>188</v>
      </c>
      <c r="H372" s="167" t="s">
        <v>201</v>
      </c>
      <c r="I372" s="180">
        <v>1</v>
      </c>
      <c r="J372" s="163" t="s">
        <v>103</v>
      </c>
      <c r="K372" s="163" t="s">
        <v>202</v>
      </c>
      <c r="L372" s="163" t="s">
        <v>221</v>
      </c>
      <c r="M372" s="165"/>
    </row>
    <row r="373" spans="1:13" x14ac:dyDescent="0.25">
      <c r="A373" s="163" t="str">
        <f t="shared" si="5"/>
        <v>Residential_Single Family Low Income Program_Water Heating_Direct Install_Low Flow Showerhead_Fixed_GPM_base</v>
      </c>
      <c r="B373" s="163" t="s">
        <v>11</v>
      </c>
      <c r="C373" s="163" t="s">
        <v>19</v>
      </c>
      <c r="D373" s="163" t="s">
        <v>186</v>
      </c>
      <c r="E373" s="163" t="s">
        <v>187</v>
      </c>
      <c r="F373" s="163" t="s">
        <v>47</v>
      </c>
      <c r="G373" s="179" t="s">
        <v>188</v>
      </c>
      <c r="H373" s="167" t="s">
        <v>204</v>
      </c>
      <c r="I373" s="165">
        <v>2.35</v>
      </c>
      <c r="J373" s="163" t="s">
        <v>187</v>
      </c>
      <c r="K373" s="163" t="s">
        <v>202</v>
      </c>
      <c r="L373" s="163" t="s">
        <v>221</v>
      </c>
      <c r="M373" s="165"/>
    </row>
    <row r="374" spans="1:13" x14ac:dyDescent="0.25">
      <c r="A374" s="163" t="str">
        <f t="shared" si="5"/>
        <v>Residential_Single Family Low Income Program_Water Heating_Direct Install_Low Flow Showerhead_Fixed_L_base</v>
      </c>
      <c r="B374" s="163" t="s">
        <v>11</v>
      </c>
      <c r="C374" s="163" t="s">
        <v>19</v>
      </c>
      <c r="D374" s="163" t="s">
        <v>186</v>
      </c>
      <c r="E374" s="163" t="s">
        <v>187</v>
      </c>
      <c r="F374" s="163" t="s">
        <v>47</v>
      </c>
      <c r="G374" s="179" t="s">
        <v>188</v>
      </c>
      <c r="H374" s="167" t="s">
        <v>205</v>
      </c>
      <c r="I374" s="165">
        <v>7.8</v>
      </c>
      <c r="J374" s="163"/>
      <c r="K374" s="163" t="s">
        <v>202</v>
      </c>
      <c r="L374" s="163" t="s">
        <v>221</v>
      </c>
      <c r="M374" s="165"/>
    </row>
    <row r="375" spans="1:13" x14ac:dyDescent="0.25">
      <c r="A375" s="163" t="str">
        <f t="shared" si="5"/>
        <v>Residential_Single Family Low Income Program_Water Heating_Direct Install_Low Flow Showerhead_Fixed_GPM_low</v>
      </c>
      <c r="B375" s="163" t="s">
        <v>11</v>
      </c>
      <c r="C375" s="163" t="s">
        <v>19</v>
      </c>
      <c r="D375" s="163" t="s">
        <v>186</v>
      </c>
      <c r="E375" s="163" t="s">
        <v>187</v>
      </c>
      <c r="F375" s="163" t="s">
        <v>47</v>
      </c>
      <c r="G375" s="179" t="s">
        <v>188</v>
      </c>
      <c r="H375" s="167" t="s">
        <v>207</v>
      </c>
      <c r="I375" s="165">
        <v>1.75</v>
      </c>
      <c r="J375" s="163" t="s">
        <v>222</v>
      </c>
      <c r="K375" s="163" t="s">
        <v>202</v>
      </c>
      <c r="L375" s="163" t="s">
        <v>221</v>
      </c>
      <c r="M375" s="165"/>
    </row>
    <row r="376" spans="1:13" x14ac:dyDescent="0.25">
      <c r="A376" s="163" t="str">
        <f t="shared" si="5"/>
        <v>Residential_Single Family Low Income Program_Water Heating_Direct Install_Low Flow Showerhead_Fixed_L_low</v>
      </c>
      <c r="B376" s="163" t="s">
        <v>11</v>
      </c>
      <c r="C376" s="163" t="s">
        <v>19</v>
      </c>
      <c r="D376" s="163" t="s">
        <v>186</v>
      </c>
      <c r="E376" s="163" t="s">
        <v>187</v>
      </c>
      <c r="F376" s="163" t="s">
        <v>47</v>
      </c>
      <c r="G376" s="179" t="s">
        <v>188</v>
      </c>
      <c r="H376" s="167" t="s">
        <v>208</v>
      </c>
      <c r="I376" s="165">
        <v>7.8</v>
      </c>
      <c r="J376" s="163"/>
      <c r="K376" s="163" t="s">
        <v>202</v>
      </c>
      <c r="L376" s="163" t="s">
        <v>221</v>
      </c>
      <c r="M376" s="165"/>
    </row>
    <row r="377" spans="1:13" x14ac:dyDescent="0.25">
      <c r="A377" s="163" t="str">
        <f t="shared" si="5"/>
        <v>Residential_Single Family Low Income Program_Water Heating_Direct Install_Low Flow Showerhead_Fixed_Household</v>
      </c>
      <c r="B377" s="163" t="s">
        <v>11</v>
      </c>
      <c r="C377" s="163" t="s">
        <v>19</v>
      </c>
      <c r="D377" s="163" t="s">
        <v>186</v>
      </c>
      <c r="E377" s="163" t="s">
        <v>187</v>
      </c>
      <c r="F377" s="163" t="s">
        <v>47</v>
      </c>
      <c r="G377" s="179" t="s">
        <v>188</v>
      </c>
      <c r="H377" s="167" t="s">
        <v>209</v>
      </c>
      <c r="I377" s="165">
        <v>2.67</v>
      </c>
      <c r="J377" s="163" t="s">
        <v>331</v>
      </c>
      <c r="K377" s="163" t="s">
        <v>202</v>
      </c>
      <c r="L377" s="163" t="s">
        <v>221</v>
      </c>
      <c r="M377" s="165"/>
    </row>
    <row r="378" spans="1:13" x14ac:dyDescent="0.25">
      <c r="A378" s="163" t="str">
        <f t="shared" si="5"/>
        <v>Residential_Single Family Low Income Program_Water Heating_Direct Install_Low Flow Showerhead_Fixed_SPCD</v>
      </c>
      <c r="B378" s="163" t="s">
        <v>11</v>
      </c>
      <c r="C378" s="163" t="s">
        <v>19</v>
      </c>
      <c r="D378" s="163" t="s">
        <v>186</v>
      </c>
      <c r="E378" s="163" t="s">
        <v>187</v>
      </c>
      <c r="F378" s="163" t="s">
        <v>47</v>
      </c>
      <c r="G378" s="179" t="s">
        <v>188</v>
      </c>
      <c r="H378" s="167" t="s">
        <v>223</v>
      </c>
      <c r="I378" s="165">
        <v>0.6</v>
      </c>
      <c r="J378" s="163"/>
      <c r="K378" s="163" t="s">
        <v>202</v>
      </c>
      <c r="L378" s="163" t="s">
        <v>221</v>
      </c>
      <c r="M378" s="165"/>
    </row>
    <row r="379" spans="1:13" x14ac:dyDescent="0.25">
      <c r="A379" s="163" t="str">
        <f t="shared" si="5"/>
        <v>Residential_Single Family Low Income Program_Water Heating_Direct Install_Low Flow Showerhead_Fixed_Days/year</v>
      </c>
      <c r="B379" s="163" t="s">
        <v>11</v>
      </c>
      <c r="C379" s="163" t="s">
        <v>19</v>
      </c>
      <c r="D379" s="163" t="s">
        <v>186</v>
      </c>
      <c r="E379" s="163" t="s">
        <v>187</v>
      </c>
      <c r="F379" s="163" t="s">
        <v>47</v>
      </c>
      <c r="G379" s="179" t="s">
        <v>188</v>
      </c>
      <c r="H379" s="167" t="s">
        <v>211</v>
      </c>
      <c r="I379" s="165">
        <v>365.25</v>
      </c>
      <c r="J379" s="163"/>
      <c r="K379" s="163" t="s">
        <v>202</v>
      </c>
      <c r="L379" s="163" t="s">
        <v>221</v>
      </c>
      <c r="M379" s="165"/>
    </row>
    <row r="380" spans="1:13" x14ac:dyDescent="0.25">
      <c r="A380" s="163" t="str">
        <f t="shared" si="5"/>
        <v>Residential_Single Family Low Income Program_Water Heating_Direct Install_Low Flow Showerhead_Fixed_SPH</v>
      </c>
      <c r="B380" s="163" t="s">
        <v>11</v>
      </c>
      <c r="C380" s="163" t="s">
        <v>19</v>
      </c>
      <c r="D380" s="163" t="s">
        <v>186</v>
      </c>
      <c r="E380" s="163" t="s">
        <v>187</v>
      </c>
      <c r="F380" s="163" t="s">
        <v>47</v>
      </c>
      <c r="G380" s="179" t="s">
        <v>188</v>
      </c>
      <c r="H380" s="167" t="s">
        <v>224</v>
      </c>
      <c r="I380" s="165">
        <v>2.0499999999999998</v>
      </c>
      <c r="J380" s="163" t="s">
        <v>331</v>
      </c>
      <c r="K380" s="163" t="s">
        <v>202</v>
      </c>
      <c r="L380" s="163" t="s">
        <v>221</v>
      </c>
      <c r="M380" s="165"/>
    </row>
    <row r="381" spans="1:13" x14ac:dyDescent="0.25">
      <c r="A381" s="163" t="str">
        <f t="shared" si="5"/>
        <v>Residential_Single Family Low Income Program_Water Heating_Direct Install_Low Flow Showerhead_Fixed_ShowerTemp</v>
      </c>
      <c r="B381" s="163" t="s">
        <v>11</v>
      </c>
      <c r="C381" s="163" t="s">
        <v>19</v>
      </c>
      <c r="D381" s="163" t="s">
        <v>186</v>
      </c>
      <c r="E381" s="163" t="s">
        <v>187</v>
      </c>
      <c r="F381" s="163" t="s">
        <v>47</v>
      </c>
      <c r="G381" s="179" t="s">
        <v>188</v>
      </c>
      <c r="H381" s="167" t="s">
        <v>225</v>
      </c>
      <c r="I381" s="185">
        <v>101</v>
      </c>
      <c r="J381" s="163"/>
      <c r="K381" s="163" t="s">
        <v>202</v>
      </c>
      <c r="L381" s="163" t="s">
        <v>221</v>
      </c>
      <c r="M381" s="165"/>
    </row>
    <row r="382" spans="1:13" x14ac:dyDescent="0.25">
      <c r="A382" s="163" t="str">
        <f t="shared" si="5"/>
        <v>Residential_Single Family Low Income Program_Water Heating_Direct Install_Low Flow Showerhead_Fixed_SupplyTemp</v>
      </c>
      <c r="B382" s="163" t="s">
        <v>11</v>
      </c>
      <c r="C382" s="163" t="s">
        <v>19</v>
      </c>
      <c r="D382" s="163" t="s">
        <v>186</v>
      </c>
      <c r="E382" s="163" t="s">
        <v>187</v>
      </c>
      <c r="F382" s="163" t="s">
        <v>47</v>
      </c>
      <c r="G382" s="179" t="s">
        <v>188</v>
      </c>
      <c r="H382" s="167" t="s">
        <v>216</v>
      </c>
      <c r="I382" s="181">
        <v>60.83</v>
      </c>
      <c r="J382" s="163"/>
      <c r="K382" s="163" t="s">
        <v>202</v>
      </c>
      <c r="L382" s="163" t="s">
        <v>221</v>
      </c>
      <c r="M382" s="165"/>
    </row>
    <row r="383" spans="1:13" x14ac:dyDescent="0.25">
      <c r="A383" s="163" t="str">
        <f t="shared" si="5"/>
        <v>Residential_Single Family Low Income Program_Water Heating_Direct Install_Low Flow Showerhead_Fixed_RE_gas</v>
      </c>
      <c r="B383" s="163" t="s">
        <v>11</v>
      </c>
      <c r="C383" s="163" t="s">
        <v>19</v>
      </c>
      <c r="D383" s="163" t="s">
        <v>186</v>
      </c>
      <c r="E383" s="163" t="s">
        <v>187</v>
      </c>
      <c r="F383" s="163" t="s">
        <v>47</v>
      </c>
      <c r="G383" s="179" t="s">
        <v>188</v>
      </c>
      <c r="H383" s="167" t="s">
        <v>217</v>
      </c>
      <c r="I383" s="180">
        <v>0.78</v>
      </c>
      <c r="J383" s="163" t="s">
        <v>331</v>
      </c>
      <c r="K383" s="163" t="s">
        <v>202</v>
      </c>
      <c r="L383" s="163" t="s">
        <v>221</v>
      </c>
      <c r="M383" s="165"/>
    </row>
    <row r="384" spans="1:13" x14ac:dyDescent="0.25">
      <c r="A384" s="163" t="str">
        <f t="shared" si="5"/>
        <v>Residential_Single Family Low Income Program_Water Heating_Direct Install_Low Flow Showerhead_Fixed_EPG_gas</v>
      </c>
      <c r="B384" s="163" t="s">
        <v>11</v>
      </c>
      <c r="C384" s="163" t="s">
        <v>19</v>
      </c>
      <c r="D384" s="163" t="s">
        <v>186</v>
      </c>
      <c r="E384" s="163" t="s">
        <v>187</v>
      </c>
      <c r="F384" s="163" t="s">
        <v>47</v>
      </c>
      <c r="G384" s="179" t="s">
        <v>188</v>
      </c>
      <c r="H384" s="167" t="s">
        <v>218</v>
      </c>
      <c r="I384" s="165">
        <f xml:space="preserve"> (8.33 * 1 * (I381 - I382)) / (I383 * 100000)</f>
        <v>4.2899499999999998E-3</v>
      </c>
      <c r="J384" s="163"/>
      <c r="K384" s="163" t="s">
        <v>202</v>
      </c>
      <c r="L384" s="163" t="s">
        <v>221</v>
      </c>
      <c r="M384" s="165"/>
    </row>
    <row r="385" spans="1:13" x14ac:dyDescent="0.25">
      <c r="A385" s="163" t="str">
        <f t="shared" si="5"/>
        <v>Residential_Single Family Low Income Program_Water Heating_Direct Install_Low Flow Showerhead_Fixed_ISR</v>
      </c>
      <c r="B385" s="163" t="s">
        <v>11</v>
      </c>
      <c r="C385" s="163" t="s">
        <v>19</v>
      </c>
      <c r="D385" s="163" t="s">
        <v>186</v>
      </c>
      <c r="E385" s="163" t="s">
        <v>187</v>
      </c>
      <c r="F385" s="163" t="s">
        <v>47</v>
      </c>
      <c r="G385" s="179" t="s">
        <v>188</v>
      </c>
      <c r="H385" s="167" t="s">
        <v>219</v>
      </c>
      <c r="I385" s="186">
        <v>0.98</v>
      </c>
      <c r="J385" s="163" t="s">
        <v>187</v>
      </c>
      <c r="K385" s="163" t="s">
        <v>202</v>
      </c>
      <c r="L385" s="163" t="s">
        <v>221</v>
      </c>
      <c r="M385" s="165"/>
    </row>
    <row r="386" spans="1:13" x14ac:dyDescent="0.25">
      <c r="A386" s="163" t="str">
        <f t="shared" si="5"/>
        <v>Residential_Single Family Low Income Program_Water Heating_Direct Install_Low Flow Showerhead_Fixed_Therm Saved per Unit</v>
      </c>
      <c r="B386" s="163" t="s">
        <v>11</v>
      </c>
      <c r="C386" s="163" t="s">
        <v>19</v>
      </c>
      <c r="D386" s="163" t="s">
        <v>186</v>
      </c>
      <c r="E386" s="163" t="s">
        <v>187</v>
      </c>
      <c r="F386" s="163" t="s">
        <v>47</v>
      </c>
      <c r="G386" s="179" t="s">
        <v>188</v>
      </c>
      <c r="H386" s="167" t="s">
        <v>153</v>
      </c>
      <c r="I386" s="187">
        <f xml:space="preserve"> I372 * ((I373 * I374 - I375 * I376) * I377 * I378 * I379 / I380) * I384 * I385</f>
        <v>5.6159474395032891</v>
      </c>
      <c r="J386" s="163"/>
      <c r="K386" s="163" t="s">
        <v>202</v>
      </c>
      <c r="L386" s="163" t="s">
        <v>221</v>
      </c>
      <c r="M386" s="165"/>
    </row>
    <row r="387" spans="1:13" x14ac:dyDescent="0.25">
      <c r="A387" s="163" t="str">
        <f t="shared" si="5"/>
        <v>Residential_Single Family Low Income Program_Water Heating_Direct Install_Low Flow Showerhead_Fixed_Incremental Cost</v>
      </c>
      <c r="B387" s="163" t="s">
        <v>11</v>
      </c>
      <c r="C387" s="163" t="s">
        <v>19</v>
      </c>
      <c r="D387" s="163" t="s">
        <v>186</v>
      </c>
      <c r="E387" s="163" t="s">
        <v>187</v>
      </c>
      <c r="F387" s="163" t="s">
        <v>47</v>
      </c>
      <c r="G387" s="179" t="s">
        <v>188</v>
      </c>
      <c r="H387" s="167" t="s">
        <v>149</v>
      </c>
      <c r="I387" s="183">
        <v>15.33</v>
      </c>
      <c r="J387" s="163"/>
      <c r="K387" s="163" t="s">
        <v>202</v>
      </c>
      <c r="L387" s="163" t="s">
        <v>221</v>
      </c>
      <c r="M387" s="165"/>
    </row>
    <row r="388" spans="1:13" x14ac:dyDescent="0.25">
      <c r="A388" s="163" t="str">
        <f t="shared" si="5"/>
        <v>Residential_Single Family Low Income Program_Water Heating_Direct Install_Low Flow Showerhead_Fixed_Lifetime (years)</v>
      </c>
      <c r="B388" s="163" t="s">
        <v>11</v>
      </c>
      <c r="C388" s="163" t="s">
        <v>19</v>
      </c>
      <c r="D388" s="163" t="s">
        <v>186</v>
      </c>
      <c r="E388" s="163" t="s">
        <v>187</v>
      </c>
      <c r="F388" s="163" t="s">
        <v>47</v>
      </c>
      <c r="G388" s="179" t="s">
        <v>188</v>
      </c>
      <c r="H388" s="167" t="s">
        <v>157</v>
      </c>
      <c r="I388" s="165">
        <v>10</v>
      </c>
      <c r="J388" s="163"/>
      <c r="K388" s="163" t="s">
        <v>202</v>
      </c>
      <c r="L388" s="163" t="s">
        <v>221</v>
      </c>
      <c r="M388" s="165"/>
    </row>
    <row r="389" spans="1:13" x14ac:dyDescent="0.25">
      <c r="A389" s="163" t="str">
        <f t="shared" si="5"/>
        <v>Residential_Single Family Low Income Program_Water Heating_Direct Install_Low Flow Showerhead_Fixed_</v>
      </c>
      <c r="B389" s="163" t="s">
        <v>11</v>
      </c>
      <c r="C389" s="163" t="s">
        <v>19</v>
      </c>
      <c r="D389" s="163" t="s">
        <v>186</v>
      </c>
      <c r="E389" s="163" t="s">
        <v>187</v>
      </c>
      <c r="F389" s="163" t="s">
        <v>47</v>
      </c>
      <c r="G389" s="179" t="s">
        <v>188</v>
      </c>
      <c r="H389" s="167"/>
      <c r="I389" s="165"/>
      <c r="J389" s="163"/>
      <c r="K389" s="163"/>
      <c r="L389" s="163"/>
      <c r="M389" s="165"/>
    </row>
    <row r="390" spans="1:13" x14ac:dyDescent="0.25">
      <c r="A390" s="163" t="str">
        <f t="shared" si="5"/>
        <v>Residential_Single Family Low Income Program_Water Heating_Direct Install_Low Flow Showerhead_Handheld_%GasDHW</v>
      </c>
      <c r="B390" s="163" t="s">
        <v>11</v>
      </c>
      <c r="C390" s="163" t="s">
        <v>19</v>
      </c>
      <c r="D390" s="163" t="s">
        <v>186</v>
      </c>
      <c r="E390" s="163" t="s">
        <v>187</v>
      </c>
      <c r="F390" s="163" t="s">
        <v>47</v>
      </c>
      <c r="G390" s="179" t="s">
        <v>191</v>
      </c>
      <c r="H390" s="167" t="s">
        <v>201</v>
      </c>
      <c r="I390" s="180">
        <v>1</v>
      </c>
      <c r="J390" s="163" t="s">
        <v>103</v>
      </c>
      <c r="K390" s="163" t="s">
        <v>202</v>
      </c>
      <c r="L390" s="163" t="s">
        <v>221</v>
      </c>
      <c r="M390" s="165"/>
    </row>
    <row r="391" spans="1:13" x14ac:dyDescent="0.25">
      <c r="A391" s="163" t="str">
        <f t="shared" si="5"/>
        <v>Residential_Single Family Low Income Program_Water Heating_Direct Install_Low Flow Showerhead_Handheld_GPM_base</v>
      </c>
      <c r="B391" s="163" t="s">
        <v>11</v>
      </c>
      <c r="C391" s="163" t="s">
        <v>19</v>
      </c>
      <c r="D391" s="163" t="s">
        <v>186</v>
      </c>
      <c r="E391" s="163" t="s">
        <v>187</v>
      </c>
      <c r="F391" s="163" t="s">
        <v>47</v>
      </c>
      <c r="G391" s="179" t="s">
        <v>191</v>
      </c>
      <c r="H391" s="167" t="s">
        <v>204</v>
      </c>
      <c r="I391" s="165">
        <v>2.35</v>
      </c>
      <c r="J391" s="163" t="s">
        <v>187</v>
      </c>
      <c r="K391" s="163" t="s">
        <v>202</v>
      </c>
      <c r="L391" s="163" t="s">
        <v>221</v>
      </c>
      <c r="M391" s="165"/>
    </row>
    <row r="392" spans="1:13" x14ac:dyDescent="0.25">
      <c r="A392" s="163" t="str">
        <f t="shared" si="5"/>
        <v>Residential_Single Family Low Income Program_Water Heating_Direct Install_Low Flow Showerhead_Handheld_L_base</v>
      </c>
      <c r="B392" s="163" t="s">
        <v>11</v>
      </c>
      <c r="C392" s="163" t="s">
        <v>19</v>
      </c>
      <c r="D392" s="163" t="s">
        <v>186</v>
      </c>
      <c r="E392" s="163" t="s">
        <v>187</v>
      </c>
      <c r="F392" s="163" t="s">
        <v>47</v>
      </c>
      <c r="G392" s="179" t="s">
        <v>191</v>
      </c>
      <c r="H392" s="167" t="s">
        <v>205</v>
      </c>
      <c r="I392" s="165">
        <v>7.8</v>
      </c>
      <c r="J392" s="163"/>
      <c r="K392" s="163" t="s">
        <v>202</v>
      </c>
      <c r="L392" s="163" t="s">
        <v>221</v>
      </c>
      <c r="M392" s="165"/>
    </row>
    <row r="393" spans="1:13" x14ac:dyDescent="0.25">
      <c r="A393" s="163" t="str">
        <f t="shared" si="5"/>
        <v>Residential_Single Family Low Income Program_Water Heating_Direct Install_Low Flow Showerhead_Handheld_GPM_low</v>
      </c>
      <c r="B393" s="163" t="s">
        <v>11</v>
      </c>
      <c r="C393" s="163" t="s">
        <v>19</v>
      </c>
      <c r="D393" s="163" t="s">
        <v>186</v>
      </c>
      <c r="E393" s="163" t="s">
        <v>187</v>
      </c>
      <c r="F393" s="163" t="s">
        <v>47</v>
      </c>
      <c r="G393" s="179" t="s">
        <v>191</v>
      </c>
      <c r="H393" s="167" t="s">
        <v>207</v>
      </c>
      <c r="I393" s="165">
        <v>1.75</v>
      </c>
      <c r="J393" s="163" t="s">
        <v>222</v>
      </c>
      <c r="K393" s="163" t="s">
        <v>202</v>
      </c>
      <c r="L393" s="163" t="s">
        <v>221</v>
      </c>
      <c r="M393" s="165"/>
    </row>
    <row r="394" spans="1:13" x14ac:dyDescent="0.25">
      <c r="A394" s="163" t="str">
        <f t="shared" si="5"/>
        <v>Residential_Single Family Low Income Program_Water Heating_Direct Install_Low Flow Showerhead_Handheld_L_low</v>
      </c>
      <c r="B394" s="163" t="s">
        <v>11</v>
      </c>
      <c r="C394" s="163" t="s">
        <v>19</v>
      </c>
      <c r="D394" s="163" t="s">
        <v>186</v>
      </c>
      <c r="E394" s="163" t="s">
        <v>187</v>
      </c>
      <c r="F394" s="163" t="s">
        <v>47</v>
      </c>
      <c r="G394" s="179" t="s">
        <v>191</v>
      </c>
      <c r="H394" s="167" t="s">
        <v>208</v>
      </c>
      <c r="I394" s="165">
        <v>7.8</v>
      </c>
      <c r="J394" s="163"/>
      <c r="K394" s="163" t="s">
        <v>202</v>
      </c>
      <c r="L394" s="163" t="s">
        <v>221</v>
      </c>
      <c r="M394" s="165"/>
    </row>
    <row r="395" spans="1:13" x14ac:dyDescent="0.25">
      <c r="A395" s="163" t="str">
        <f t="shared" si="5"/>
        <v>Residential_Single Family Low Income Program_Water Heating_Direct Install_Low Flow Showerhead_Handheld_Household</v>
      </c>
      <c r="B395" s="163" t="s">
        <v>11</v>
      </c>
      <c r="C395" s="163" t="s">
        <v>19</v>
      </c>
      <c r="D395" s="163" t="s">
        <v>186</v>
      </c>
      <c r="E395" s="163" t="s">
        <v>187</v>
      </c>
      <c r="F395" s="163" t="s">
        <v>47</v>
      </c>
      <c r="G395" s="179" t="s">
        <v>191</v>
      </c>
      <c r="H395" s="167" t="s">
        <v>209</v>
      </c>
      <c r="I395" s="165">
        <v>2.67</v>
      </c>
      <c r="J395" s="163" t="s">
        <v>331</v>
      </c>
      <c r="K395" s="163" t="s">
        <v>202</v>
      </c>
      <c r="L395" s="163" t="s">
        <v>221</v>
      </c>
      <c r="M395" s="165"/>
    </row>
    <row r="396" spans="1:13" x14ac:dyDescent="0.25">
      <c r="A396" s="163" t="str">
        <f t="shared" si="5"/>
        <v>Residential_Single Family Low Income Program_Water Heating_Direct Install_Low Flow Showerhead_Handheld_SPCD</v>
      </c>
      <c r="B396" s="163" t="s">
        <v>11</v>
      </c>
      <c r="C396" s="163" t="s">
        <v>19</v>
      </c>
      <c r="D396" s="163" t="s">
        <v>186</v>
      </c>
      <c r="E396" s="163" t="s">
        <v>187</v>
      </c>
      <c r="F396" s="163" t="s">
        <v>47</v>
      </c>
      <c r="G396" s="179" t="s">
        <v>191</v>
      </c>
      <c r="H396" s="167" t="s">
        <v>223</v>
      </c>
      <c r="I396" s="165">
        <v>0.6</v>
      </c>
      <c r="J396" s="163"/>
      <c r="K396" s="163" t="s">
        <v>202</v>
      </c>
      <c r="L396" s="163" t="s">
        <v>221</v>
      </c>
      <c r="M396" s="165"/>
    </row>
    <row r="397" spans="1:13" x14ac:dyDescent="0.25">
      <c r="A397" s="163" t="str">
        <f t="shared" si="5"/>
        <v>Residential_Single Family Low Income Program_Water Heating_Direct Install_Low Flow Showerhead_Handheld_Days/year</v>
      </c>
      <c r="B397" s="163" t="s">
        <v>11</v>
      </c>
      <c r="C397" s="163" t="s">
        <v>19</v>
      </c>
      <c r="D397" s="163" t="s">
        <v>186</v>
      </c>
      <c r="E397" s="163" t="s">
        <v>187</v>
      </c>
      <c r="F397" s="163" t="s">
        <v>47</v>
      </c>
      <c r="G397" s="179" t="s">
        <v>191</v>
      </c>
      <c r="H397" s="167" t="s">
        <v>211</v>
      </c>
      <c r="I397" s="165">
        <v>365.25</v>
      </c>
      <c r="J397" s="163"/>
      <c r="K397" s="163" t="s">
        <v>202</v>
      </c>
      <c r="L397" s="163" t="s">
        <v>221</v>
      </c>
      <c r="M397" s="165"/>
    </row>
    <row r="398" spans="1:13" x14ac:dyDescent="0.25">
      <c r="A398" s="163" t="str">
        <f t="shared" si="5"/>
        <v>Residential_Single Family Low Income Program_Water Heating_Direct Install_Low Flow Showerhead_Handheld_SPH</v>
      </c>
      <c r="B398" s="163" t="s">
        <v>11</v>
      </c>
      <c r="C398" s="163" t="s">
        <v>19</v>
      </c>
      <c r="D398" s="163" t="s">
        <v>186</v>
      </c>
      <c r="E398" s="163" t="s">
        <v>187</v>
      </c>
      <c r="F398" s="163" t="s">
        <v>47</v>
      </c>
      <c r="G398" s="179" t="s">
        <v>191</v>
      </c>
      <c r="H398" s="167" t="s">
        <v>224</v>
      </c>
      <c r="I398" s="165">
        <v>2.0499999999999998</v>
      </c>
      <c r="J398" s="163" t="s">
        <v>331</v>
      </c>
      <c r="K398" s="163" t="s">
        <v>202</v>
      </c>
      <c r="L398" s="163" t="s">
        <v>221</v>
      </c>
      <c r="M398" s="165"/>
    </row>
    <row r="399" spans="1:13" x14ac:dyDescent="0.25">
      <c r="A399" s="163" t="str">
        <f t="shared" si="5"/>
        <v>Residential_Single Family Low Income Program_Water Heating_Direct Install_Low Flow Showerhead_Handheld_ShowerTemp</v>
      </c>
      <c r="B399" s="163" t="s">
        <v>11</v>
      </c>
      <c r="C399" s="163" t="s">
        <v>19</v>
      </c>
      <c r="D399" s="163" t="s">
        <v>186</v>
      </c>
      <c r="E399" s="163" t="s">
        <v>187</v>
      </c>
      <c r="F399" s="163" t="s">
        <v>47</v>
      </c>
      <c r="G399" s="179" t="s">
        <v>191</v>
      </c>
      <c r="H399" s="167" t="s">
        <v>225</v>
      </c>
      <c r="I399" s="185">
        <v>101</v>
      </c>
      <c r="J399" s="163"/>
      <c r="K399" s="163" t="s">
        <v>202</v>
      </c>
      <c r="L399" s="163" t="s">
        <v>221</v>
      </c>
      <c r="M399" s="165"/>
    </row>
    <row r="400" spans="1:13" x14ac:dyDescent="0.25">
      <c r="A400" s="163" t="str">
        <f t="shared" si="5"/>
        <v>Residential_Single Family Low Income Program_Water Heating_Direct Install_Low Flow Showerhead_Handheld_SupplyTemp</v>
      </c>
      <c r="B400" s="163" t="s">
        <v>11</v>
      </c>
      <c r="C400" s="163" t="s">
        <v>19</v>
      </c>
      <c r="D400" s="163" t="s">
        <v>186</v>
      </c>
      <c r="E400" s="163" t="s">
        <v>187</v>
      </c>
      <c r="F400" s="163" t="s">
        <v>47</v>
      </c>
      <c r="G400" s="179" t="s">
        <v>191</v>
      </c>
      <c r="H400" s="167" t="s">
        <v>216</v>
      </c>
      <c r="I400" s="181">
        <v>60.83</v>
      </c>
      <c r="J400" s="163"/>
      <c r="K400" s="163" t="s">
        <v>202</v>
      </c>
      <c r="L400" s="163" t="s">
        <v>221</v>
      </c>
      <c r="M400" s="165"/>
    </row>
    <row r="401" spans="1:13" x14ac:dyDescent="0.25">
      <c r="A401" s="163" t="str">
        <f t="shared" ref="A401:A472" si="6">B401&amp;"_"&amp;C401&amp;"_"&amp;D401&amp;"_"&amp;E401&amp;"_"&amp;F401&amp;"_"&amp;G401&amp;"_"&amp;H401</f>
        <v>Residential_Single Family Low Income Program_Water Heating_Direct Install_Low Flow Showerhead_Handheld_RE_gas</v>
      </c>
      <c r="B401" s="163" t="s">
        <v>11</v>
      </c>
      <c r="C401" s="163" t="s">
        <v>19</v>
      </c>
      <c r="D401" s="163" t="s">
        <v>186</v>
      </c>
      <c r="E401" s="163" t="s">
        <v>187</v>
      </c>
      <c r="F401" s="163" t="s">
        <v>47</v>
      </c>
      <c r="G401" s="179" t="s">
        <v>191</v>
      </c>
      <c r="H401" s="167" t="s">
        <v>217</v>
      </c>
      <c r="I401" s="180">
        <v>0.78</v>
      </c>
      <c r="J401" s="163" t="s">
        <v>331</v>
      </c>
      <c r="K401" s="163" t="s">
        <v>202</v>
      </c>
      <c r="L401" s="163" t="s">
        <v>221</v>
      </c>
      <c r="M401" s="165"/>
    </row>
    <row r="402" spans="1:13" x14ac:dyDescent="0.25">
      <c r="A402" s="163" t="str">
        <f t="shared" si="6"/>
        <v>Residential_Single Family Low Income Program_Water Heating_Direct Install_Low Flow Showerhead_Handheld_EPG_gas</v>
      </c>
      <c r="B402" s="163" t="s">
        <v>11</v>
      </c>
      <c r="C402" s="163" t="s">
        <v>19</v>
      </c>
      <c r="D402" s="163" t="s">
        <v>186</v>
      </c>
      <c r="E402" s="163" t="s">
        <v>187</v>
      </c>
      <c r="F402" s="163" t="s">
        <v>47</v>
      </c>
      <c r="G402" s="179" t="s">
        <v>191</v>
      </c>
      <c r="H402" s="167" t="s">
        <v>218</v>
      </c>
      <c r="I402" s="165">
        <f xml:space="preserve"> (8.33 * 1 * (I399 - I400)) / (I401 * 100000)</f>
        <v>4.2899499999999998E-3</v>
      </c>
      <c r="J402" s="163"/>
      <c r="K402" s="163" t="s">
        <v>202</v>
      </c>
      <c r="L402" s="163" t="s">
        <v>221</v>
      </c>
      <c r="M402" s="165"/>
    </row>
    <row r="403" spans="1:13" x14ac:dyDescent="0.25">
      <c r="A403" s="163" t="str">
        <f t="shared" si="6"/>
        <v>Residential_Single Family Low Income Program_Water Heating_Direct Install_Low Flow Showerhead_Handheld_ISR</v>
      </c>
      <c r="B403" s="163" t="s">
        <v>11</v>
      </c>
      <c r="C403" s="163" t="s">
        <v>19</v>
      </c>
      <c r="D403" s="163" t="s">
        <v>186</v>
      </c>
      <c r="E403" s="163" t="s">
        <v>187</v>
      </c>
      <c r="F403" s="163" t="s">
        <v>47</v>
      </c>
      <c r="G403" s="179" t="s">
        <v>191</v>
      </c>
      <c r="H403" s="167" t="s">
        <v>219</v>
      </c>
      <c r="I403" s="186">
        <v>0.98</v>
      </c>
      <c r="J403" s="163" t="s">
        <v>187</v>
      </c>
      <c r="K403" s="163" t="s">
        <v>202</v>
      </c>
      <c r="L403" s="163" t="s">
        <v>221</v>
      </c>
      <c r="M403" s="165"/>
    </row>
    <row r="404" spans="1:13" x14ac:dyDescent="0.25">
      <c r="A404" s="163" t="str">
        <f t="shared" si="6"/>
        <v>Residential_Single Family Low Income Program_Water Heating_Direct Install_Low Flow Showerhead_Handheld_Therm Saved per Unit</v>
      </c>
      <c r="B404" s="163" t="s">
        <v>11</v>
      </c>
      <c r="C404" s="163" t="s">
        <v>19</v>
      </c>
      <c r="D404" s="163" t="s">
        <v>186</v>
      </c>
      <c r="E404" s="163" t="s">
        <v>187</v>
      </c>
      <c r="F404" s="163" t="s">
        <v>47</v>
      </c>
      <c r="G404" s="179" t="s">
        <v>191</v>
      </c>
      <c r="H404" s="167" t="s">
        <v>153</v>
      </c>
      <c r="I404" s="187">
        <f xml:space="preserve"> I390 * ((I391 * I392 - I393 * I394) * I395 * I396 * I397 / I398) * I402 * I403</f>
        <v>5.6159474395032891</v>
      </c>
      <c r="J404" s="163"/>
      <c r="K404" s="163" t="s">
        <v>202</v>
      </c>
      <c r="L404" s="163" t="s">
        <v>221</v>
      </c>
      <c r="M404" s="165"/>
    </row>
    <row r="405" spans="1:13" x14ac:dyDescent="0.25">
      <c r="A405" s="163" t="str">
        <f t="shared" si="6"/>
        <v>Residential_Single Family Low Income Program_Water Heating_Direct Install_Low Flow Showerhead_Handheld_Incremental Cost</v>
      </c>
      <c r="B405" s="163" t="s">
        <v>11</v>
      </c>
      <c r="C405" s="163" t="s">
        <v>19</v>
      </c>
      <c r="D405" s="163" t="s">
        <v>186</v>
      </c>
      <c r="E405" s="163" t="s">
        <v>187</v>
      </c>
      <c r="F405" s="163" t="s">
        <v>47</v>
      </c>
      <c r="G405" s="179" t="s">
        <v>191</v>
      </c>
      <c r="H405" s="167" t="s">
        <v>149</v>
      </c>
      <c r="I405" s="183">
        <v>15.33</v>
      </c>
      <c r="J405" s="163"/>
      <c r="K405" s="163" t="s">
        <v>202</v>
      </c>
      <c r="L405" s="163" t="s">
        <v>221</v>
      </c>
      <c r="M405" s="165"/>
    </row>
    <row r="406" spans="1:13" x14ac:dyDescent="0.25">
      <c r="A406" s="163" t="str">
        <f t="shared" si="6"/>
        <v>Residential_Single Family Low Income Program_Water Heating_Direct Install_Low Flow Showerhead_Handheld_Lifetime (years)</v>
      </c>
      <c r="B406" s="163" t="s">
        <v>11</v>
      </c>
      <c r="C406" s="163" t="s">
        <v>19</v>
      </c>
      <c r="D406" s="163" t="s">
        <v>186</v>
      </c>
      <c r="E406" s="163" t="s">
        <v>187</v>
      </c>
      <c r="F406" s="163" t="s">
        <v>47</v>
      </c>
      <c r="G406" s="179" t="s">
        <v>191</v>
      </c>
      <c r="H406" s="167" t="s">
        <v>157</v>
      </c>
      <c r="I406" s="165">
        <v>10</v>
      </c>
      <c r="J406" s="163"/>
      <c r="K406" s="163" t="s">
        <v>202</v>
      </c>
      <c r="L406" s="163" t="s">
        <v>221</v>
      </c>
      <c r="M406" s="165"/>
    </row>
    <row r="407" spans="1:13" x14ac:dyDescent="0.25">
      <c r="A407" s="163" t="str">
        <f t="shared" si="6"/>
        <v>Residential_Single Family Low Income Program_Water Heating_Direct Install_Low Flow Showerhead_Handheld_</v>
      </c>
      <c r="B407" s="163" t="s">
        <v>11</v>
      </c>
      <c r="C407" s="163" t="s">
        <v>19</v>
      </c>
      <c r="D407" s="163" t="s">
        <v>186</v>
      </c>
      <c r="E407" s="163" t="s">
        <v>187</v>
      </c>
      <c r="F407" s="163" t="s">
        <v>47</v>
      </c>
      <c r="G407" s="179" t="s">
        <v>191</v>
      </c>
      <c r="H407" s="167"/>
      <c r="I407" s="165"/>
      <c r="J407" s="163"/>
      <c r="K407" s="163"/>
      <c r="L407" s="163"/>
      <c r="M407" s="165"/>
    </row>
    <row r="408" spans="1:13" x14ac:dyDescent="0.25">
      <c r="A408" s="163" t="str">
        <f t="shared" si="6"/>
        <v>Residential_Single Family Low Income Program_Water Heating_Direct Install_ShowerStart_0_%GasDHW</v>
      </c>
      <c r="B408" s="163" t="s">
        <v>11</v>
      </c>
      <c r="C408" s="163" t="s">
        <v>19</v>
      </c>
      <c r="D408" s="163" t="s">
        <v>186</v>
      </c>
      <c r="E408" s="163" t="s">
        <v>187</v>
      </c>
      <c r="F408" s="163" t="s">
        <v>51</v>
      </c>
      <c r="G408" s="179">
        <v>0</v>
      </c>
      <c r="H408" s="167" t="s">
        <v>201</v>
      </c>
      <c r="I408" s="180">
        <v>1</v>
      </c>
      <c r="J408" s="163" t="s">
        <v>103</v>
      </c>
      <c r="K408" s="163" t="s">
        <v>202</v>
      </c>
      <c r="L408" s="163" t="s">
        <v>221</v>
      </c>
      <c r="M408" s="165"/>
    </row>
    <row r="409" spans="1:13" x14ac:dyDescent="0.25">
      <c r="A409" s="163" t="str">
        <f t="shared" si="6"/>
        <v>Residential_Single Family Low Income Program_Water Heating_Direct Install_ShowerStart_0_GPM_base</v>
      </c>
      <c r="B409" s="163" t="s">
        <v>11</v>
      </c>
      <c r="C409" s="163" t="s">
        <v>19</v>
      </c>
      <c r="D409" s="163" t="s">
        <v>186</v>
      </c>
      <c r="E409" s="163" t="s">
        <v>187</v>
      </c>
      <c r="F409" s="163" t="s">
        <v>51</v>
      </c>
      <c r="G409" s="179">
        <v>0</v>
      </c>
      <c r="H409" s="167" t="s">
        <v>204</v>
      </c>
      <c r="I409" s="165">
        <v>2.35</v>
      </c>
      <c r="J409" s="163" t="s">
        <v>187</v>
      </c>
      <c r="K409" s="163" t="s">
        <v>202</v>
      </c>
      <c r="L409" s="163" t="s">
        <v>221</v>
      </c>
      <c r="M409" s="165"/>
    </row>
    <row r="410" spans="1:13" x14ac:dyDescent="0.25">
      <c r="A410" s="163" t="str">
        <f t="shared" si="6"/>
        <v>Residential_Single Family Low Income Program_Water Heating_Direct Install_ShowerStart_0_L_showerdevice</v>
      </c>
      <c r="B410" s="163" t="s">
        <v>11</v>
      </c>
      <c r="C410" s="163" t="s">
        <v>19</v>
      </c>
      <c r="D410" s="163" t="s">
        <v>186</v>
      </c>
      <c r="E410" s="163" t="s">
        <v>187</v>
      </c>
      <c r="F410" s="163" t="s">
        <v>51</v>
      </c>
      <c r="G410" s="179">
        <v>0</v>
      </c>
      <c r="H410" s="167" t="s">
        <v>226</v>
      </c>
      <c r="I410" s="165">
        <v>0.89</v>
      </c>
      <c r="J410" s="163"/>
      <c r="K410" s="163" t="s">
        <v>227</v>
      </c>
      <c r="L410" s="163" t="s">
        <v>228</v>
      </c>
      <c r="M410" s="165"/>
    </row>
    <row r="411" spans="1:13" x14ac:dyDescent="0.25">
      <c r="A411" s="163" t="str">
        <f t="shared" si="6"/>
        <v>Residential_Single Family Low Income Program_Water Heating_Direct Install_ShowerStart_0_Household</v>
      </c>
      <c r="B411" s="163" t="s">
        <v>11</v>
      </c>
      <c r="C411" s="163" t="s">
        <v>19</v>
      </c>
      <c r="D411" s="163" t="s">
        <v>186</v>
      </c>
      <c r="E411" s="163" t="s">
        <v>187</v>
      </c>
      <c r="F411" s="163" t="s">
        <v>51</v>
      </c>
      <c r="G411" s="179">
        <v>0</v>
      </c>
      <c r="H411" s="167" t="s">
        <v>209</v>
      </c>
      <c r="I411" s="165">
        <v>2.67</v>
      </c>
      <c r="J411" s="163" t="s">
        <v>331</v>
      </c>
      <c r="K411" s="163" t="s">
        <v>202</v>
      </c>
      <c r="L411" s="163" t="s">
        <v>221</v>
      </c>
      <c r="M411" s="165"/>
    </row>
    <row r="412" spans="1:13" x14ac:dyDescent="0.25">
      <c r="A412" s="163" t="str">
        <f t="shared" si="6"/>
        <v>Residential_Single Family Low Income Program_Water Heating_Direct Install_ShowerStart_0_SPCD</v>
      </c>
      <c r="B412" s="163" t="s">
        <v>11</v>
      </c>
      <c r="C412" s="163" t="s">
        <v>19</v>
      </c>
      <c r="D412" s="163" t="s">
        <v>186</v>
      </c>
      <c r="E412" s="163" t="s">
        <v>187</v>
      </c>
      <c r="F412" s="163" t="s">
        <v>51</v>
      </c>
      <c r="G412" s="179">
        <v>0</v>
      </c>
      <c r="H412" s="167" t="s">
        <v>223</v>
      </c>
      <c r="I412" s="165">
        <v>0.6</v>
      </c>
      <c r="J412" s="163"/>
      <c r="K412" s="163" t="s">
        <v>202</v>
      </c>
      <c r="L412" s="163" t="s">
        <v>221</v>
      </c>
      <c r="M412" s="165"/>
    </row>
    <row r="413" spans="1:13" x14ac:dyDescent="0.25">
      <c r="A413" s="163" t="str">
        <f t="shared" si="6"/>
        <v>Residential_Single Family Low Income Program_Water Heating_Direct Install_ShowerStart_0_Days/year</v>
      </c>
      <c r="B413" s="163" t="s">
        <v>11</v>
      </c>
      <c r="C413" s="163" t="s">
        <v>19</v>
      </c>
      <c r="D413" s="163" t="s">
        <v>186</v>
      </c>
      <c r="E413" s="163" t="s">
        <v>187</v>
      </c>
      <c r="F413" s="163" t="s">
        <v>51</v>
      </c>
      <c r="G413" s="179">
        <v>0</v>
      </c>
      <c r="H413" s="167" t="s">
        <v>211</v>
      </c>
      <c r="I413" s="165">
        <v>365.25</v>
      </c>
      <c r="J413" s="163"/>
      <c r="K413" s="163" t="s">
        <v>202</v>
      </c>
      <c r="L413" s="163" t="s">
        <v>221</v>
      </c>
      <c r="M413" s="165"/>
    </row>
    <row r="414" spans="1:13" x14ac:dyDescent="0.25">
      <c r="A414" s="163" t="str">
        <f t="shared" si="6"/>
        <v>Residential_Single Family Low Income Program_Water Heating_Direct Install_ShowerStart_0_SPH</v>
      </c>
      <c r="B414" s="163" t="s">
        <v>11</v>
      </c>
      <c r="C414" s="163" t="s">
        <v>19</v>
      </c>
      <c r="D414" s="163" t="s">
        <v>186</v>
      </c>
      <c r="E414" s="163" t="s">
        <v>187</v>
      </c>
      <c r="F414" s="163" t="s">
        <v>51</v>
      </c>
      <c r="G414" s="179">
        <v>0</v>
      </c>
      <c r="H414" s="167" t="s">
        <v>224</v>
      </c>
      <c r="I414" s="165">
        <v>2.0499999999999998</v>
      </c>
      <c r="J414" s="163" t="s">
        <v>331</v>
      </c>
      <c r="K414" s="163" t="s">
        <v>202</v>
      </c>
      <c r="L414" s="163" t="s">
        <v>221</v>
      </c>
      <c r="M414" s="165"/>
    </row>
    <row r="415" spans="1:13" x14ac:dyDescent="0.25">
      <c r="A415" s="163" t="str">
        <f t="shared" si="6"/>
        <v>Residential_Single Family Low Income Program_Water Heating_Direct Install_ShowerStart_0_ShowerTemp</v>
      </c>
      <c r="B415" s="163" t="s">
        <v>11</v>
      </c>
      <c r="C415" s="163" t="s">
        <v>19</v>
      </c>
      <c r="D415" s="163" t="s">
        <v>186</v>
      </c>
      <c r="E415" s="163" t="s">
        <v>187</v>
      </c>
      <c r="F415" s="163" t="s">
        <v>51</v>
      </c>
      <c r="G415" s="179">
        <v>0</v>
      </c>
      <c r="H415" s="167" t="s">
        <v>225</v>
      </c>
      <c r="I415" s="185">
        <v>101</v>
      </c>
      <c r="J415" s="163"/>
      <c r="K415" s="163" t="s">
        <v>202</v>
      </c>
      <c r="L415" s="163" t="s">
        <v>221</v>
      </c>
      <c r="M415" s="165"/>
    </row>
    <row r="416" spans="1:13" x14ac:dyDescent="0.25">
      <c r="A416" s="163" t="str">
        <f t="shared" si="6"/>
        <v>Residential_Single Family Low Income Program_Water Heating_Direct Install_ShowerStart_0_SupplyTemp</v>
      </c>
      <c r="B416" s="163" t="s">
        <v>11</v>
      </c>
      <c r="C416" s="163" t="s">
        <v>19</v>
      </c>
      <c r="D416" s="163" t="s">
        <v>186</v>
      </c>
      <c r="E416" s="163" t="s">
        <v>187</v>
      </c>
      <c r="F416" s="163" t="s">
        <v>51</v>
      </c>
      <c r="G416" s="179">
        <v>0</v>
      </c>
      <c r="H416" s="167" t="s">
        <v>216</v>
      </c>
      <c r="I416" s="165">
        <v>60.83</v>
      </c>
      <c r="J416" s="163"/>
      <c r="K416" s="163" t="s">
        <v>202</v>
      </c>
      <c r="L416" s="163" t="s">
        <v>221</v>
      </c>
      <c r="M416" s="165"/>
    </row>
    <row r="417" spans="1:13" x14ac:dyDescent="0.25">
      <c r="A417" s="163" t="str">
        <f t="shared" si="6"/>
        <v>Residential_Single Family Low Income Program_Water Heating_Direct Install_ShowerStart_0_RE_gas</v>
      </c>
      <c r="B417" s="163" t="s">
        <v>11</v>
      </c>
      <c r="C417" s="163" t="s">
        <v>19</v>
      </c>
      <c r="D417" s="163" t="s">
        <v>186</v>
      </c>
      <c r="E417" s="163" t="s">
        <v>187</v>
      </c>
      <c r="F417" s="163" t="s">
        <v>51</v>
      </c>
      <c r="G417" s="179">
        <v>0</v>
      </c>
      <c r="H417" s="167" t="s">
        <v>217</v>
      </c>
      <c r="I417" s="180">
        <v>0.78</v>
      </c>
      <c r="J417" s="163" t="s">
        <v>331</v>
      </c>
      <c r="K417" s="163" t="s">
        <v>202</v>
      </c>
      <c r="L417" s="163" t="s">
        <v>221</v>
      </c>
      <c r="M417" s="165"/>
    </row>
    <row r="418" spans="1:13" x14ac:dyDescent="0.25">
      <c r="A418" s="163" t="str">
        <f t="shared" si="6"/>
        <v>Residential_Single Family Low Income Program_Water Heating_Direct Install_ShowerStart_0_EPG_gas</v>
      </c>
      <c r="B418" s="163" t="s">
        <v>11</v>
      </c>
      <c r="C418" s="163" t="s">
        <v>19</v>
      </c>
      <c r="D418" s="163" t="s">
        <v>186</v>
      </c>
      <c r="E418" s="163" t="s">
        <v>187</v>
      </c>
      <c r="F418" s="163" t="s">
        <v>51</v>
      </c>
      <c r="G418" s="179">
        <v>0</v>
      </c>
      <c r="H418" s="167" t="s">
        <v>218</v>
      </c>
      <c r="I418" s="165">
        <f xml:space="preserve"> (8.33 * 1 * (I415 - I416)) / (I417 * 100000)</f>
        <v>4.2899499999999998E-3</v>
      </c>
      <c r="J418" s="163"/>
      <c r="K418" s="163" t="s">
        <v>202</v>
      </c>
      <c r="L418" s="163" t="s">
        <v>221</v>
      </c>
      <c r="M418" s="165"/>
    </row>
    <row r="419" spans="1:13" x14ac:dyDescent="0.25">
      <c r="A419" s="163" t="str">
        <f t="shared" si="6"/>
        <v>Residential_Single Family Low Income Program_Water Heating_Direct Install_ShowerStart_0_ISR</v>
      </c>
      <c r="B419" s="163" t="s">
        <v>11</v>
      </c>
      <c r="C419" s="163" t="s">
        <v>19</v>
      </c>
      <c r="D419" s="163" t="s">
        <v>186</v>
      </c>
      <c r="E419" s="163" t="s">
        <v>187</v>
      </c>
      <c r="F419" s="163" t="s">
        <v>51</v>
      </c>
      <c r="G419" s="179">
        <v>0</v>
      </c>
      <c r="H419" s="167" t="s">
        <v>219</v>
      </c>
      <c r="I419" s="180">
        <v>0.98</v>
      </c>
      <c r="J419" s="163" t="s">
        <v>337</v>
      </c>
      <c r="K419" s="163" t="s">
        <v>227</v>
      </c>
      <c r="L419" s="163" t="s">
        <v>228</v>
      </c>
      <c r="M419" s="165"/>
    </row>
    <row r="420" spans="1:13" x14ac:dyDescent="0.25">
      <c r="A420" s="163" t="str">
        <f t="shared" si="6"/>
        <v>Residential_Single Family Low Income Program_Water Heating_Direct Install_ShowerStart_0_Therm Saved per Unit</v>
      </c>
      <c r="B420" s="163" t="s">
        <v>11</v>
      </c>
      <c r="C420" s="163" t="s">
        <v>19</v>
      </c>
      <c r="D420" s="163" t="s">
        <v>186</v>
      </c>
      <c r="E420" s="163" t="s">
        <v>187</v>
      </c>
      <c r="F420" s="163" t="s">
        <v>51</v>
      </c>
      <c r="G420" s="179">
        <v>0</v>
      </c>
      <c r="H420" s="167" t="s">
        <v>153</v>
      </c>
      <c r="I420" s="181">
        <f xml:space="preserve"> I408 * ((I409 * I410)* I411 * I412 * I413 / I414) * I418 * I419</f>
        <v>2.5097765106241723</v>
      </c>
      <c r="J420" s="163"/>
      <c r="K420" s="163" t="s">
        <v>227</v>
      </c>
      <c r="L420" s="163" t="s">
        <v>228</v>
      </c>
      <c r="M420" s="165"/>
    </row>
    <row r="421" spans="1:13" x14ac:dyDescent="0.25">
      <c r="A421" s="163" t="str">
        <f t="shared" si="6"/>
        <v>Residential_Single Family Low Income Program_Water Heating_Direct Install_ShowerStart_0_Incremental Cost</v>
      </c>
      <c r="B421" s="163" t="s">
        <v>11</v>
      </c>
      <c r="C421" s="163" t="s">
        <v>19</v>
      </c>
      <c r="D421" s="163" t="s">
        <v>186</v>
      </c>
      <c r="E421" s="163" t="s">
        <v>187</v>
      </c>
      <c r="F421" s="163" t="s">
        <v>51</v>
      </c>
      <c r="G421" s="179">
        <v>0</v>
      </c>
      <c r="H421" s="167" t="s">
        <v>149</v>
      </c>
      <c r="I421" s="183">
        <f>30+20</f>
        <v>50</v>
      </c>
      <c r="J421" s="163" t="s">
        <v>230</v>
      </c>
      <c r="K421" s="163" t="s">
        <v>227</v>
      </c>
      <c r="L421" s="163" t="s">
        <v>228</v>
      </c>
      <c r="M421" s="165"/>
    </row>
    <row r="422" spans="1:13" x14ac:dyDescent="0.25">
      <c r="A422" s="163" t="str">
        <f t="shared" si="6"/>
        <v>Residential_Single Family Low Income Program_Water Heating_Direct Install_ShowerStart_0_Lifetime (years)</v>
      </c>
      <c r="B422" s="163" t="s">
        <v>11</v>
      </c>
      <c r="C422" s="163" t="s">
        <v>19</v>
      </c>
      <c r="D422" s="163" t="s">
        <v>186</v>
      </c>
      <c r="E422" s="163" t="s">
        <v>187</v>
      </c>
      <c r="F422" s="163" t="s">
        <v>51</v>
      </c>
      <c r="G422" s="179">
        <v>0</v>
      </c>
      <c r="H422" s="167" t="s">
        <v>157</v>
      </c>
      <c r="I422" s="165">
        <v>10</v>
      </c>
      <c r="J422" s="163"/>
      <c r="K422" s="163" t="s">
        <v>227</v>
      </c>
      <c r="L422" s="163" t="s">
        <v>228</v>
      </c>
      <c r="M422" s="165"/>
    </row>
    <row r="423" spans="1:13" x14ac:dyDescent="0.25">
      <c r="A423" s="163" t="str">
        <f t="shared" si="6"/>
        <v>Residential_Single Family Low Income Program_Water Heating_Direct Install_ShowerStart_0_</v>
      </c>
      <c r="B423" s="163" t="s">
        <v>11</v>
      </c>
      <c r="C423" s="163" t="s">
        <v>19</v>
      </c>
      <c r="D423" s="163" t="s">
        <v>186</v>
      </c>
      <c r="E423" s="163" t="s">
        <v>187</v>
      </c>
      <c r="F423" s="163" t="s">
        <v>51</v>
      </c>
      <c r="G423" s="179">
        <v>0</v>
      </c>
      <c r="H423" s="167"/>
      <c r="I423" s="165"/>
      <c r="J423" s="163"/>
      <c r="K423" s="163"/>
      <c r="L423" s="163"/>
      <c r="M423" s="165"/>
    </row>
    <row r="424" spans="1:13" x14ac:dyDescent="0.25">
      <c r="A424" s="163" t="str">
        <f t="shared" si="6"/>
        <v>Residential_Single Family Low Income Program_Water Heating_Direct Install_Pipe Wrap_per linear foot_Therm Saved per Unit</v>
      </c>
      <c r="B424" s="163" t="s">
        <v>11</v>
      </c>
      <c r="C424" s="163" t="s">
        <v>19</v>
      </c>
      <c r="D424" s="163" t="s">
        <v>186</v>
      </c>
      <c r="E424" s="163" t="s">
        <v>187</v>
      </c>
      <c r="F424" s="163" t="s">
        <v>53</v>
      </c>
      <c r="G424" s="179" t="s">
        <v>192</v>
      </c>
      <c r="H424" s="167" t="s">
        <v>153</v>
      </c>
      <c r="I424" s="181">
        <f>1.1/6</f>
        <v>0.18333333333333335</v>
      </c>
      <c r="J424" s="163" t="s">
        <v>231</v>
      </c>
      <c r="K424" s="163" t="s">
        <v>202</v>
      </c>
      <c r="L424" s="163" t="s">
        <v>232</v>
      </c>
      <c r="M424" s="165"/>
    </row>
    <row r="425" spans="1:13" x14ac:dyDescent="0.25">
      <c r="A425" s="163" t="str">
        <f t="shared" si="6"/>
        <v>Residential_Single Family Low Income Program_Water Heating_Direct Install_Pipe Wrap_per linear foot_Incremental Cost</v>
      </c>
      <c r="B425" s="163" t="s">
        <v>11</v>
      </c>
      <c r="C425" s="163" t="s">
        <v>19</v>
      </c>
      <c r="D425" s="163" t="s">
        <v>186</v>
      </c>
      <c r="E425" s="163" t="s">
        <v>187</v>
      </c>
      <c r="F425" s="163" t="s">
        <v>53</v>
      </c>
      <c r="G425" s="179" t="s">
        <v>192</v>
      </c>
      <c r="H425" s="167" t="s">
        <v>149</v>
      </c>
      <c r="I425" s="183">
        <v>7.1</v>
      </c>
      <c r="J425" s="163" t="s">
        <v>233</v>
      </c>
      <c r="K425" s="163" t="s">
        <v>202</v>
      </c>
      <c r="L425" s="163" t="s">
        <v>232</v>
      </c>
      <c r="M425" s="165"/>
    </row>
    <row r="426" spans="1:13" x14ac:dyDescent="0.25">
      <c r="A426" s="163" t="str">
        <f t="shared" si="6"/>
        <v>Residential_Single Family Low Income Program_Water Heating_Direct Install_Pipe Wrap_per linear foot_Lifetime (years)</v>
      </c>
      <c r="B426" s="163" t="s">
        <v>11</v>
      </c>
      <c r="C426" s="163" t="s">
        <v>19</v>
      </c>
      <c r="D426" s="163" t="s">
        <v>186</v>
      </c>
      <c r="E426" s="163" t="s">
        <v>187</v>
      </c>
      <c r="F426" s="163" t="s">
        <v>53</v>
      </c>
      <c r="G426" s="179" t="s">
        <v>192</v>
      </c>
      <c r="H426" s="167" t="s">
        <v>157</v>
      </c>
      <c r="I426" s="165">
        <v>12</v>
      </c>
      <c r="J426" s="163"/>
      <c r="K426" s="163" t="s">
        <v>202</v>
      </c>
      <c r="L426" s="163" t="s">
        <v>232</v>
      </c>
      <c r="M426" s="165"/>
    </row>
    <row r="427" spans="1:13" x14ac:dyDescent="0.25">
      <c r="A427" s="163" t="str">
        <f t="shared" si="6"/>
        <v>Residential_Single Family Low Income Program_Water Heating_Direct Install_Pipe Wrap_per linear foot_</v>
      </c>
      <c r="B427" s="163" t="s">
        <v>11</v>
      </c>
      <c r="C427" s="163" t="s">
        <v>19</v>
      </c>
      <c r="D427" s="163" t="s">
        <v>186</v>
      </c>
      <c r="E427" s="163" t="s">
        <v>187</v>
      </c>
      <c r="F427" s="163" t="s">
        <v>53</v>
      </c>
      <c r="G427" s="179" t="s">
        <v>192</v>
      </c>
      <c r="H427" s="167"/>
      <c r="I427" s="165"/>
      <c r="J427" s="163"/>
      <c r="K427" s="163"/>
      <c r="L427" s="163"/>
      <c r="M427" s="165"/>
    </row>
    <row r="428" spans="1:13" x14ac:dyDescent="0.25">
      <c r="A428" s="163" t="str">
        <f t="shared" si="6"/>
        <v>Residential_Single Family Low Income Program_HVAC_Direct Install_Furnace Clean and Check (Gas)_0_CAPInput_Pre</v>
      </c>
      <c r="B428" s="163" t="s">
        <v>11</v>
      </c>
      <c r="C428" s="163" t="s">
        <v>19</v>
      </c>
      <c r="D428" s="163" t="s">
        <v>193</v>
      </c>
      <c r="E428" s="163" t="s">
        <v>187</v>
      </c>
      <c r="F428" s="163" t="s">
        <v>55</v>
      </c>
      <c r="G428" s="179">
        <v>0</v>
      </c>
      <c r="H428" s="167" t="s">
        <v>338</v>
      </c>
      <c r="I428" s="184">
        <v>80000</v>
      </c>
      <c r="J428" s="163" t="s">
        <v>339</v>
      </c>
      <c r="K428" s="163" t="s">
        <v>227</v>
      </c>
      <c r="L428" s="163" t="s">
        <v>235</v>
      </c>
      <c r="M428" s="165"/>
    </row>
    <row r="429" spans="1:13" x14ac:dyDescent="0.25">
      <c r="A429" s="163" t="str">
        <f t="shared" si="6"/>
        <v>Residential_Single Family Low Income Program_HVAC_Direct Install_Furnace Clean and Check (Gas)_0_EFLH_Heating</v>
      </c>
      <c r="B429" s="163" t="s">
        <v>11</v>
      </c>
      <c r="C429" s="163" t="s">
        <v>19</v>
      </c>
      <c r="D429" s="163" t="s">
        <v>193</v>
      </c>
      <c r="E429" s="163" t="s">
        <v>187</v>
      </c>
      <c r="F429" s="163" t="s">
        <v>55</v>
      </c>
      <c r="G429" s="179">
        <v>0</v>
      </c>
      <c r="H429" s="167" t="s">
        <v>236</v>
      </c>
      <c r="I429" s="184">
        <v>2218</v>
      </c>
      <c r="J429" s="163" t="s">
        <v>237</v>
      </c>
      <c r="K429" s="163" t="s">
        <v>202</v>
      </c>
      <c r="L429" s="163" t="s">
        <v>238</v>
      </c>
      <c r="M429" s="165"/>
    </row>
    <row r="430" spans="1:13" x14ac:dyDescent="0.25">
      <c r="A430" s="163" t="str">
        <f t="shared" si="6"/>
        <v>Residential_Single Family Low Income Program_HVAC_Direct Install_Furnace Clean and Check (Gas)_0_AFUE</v>
      </c>
      <c r="B430" s="163" t="s">
        <v>11</v>
      </c>
      <c r="C430" s="163" t="s">
        <v>19</v>
      </c>
      <c r="D430" s="163" t="s">
        <v>193</v>
      </c>
      <c r="E430" s="163" t="s">
        <v>187</v>
      </c>
      <c r="F430" s="163" t="s">
        <v>55</v>
      </c>
      <c r="G430" s="179">
        <v>0</v>
      </c>
      <c r="H430" s="167" t="s">
        <v>239</v>
      </c>
      <c r="I430" s="182">
        <v>0.71</v>
      </c>
      <c r="J430" s="163" t="s">
        <v>240</v>
      </c>
      <c r="K430" s="163" t="s">
        <v>202</v>
      </c>
      <c r="L430" s="163" t="s">
        <v>238</v>
      </c>
      <c r="M430" s="165"/>
    </row>
    <row r="431" spans="1:13" x14ac:dyDescent="0.25">
      <c r="A431" s="163" t="str">
        <f t="shared" si="6"/>
        <v>Residential_Single Family Low Income Program_HVAC_Direct Install_Furnace Clean and Check (Gas)_0_Derating_Pre</v>
      </c>
      <c r="B431" s="163" t="s">
        <v>11</v>
      </c>
      <c r="C431" s="163" t="s">
        <v>19</v>
      </c>
      <c r="D431" s="163" t="s">
        <v>193</v>
      </c>
      <c r="E431" s="163" t="s">
        <v>187</v>
      </c>
      <c r="F431" s="163" t="s">
        <v>55</v>
      </c>
      <c r="G431" s="179">
        <v>0</v>
      </c>
      <c r="H431" s="167" t="s">
        <v>241</v>
      </c>
      <c r="I431" s="182">
        <v>6.4000000000000001E-2</v>
      </c>
      <c r="J431" s="163"/>
      <c r="K431" s="163" t="s">
        <v>227</v>
      </c>
      <c r="L431" s="163" t="s">
        <v>242</v>
      </c>
      <c r="M431" s="165"/>
    </row>
    <row r="432" spans="1:13" x14ac:dyDescent="0.25">
      <c r="A432" s="163" t="str">
        <f t="shared" si="6"/>
        <v>Residential_Single Family Low Income Program_HVAC_Direct Install_Furnace Clean and Check (Gas)_0_Derating_Post</v>
      </c>
      <c r="B432" s="163" t="s">
        <v>11</v>
      </c>
      <c r="C432" s="163" t="s">
        <v>19</v>
      </c>
      <c r="D432" s="163" t="s">
        <v>193</v>
      </c>
      <c r="E432" s="163" t="s">
        <v>187</v>
      </c>
      <c r="F432" s="163" t="s">
        <v>55</v>
      </c>
      <c r="G432" s="179">
        <v>0</v>
      </c>
      <c r="H432" s="167" t="s">
        <v>243</v>
      </c>
      <c r="I432" s="180">
        <v>0</v>
      </c>
      <c r="J432" s="163"/>
      <c r="K432" s="163" t="s">
        <v>227</v>
      </c>
      <c r="L432" s="163" t="s">
        <v>242</v>
      </c>
      <c r="M432" s="165"/>
    </row>
    <row r="433" spans="1:13" x14ac:dyDescent="0.25">
      <c r="A433" s="163" t="str">
        <f t="shared" si="6"/>
        <v>Residential_Single Family Low Income Program_HVAC_Direct Install_Furnace Clean and Check (Gas)_0_ConversionFactor</v>
      </c>
      <c r="B433" s="163" t="s">
        <v>11</v>
      </c>
      <c r="C433" s="163" t="s">
        <v>19</v>
      </c>
      <c r="D433" s="163" t="s">
        <v>193</v>
      </c>
      <c r="E433" s="163" t="s">
        <v>187</v>
      </c>
      <c r="F433" s="163" t="s">
        <v>55</v>
      </c>
      <c r="G433" s="179">
        <v>0</v>
      </c>
      <c r="H433" s="188" t="s">
        <v>244</v>
      </c>
      <c r="I433" s="184">
        <v>100000</v>
      </c>
      <c r="J433" s="163"/>
      <c r="K433" s="163" t="s">
        <v>227</v>
      </c>
      <c r="L433" s="163" t="s">
        <v>242</v>
      </c>
      <c r="M433" s="165"/>
    </row>
    <row r="434" spans="1:13" x14ac:dyDescent="0.25">
      <c r="A434" s="163" t="str">
        <f t="shared" si="6"/>
        <v>Residential_Single Family Low Income Program_HVAC_Direct Install_Furnace Clean and Check (Gas)_0_Therm Saved per Unit</v>
      </c>
      <c r="B434" s="163" t="s">
        <v>11</v>
      </c>
      <c r="C434" s="163" t="s">
        <v>19</v>
      </c>
      <c r="D434" s="163" t="s">
        <v>193</v>
      </c>
      <c r="E434" s="163" t="s">
        <v>187</v>
      </c>
      <c r="F434" s="163" t="s">
        <v>55</v>
      </c>
      <c r="G434" s="179">
        <v>0</v>
      </c>
      <c r="H434" s="167" t="s">
        <v>153</v>
      </c>
      <c r="I434" s="181">
        <f xml:space="preserve"> (I428 * I429 * (1/(I430*(1-I431)) - 1/(I430*(1-I432)))) / I433</f>
        <v>170.88238834717706</v>
      </c>
      <c r="J434" s="163"/>
      <c r="K434" s="163" t="s">
        <v>227</v>
      </c>
      <c r="L434" s="163" t="s">
        <v>242</v>
      </c>
      <c r="M434" s="165"/>
    </row>
    <row r="435" spans="1:13" x14ac:dyDescent="0.25">
      <c r="A435" s="163" t="str">
        <f t="shared" si="6"/>
        <v>Residential_Single Family Low Income Program_HVAC_Direct Install_Furnace Clean and Check (Gas)_0_Incremental Cost</v>
      </c>
      <c r="B435" s="163" t="s">
        <v>11</v>
      </c>
      <c r="C435" s="163" t="s">
        <v>19</v>
      </c>
      <c r="D435" s="163" t="s">
        <v>193</v>
      </c>
      <c r="E435" s="163" t="s">
        <v>187</v>
      </c>
      <c r="F435" s="163" t="s">
        <v>55</v>
      </c>
      <c r="G435" s="179">
        <v>0</v>
      </c>
      <c r="H435" s="167" t="s">
        <v>149</v>
      </c>
      <c r="I435" s="189">
        <f xml:space="preserve"> 2 * 60</f>
        <v>120</v>
      </c>
      <c r="J435" s="163" t="s">
        <v>245</v>
      </c>
      <c r="K435" s="163" t="s">
        <v>227</v>
      </c>
      <c r="L435" s="163" t="s">
        <v>242</v>
      </c>
      <c r="M435" s="165"/>
    </row>
    <row r="436" spans="1:13" x14ac:dyDescent="0.25">
      <c r="A436" s="163" t="str">
        <f t="shared" si="6"/>
        <v>Residential_Single Family Low Income Program_HVAC_Direct Install_Furnace Clean and Check (Gas)_0_Lifetime (years)</v>
      </c>
      <c r="B436" s="163" t="s">
        <v>11</v>
      </c>
      <c r="C436" s="163" t="s">
        <v>19</v>
      </c>
      <c r="D436" s="163" t="s">
        <v>193</v>
      </c>
      <c r="E436" s="163" t="s">
        <v>187</v>
      </c>
      <c r="F436" s="163" t="s">
        <v>55</v>
      </c>
      <c r="G436" s="179">
        <v>0</v>
      </c>
      <c r="H436" s="167" t="s">
        <v>157</v>
      </c>
      <c r="I436" s="165">
        <v>2</v>
      </c>
      <c r="J436" s="163"/>
      <c r="K436" s="163" t="s">
        <v>227</v>
      </c>
      <c r="L436" s="163" t="s">
        <v>242</v>
      </c>
      <c r="M436" s="165"/>
    </row>
    <row r="437" spans="1:13" x14ac:dyDescent="0.25">
      <c r="A437" s="163" t="str">
        <f t="shared" si="6"/>
        <v>Residential_Single Family Low Income Program_HVAC_Direct Install_Furnace Clean and Check (Gas)_0_</v>
      </c>
      <c r="B437" s="163" t="s">
        <v>11</v>
      </c>
      <c r="C437" s="163" t="s">
        <v>19</v>
      </c>
      <c r="D437" s="163" t="s">
        <v>193</v>
      </c>
      <c r="E437" s="163" t="s">
        <v>187</v>
      </c>
      <c r="F437" s="163" t="s">
        <v>55</v>
      </c>
      <c r="G437" s="179">
        <v>0</v>
      </c>
      <c r="H437" s="167"/>
      <c r="I437" s="165"/>
      <c r="J437" s="163"/>
      <c r="K437" s="163"/>
      <c r="L437" s="163"/>
      <c r="M437" s="165"/>
    </row>
    <row r="438" spans="1:13" x14ac:dyDescent="0.25">
      <c r="A438" s="163" t="str">
        <f t="shared" si="6"/>
        <v>Residential_Single Family Low Income Program_HVAC_Direct Install_Smart Thermostat (Electric/Gas)_cost share_%FossilHeat</v>
      </c>
      <c r="B438" s="163" t="s">
        <v>11</v>
      </c>
      <c r="C438" s="163" t="s">
        <v>19</v>
      </c>
      <c r="D438" s="163" t="s">
        <v>193</v>
      </c>
      <c r="E438" s="163" t="s">
        <v>187</v>
      </c>
      <c r="F438" s="163" t="s">
        <v>57</v>
      </c>
      <c r="G438" s="179" t="s">
        <v>194</v>
      </c>
      <c r="H438" s="167" t="s">
        <v>247</v>
      </c>
      <c r="I438" s="180">
        <v>1</v>
      </c>
      <c r="J438" s="163" t="s">
        <v>103</v>
      </c>
      <c r="K438" s="163" t="s">
        <v>202</v>
      </c>
      <c r="L438" s="163" t="s">
        <v>340</v>
      </c>
      <c r="M438" s="165"/>
    </row>
    <row r="439" spans="1:13" x14ac:dyDescent="0.25">
      <c r="A439" s="163" t="str">
        <f t="shared" si="6"/>
        <v>Residential_Single Family Low Income Program_HVAC_Direct Install_Smart Thermostat (Electric/Gas)_cost share_HeatingConsumption_Gas</v>
      </c>
      <c r="B439" s="163" t="s">
        <v>11</v>
      </c>
      <c r="C439" s="163" t="s">
        <v>19</v>
      </c>
      <c r="D439" s="163" t="s">
        <v>193</v>
      </c>
      <c r="E439" s="163" t="s">
        <v>187</v>
      </c>
      <c r="F439" s="163" t="s">
        <v>57</v>
      </c>
      <c r="G439" s="179" t="s">
        <v>194</v>
      </c>
      <c r="H439" s="167" t="s">
        <v>249</v>
      </c>
      <c r="I439" s="165">
        <v>778</v>
      </c>
      <c r="J439" s="163" t="s">
        <v>237</v>
      </c>
      <c r="K439" s="163" t="s">
        <v>202</v>
      </c>
      <c r="L439" s="163" t="s">
        <v>340</v>
      </c>
      <c r="M439" s="165"/>
    </row>
    <row r="440" spans="1:13" x14ac:dyDescent="0.25">
      <c r="A440" s="163" t="str">
        <f t="shared" si="6"/>
        <v>Residential_Single Family Low Income Program_HVAC_Direct Install_Smart Thermostat (Electric/Gas)_cost share_HF</v>
      </c>
      <c r="B440" s="163" t="s">
        <v>11</v>
      </c>
      <c r="C440" s="163" t="s">
        <v>19</v>
      </c>
      <c r="D440" s="163" t="s">
        <v>193</v>
      </c>
      <c r="E440" s="163" t="s">
        <v>187</v>
      </c>
      <c r="F440" s="163" t="s">
        <v>57</v>
      </c>
      <c r="G440" s="179" t="s">
        <v>194</v>
      </c>
      <c r="H440" s="167" t="s">
        <v>250</v>
      </c>
      <c r="I440" s="180">
        <v>1</v>
      </c>
      <c r="J440" s="163" t="s">
        <v>331</v>
      </c>
      <c r="K440" s="163" t="s">
        <v>202</v>
      </c>
      <c r="L440" s="163" t="s">
        <v>340</v>
      </c>
      <c r="M440" s="165"/>
    </row>
    <row r="441" spans="1:13" x14ac:dyDescent="0.25">
      <c r="A441" s="163" t="str">
        <f t="shared" si="6"/>
        <v>Residential_Single Family Low Income Program_HVAC_Direct Install_Smart Thermostat (Electric/Gas)_cost share_Heating_Reduction</v>
      </c>
      <c r="B441" s="163" t="s">
        <v>11</v>
      </c>
      <c r="C441" s="163" t="s">
        <v>19</v>
      </c>
      <c r="D441" s="163" t="s">
        <v>193</v>
      </c>
      <c r="E441" s="163" t="s">
        <v>187</v>
      </c>
      <c r="F441" s="163" t="s">
        <v>57</v>
      </c>
      <c r="G441" s="179" t="s">
        <v>194</v>
      </c>
      <c r="H441" s="167" t="s">
        <v>251</v>
      </c>
      <c r="I441" s="182">
        <v>7.3999999999999996E-2</v>
      </c>
      <c r="J441" s="163" t="s">
        <v>341</v>
      </c>
      <c r="K441" s="163" t="s">
        <v>202</v>
      </c>
      <c r="L441" s="163" t="s">
        <v>340</v>
      </c>
      <c r="M441" s="165"/>
    </row>
    <row r="442" spans="1:13" x14ac:dyDescent="0.25">
      <c r="A442" s="163" t="str">
        <f t="shared" si="6"/>
        <v>Residential_Single Family Low Income Program_HVAC_Direct Install_Smart Thermostat (Electric/Gas)_cost share_Eff_ISR</v>
      </c>
      <c r="B442" s="163" t="s">
        <v>11</v>
      </c>
      <c r="C442" s="163" t="s">
        <v>19</v>
      </c>
      <c r="D442" s="163" t="s">
        <v>193</v>
      </c>
      <c r="E442" s="163" t="s">
        <v>187</v>
      </c>
      <c r="F442" s="163" t="s">
        <v>57</v>
      </c>
      <c r="G442" s="179" t="s">
        <v>194</v>
      </c>
      <c r="H442" s="167" t="s">
        <v>252</v>
      </c>
      <c r="I442" s="180">
        <v>1</v>
      </c>
      <c r="J442" s="163" t="s">
        <v>187</v>
      </c>
      <c r="K442" s="163" t="s">
        <v>202</v>
      </c>
      <c r="L442" s="163" t="s">
        <v>340</v>
      </c>
      <c r="M442" s="165"/>
    </row>
    <row r="443" spans="1:13" x14ac:dyDescent="0.25">
      <c r="A443" s="163" t="str">
        <f t="shared" si="6"/>
        <v>Residential_Single Family Low Income Program_HVAC_Direct Install_Smart Thermostat (Electric/Gas)_cost share_Therm Saved per Unit</v>
      </c>
      <c r="B443" s="163" t="s">
        <v>11</v>
      </c>
      <c r="C443" s="163" t="s">
        <v>19</v>
      </c>
      <c r="D443" s="163" t="s">
        <v>193</v>
      </c>
      <c r="E443" s="163" t="s">
        <v>187</v>
      </c>
      <c r="F443" s="163" t="s">
        <v>57</v>
      </c>
      <c r="G443" s="179" t="s">
        <v>194</v>
      </c>
      <c r="H443" s="167" t="s">
        <v>153</v>
      </c>
      <c r="I443" s="181">
        <f xml:space="preserve"> I438 * I439 * I440 * I441 * I442</f>
        <v>57.571999999999996</v>
      </c>
      <c r="J443" s="163"/>
      <c r="K443" s="163" t="s">
        <v>202</v>
      </c>
      <c r="L443" s="163" t="s">
        <v>340</v>
      </c>
      <c r="M443" s="165"/>
    </row>
    <row r="444" spans="1:13" x14ac:dyDescent="0.25">
      <c r="A444" s="163" t="str">
        <f t="shared" si="6"/>
        <v>Residential_Single Family Low Income Program_HVAC_Direct Install_Smart Thermostat (Electric/Gas)_cost share_Incremental Cost</v>
      </c>
      <c r="B444" s="163" t="s">
        <v>11</v>
      </c>
      <c r="C444" s="163" t="s">
        <v>19</v>
      </c>
      <c r="D444" s="163" t="s">
        <v>193</v>
      </c>
      <c r="E444" s="163" t="s">
        <v>187</v>
      </c>
      <c r="F444" s="163" t="s">
        <v>57</v>
      </c>
      <c r="G444" s="179" t="s">
        <v>194</v>
      </c>
      <c r="H444" s="167" t="s">
        <v>149</v>
      </c>
      <c r="I444" s="183">
        <v>175</v>
      </c>
      <c r="J444" s="163"/>
      <c r="K444" s="163" t="s">
        <v>202</v>
      </c>
      <c r="L444" s="163" t="s">
        <v>340</v>
      </c>
      <c r="M444" s="165"/>
    </row>
    <row r="445" spans="1:13" x14ac:dyDescent="0.25">
      <c r="A445" s="163" t="str">
        <f t="shared" si="6"/>
        <v>Residential_Single Family Low Income Program_HVAC_Direct Install_Smart Thermostat (Electric/Gas)_cost share_Lifetime (years)</v>
      </c>
      <c r="B445" s="163" t="s">
        <v>11</v>
      </c>
      <c r="C445" s="163" t="s">
        <v>19</v>
      </c>
      <c r="D445" s="163" t="s">
        <v>193</v>
      </c>
      <c r="E445" s="163" t="s">
        <v>187</v>
      </c>
      <c r="F445" s="163" t="s">
        <v>57</v>
      </c>
      <c r="G445" s="179" t="s">
        <v>194</v>
      </c>
      <c r="H445" s="167" t="s">
        <v>157</v>
      </c>
      <c r="I445" s="165">
        <v>10</v>
      </c>
      <c r="J445" s="163"/>
      <c r="K445" s="163" t="s">
        <v>202</v>
      </c>
      <c r="L445" s="163" t="s">
        <v>340</v>
      </c>
      <c r="M445" s="165"/>
    </row>
    <row r="446" spans="1:13" x14ac:dyDescent="0.25">
      <c r="A446" s="163" t="str">
        <f t="shared" si="6"/>
        <v>Residential_Single Family Low Income Program_HVAC_Direct Install_Smart Thermostat (Electric/Gas)_cost share_</v>
      </c>
      <c r="B446" s="163" t="s">
        <v>11</v>
      </c>
      <c r="C446" s="163" t="s">
        <v>19</v>
      </c>
      <c r="D446" s="163" t="s">
        <v>193</v>
      </c>
      <c r="E446" s="163" t="s">
        <v>187</v>
      </c>
      <c r="F446" s="163" t="s">
        <v>57</v>
      </c>
      <c r="G446" s="179" t="s">
        <v>194</v>
      </c>
      <c r="H446" s="167"/>
      <c r="I446" s="165"/>
      <c r="J446" s="163"/>
      <c r="K446" s="163"/>
      <c r="L446" s="163"/>
      <c r="M446" s="165"/>
    </row>
    <row r="447" spans="1:13" x14ac:dyDescent="0.25">
      <c r="A447" s="163" t="str">
        <f t="shared" si="6"/>
        <v>Residential_Single Family Low Income Program_HVAC_Direct Install_Programmable Thermostat (Electric/Gas)_cost share_%FossilHeat</v>
      </c>
      <c r="B447" s="163" t="s">
        <v>11</v>
      </c>
      <c r="C447" s="163" t="s">
        <v>19</v>
      </c>
      <c r="D447" s="163" t="s">
        <v>193</v>
      </c>
      <c r="E447" s="163" t="s">
        <v>187</v>
      </c>
      <c r="F447" s="163" t="s">
        <v>59</v>
      </c>
      <c r="G447" s="179" t="s">
        <v>194</v>
      </c>
      <c r="H447" s="167" t="s">
        <v>247</v>
      </c>
      <c r="I447" s="180">
        <v>1</v>
      </c>
      <c r="J447" s="163" t="s">
        <v>103</v>
      </c>
      <c r="K447" s="163" t="s">
        <v>202</v>
      </c>
      <c r="L447" s="163" t="s">
        <v>248</v>
      </c>
      <c r="M447" s="165"/>
    </row>
    <row r="448" spans="1:13" x14ac:dyDescent="0.25">
      <c r="A448" s="163" t="str">
        <f t="shared" si="6"/>
        <v>Residential_Single Family Low Income Program_HVAC_Direct Install_Programmable Thermostat (Electric/Gas)_cost share_HeatingConsumption_Gas</v>
      </c>
      <c r="B448" s="163" t="s">
        <v>11</v>
      </c>
      <c r="C448" s="163" t="s">
        <v>19</v>
      </c>
      <c r="D448" s="163" t="s">
        <v>193</v>
      </c>
      <c r="E448" s="163" t="s">
        <v>187</v>
      </c>
      <c r="F448" s="163" t="s">
        <v>59</v>
      </c>
      <c r="G448" s="179" t="s">
        <v>194</v>
      </c>
      <c r="H448" s="167" t="s">
        <v>249</v>
      </c>
      <c r="I448" s="165">
        <v>778</v>
      </c>
      <c r="J448" s="163" t="s">
        <v>237</v>
      </c>
      <c r="K448" s="163" t="s">
        <v>202</v>
      </c>
      <c r="L448" s="163" t="s">
        <v>248</v>
      </c>
      <c r="M448" s="165"/>
    </row>
    <row r="449" spans="1:13" x14ac:dyDescent="0.25">
      <c r="A449" s="163" t="str">
        <f t="shared" si="6"/>
        <v>Residential_Single Family Low Income Program_HVAC_Direct Install_Programmable Thermostat (Electric/Gas)_cost share_HF</v>
      </c>
      <c r="B449" s="163" t="s">
        <v>11</v>
      </c>
      <c r="C449" s="163" t="s">
        <v>19</v>
      </c>
      <c r="D449" s="163" t="s">
        <v>193</v>
      </c>
      <c r="E449" s="163" t="s">
        <v>187</v>
      </c>
      <c r="F449" s="163" t="s">
        <v>59</v>
      </c>
      <c r="G449" s="179" t="s">
        <v>194</v>
      </c>
      <c r="H449" s="167" t="s">
        <v>250</v>
      </c>
      <c r="I449" s="180">
        <v>1</v>
      </c>
      <c r="J449" s="163" t="s">
        <v>331</v>
      </c>
      <c r="K449" s="163" t="s">
        <v>202</v>
      </c>
      <c r="L449" s="163" t="s">
        <v>248</v>
      </c>
      <c r="M449" s="165"/>
    </row>
    <row r="450" spans="1:13" x14ac:dyDescent="0.25">
      <c r="A450" s="163" t="str">
        <f t="shared" si="6"/>
        <v>Residential_Single Family Low Income Program_HVAC_Direct Install_Programmable Thermostat (Electric/Gas)_cost share_Heating_Reduction</v>
      </c>
      <c r="B450" s="163" t="s">
        <v>11</v>
      </c>
      <c r="C450" s="163" t="s">
        <v>19</v>
      </c>
      <c r="D450" s="163" t="s">
        <v>193</v>
      </c>
      <c r="E450" s="163" t="s">
        <v>187</v>
      </c>
      <c r="F450" s="163" t="s">
        <v>59</v>
      </c>
      <c r="G450" s="179" t="s">
        <v>194</v>
      </c>
      <c r="H450" s="167" t="s">
        <v>251</v>
      </c>
      <c r="I450" s="182">
        <v>6.8000000000000005E-2</v>
      </c>
      <c r="J450" s="163"/>
      <c r="K450" s="163" t="s">
        <v>202</v>
      </c>
      <c r="L450" s="163" t="s">
        <v>248</v>
      </c>
      <c r="M450" s="165"/>
    </row>
    <row r="451" spans="1:13" x14ac:dyDescent="0.25">
      <c r="A451" s="163" t="str">
        <f t="shared" si="6"/>
        <v>Residential_Single Family Low Income Program_HVAC_Direct Install_Programmable Thermostat (Electric/Gas)_cost share_Eff_ISR</v>
      </c>
      <c r="B451" s="163" t="s">
        <v>11</v>
      </c>
      <c r="C451" s="163" t="s">
        <v>19</v>
      </c>
      <c r="D451" s="163" t="s">
        <v>193</v>
      </c>
      <c r="E451" s="163" t="s">
        <v>187</v>
      </c>
      <c r="F451" s="163" t="s">
        <v>59</v>
      </c>
      <c r="G451" s="179" t="s">
        <v>194</v>
      </c>
      <c r="H451" s="167" t="s">
        <v>252</v>
      </c>
      <c r="I451" s="180">
        <v>1</v>
      </c>
      <c r="J451" s="163" t="s">
        <v>187</v>
      </c>
      <c r="K451" s="163" t="s">
        <v>202</v>
      </c>
      <c r="L451" s="163" t="s">
        <v>248</v>
      </c>
      <c r="M451" s="165"/>
    </row>
    <row r="452" spans="1:13" x14ac:dyDescent="0.25">
      <c r="A452" s="163" t="str">
        <f t="shared" si="6"/>
        <v>Residential_Single Family Low Income Program_HVAC_Direct Install_Programmable Thermostat (Electric/Gas)_cost share_PF</v>
      </c>
      <c r="B452" s="163" t="s">
        <v>11</v>
      </c>
      <c r="C452" s="163" t="s">
        <v>19</v>
      </c>
      <c r="D452" s="163" t="s">
        <v>193</v>
      </c>
      <c r="E452" s="163" t="s">
        <v>187</v>
      </c>
      <c r="F452" s="163" t="s">
        <v>59</v>
      </c>
      <c r="G452" s="179" t="s">
        <v>194</v>
      </c>
      <c r="H452" s="167" t="s">
        <v>253</v>
      </c>
      <c r="I452" s="180">
        <v>0.5</v>
      </c>
      <c r="J452" s="163"/>
      <c r="K452" s="163" t="s">
        <v>202</v>
      </c>
      <c r="L452" s="163" t="s">
        <v>248</v>
      </c>
      <c r="M452" s="165"/>
    </row>
    <row r="453" spans="1:13" x14ac:dyDescent="0.25">
      <c r="A453" s="163" t="str">
        <f t="shared" si="6"/>
        <v>Residential_Single Family Low Income Program_HVAC_Direct Install_Programmable Thermostat (Electric/Gas)_cost share_Therm Saved per Unit</v>
      </c>
      <c r="B453" s="163" t="s">
        <v>11</v>
      </c>
      <c r="C453" s="163" t="s">
        <v>19</v>
      </c>
      <c r="D453" s="163" t="s">
        <v>193</v>
      </c>
      <c r="E453" s="163" t="s">
        <v>187</v>
      </c>
      <c r="F453" s="163" t="s">
        <v>59</v>
      </c>
      <c r="G453" s="179" t="s">
        <v>194</v>
      </c>
      <c r="H453" s="167" t="s">
        <v>153</v>
      </c>
      <c r="I453" s="181">
        <f xml:space="preserve"> I447 * I448 * I449 * I450 * I451 * I452</f>
        <v>26.452000000000002</v>
      </c>
      <c r="J453" s="163"/>
      <c r="K453" s="163" t="s">
        <v>202</v>
      </c>
      <c r="L453" s="163" t="s">
        <v>248</v>
      </c>
      <c r="M453" s="165"/>
    </row>
    <row r="454" spans="1:13" x14ac:dyDescent="0.25">
      <c r="A454" s="163" t="str">
        <f t="shared" si="6"/>
        <v>Residential_Single Family Low Income Program_HVAC_Direct Install_Programmable Thermostat (Electric/Gas)_cost share_Incremental Cost</v>
      </c>
      <c r="B454" s="163" t="s">
        <v>11</v>
      </c>
      <c r="C454" s="163" t="s">
        <v>19</v>
      </c>
      <c r="D454" s="163" t="s">
        <v>193</v>
      </c>
      <c r="E454" s="163" t="s">
        <v>187</v>
      </c>
      <c r="F454" s="163" t="s">
        <v>59</v>
      </c>
      <c r="G454" s="179" t="s">
        <v>194</v>
      </c>
      <c r="H454" s="167" t="s">
        <v>149</v>
      </c>
      <c r="I454" s="183">
        <v>70</v>
      </c>
      <c r="J454" s="163"/>
      <c r="K454" s="163" t="s">
        <v>202</v>
      </c>
      <c r="L454" s="163" t="s">
        <v>248</v>
      </c>
      <c r="M454" s="165"/>
    </row>
    <row r="455" spans="1:13" x14ac:dyDescent="0.25">
      <c r="A455" s="163" t="str">
        <f t="shared" si="6"/>
        <v>Residential_Single Family Low Income Program_HVAC_Direct Install_Programmable Thermostat (Electric/Gas)_cost share_Lifetime (years)</v>
      </c>
      <c r="B455" s="163" t="s">
        <v>11</v>
      </c>
      <c r="C455" s="163" t="s">
        <v>19</v>
      </c>
      <c r="D455" s="163" t="s">
        <v>193</v>
      </c>
      <c r="E455" s="163" t="s">
        <v>187</v>
      </c>
      <c r="F455" s="163" t="s">
        <v>59</v>
      </c>
      <c r="G455" s="179" t="s">
        <v>194</v>
      </c>
      <c r="H455" s="167" t="s">
        <v>157</v>
      </c>
      <c r="I455" s="165">
        <v>10</v>
      </c>
      <c r="J455" s="163"/>
      <c r="K455" s="163" t="s">
        <v>202</v>
      </c>
      <c r="L455" s="163" t="s">
        <v>248</v>
      </c>
      <c r="M455" s="165"/>
    </row>
    <row r="456" spans="1:13" x14ac:dyDescent="0.25">
      <c r="A456" s="163" t="str">
        <f t="shared" si="6"/>
        <v>Residential_Single Family Low Income Program_HVAC_Direct Install_Programmable Thermostat (Electric/Gas)_cost share_</v>
      </c>
      <c r="B456" s="163" t="s">
        <v>11</v>
      </c>
      <c r="C456" s="163" t="s">
        <v>19</v>
      </c>
      <c r="D456" s="163" t="s">
        <v>193</v>
      </c>
      <c r="E456" s="163" t="s">
        <v>187</v>
      </c>
      <c r="F456" s="163" t="s">
        <v>59</v>
      </c>
      <c r="G456" s="179" t="s">
        <v>194</v>
      </c>
      <c r="H456" s="167"/>
      <c r="I456" s="165"/>
      <c r="J456" s="163"/>
      <c r="K456" s="163"/>
      <c r="L456" s="163"/>
      <c r="M456" s="165"/>
    </row>
    <row r="457" spans="1:13" x14ac:dyDescent="0.25">
      <c r="A457" s="163" t="str">
        <f t="shared" si="6"/>
        <v>Residential_Single Family Low Income Program_Building Envelope_Direct Install_Air Sealing_cost share_CFM50_Pre</v>
      </c>
      <c r="B457" s="163" t="s">
        <v>11</v>
      </c>
      <c r="C457" s="163" t="s">
        <v>19</v>
      </c>
      <c r="D457" s="163" t="s">
        <v>195</v>
      </c>
      <c r="E457" s="163" t="s">
        <v>187</v>
      </c>
      <c r="F457" s="163" t="s">
        <v>61</v>
      </c>
      <c r="G457" s="179" t="s">
        <v>194</v>
      </c>
      <c r="H457" s="167" t="s">
        <v>254</v>
      </c>
      <c r="I457" s="184">
        <v>3000</v>
      </c>
      <c r="J457" s="163" t="s">
        <v>255</v>
      </c>
      <c r="K457" s="163" t="s">
        <v>202</v>
      </c>
      <c r="L457" s="163" t="s">
        <v>256</v>
      </c>
      <c r="M457" s="165"/>
    </row>
    <row r="458" spans="1:13" x14ac:dyDescent="0.25">
      <c r="A458" s="163" t="str">
        <f t="shared" si="6"/>
        <v>Residential_Single Family Low Income Program_Building Envelope_Direct Install_Air Sealing_cost share_CFM50_Post</v>
      </c>
      <c r="B458" s="163" t="s">
        <v>11</v>
      </c>
      <c r="C458" s="163" t="s">
        <v>19</v>
      </c>
      <c r="D458" s="163" t="s">
        <v>195</v>
      </c>
      <c r="E458" s="163" t="s">
        <v>187</v>
      </c>
      <c r="F458" s="163" t="s">
        <v>61</v>
      </c>
      <c r="G458" s="179" t="s">
        <v>194</v>
      </c>
      <c r="H458" s="167" t="s">
        <v>257</v>
      </c>
      <c r="I458" s="184">
        <f>I457*(1-15%)</f>
        <v>2550</v>
      </c>
      <c r="J458" s="163" t="s">
        <v>258</v>
      </c>
      <c r="K458" s="163" t="s">
        <v>202</v>
      </c>
      <c r="L458" s="163" t="s">
        <v>256</v>
      </c>
      <c r="M458" s="165"/>
    </row>
    <row r="459" spans="1:13" x14ac:dyDescent="0.25">
      <c r="A459" s="163" t="str">
        <f t="shared" si="6"/>
        <v>Residential_Single Family Low Income Program_Building Envelope_Direct Install_Air Sealing_cost share_N_heat</v>
      </c>
      <c r="B459" s="163" t="s">
        <v>11</v>
      </c>
      <c r="C459" s="163" t="s">
        <v>19</v>
      </c>
      <c r="D459" s="163" t="s">
        <v>195</v>
      </c>
      <c r="E459" s="163" t="s">
        <v>187</v>
      </c>
      <c r="F459" s="163" t="s">
        <v>61</v>
      </c>
      <c r="G459" s="179" t="s">
        <v>194</v>
      </c>
      <c r="H459" s="167" t="s">
        <v>259</v>
      </c>
      <c r="I459" s="165">
        <v>23.8</v>
      </c>
      <c r="J459" s="163" t="s">
        <v>260</v>
      </c>
      <c r="K459" s="163" t="s">
        <v>202</v>
      </c>
      <c r="L459" s="163" t="s">
        <v>256</v>
      </c>
      <c r="M459" s="165"/>
    </row>
    <row r="460" spans="1:13" x14ac:dyDescent="0.25">
      <c r="A460" s="163" t="str">
        <f t="shared" si="6"/>
        <v>Residential_Single Family Low Income Program_Building Envelope_Direct Install_Air Sealing_cost share_Minutes/hour</v>
      </c>
      <c r="B460" s="163" t="s">
        <v>11</v>
      </c>
      <c r="C460" s="163" t="s">
        <v>19</v>
      </c>
      <c r="D460" s="163" t="s">
        <v>195</v>
      </c>
      <c r="E460" s="163" t="s">
        <v>187</v>
      </c>
      <c r="F460" s="163" t="s">
        <v>61</v>
      </c>
      <c r="G460" s="179" t="s">
        <v>194</v>
      </c>
      <c r="H460" s="167" t="s">
        <v>261</v>
      </c>
      <c r="I460" s="165">
        <v>60</v>
      </c>
      <c r="J460" s="163"/>
      <c r="K460" s="163" t="s">
        <v>202</v>
      </c>
      <c r="L460" s="163" t="s">
        <v>256</v>
      </c>
      <c r="M460" s="165"/>
    </row>
    <row r="461" spans="1:13" x14ac:dyDescent="0.25">
      <c r="A461" s="163" t="str">
        <f t="shared" si="6"/>
        <v>Residential_Single Family Low Income Program_Building Envelope_Direct Install_Air Sealing_cost share_Hours/day</v>
      </c>
      <c r="B461" s="163" t="s">
        <v>11</v>
      </c>
      <c r="C461" s="163" t="s">
        <v>19</v>
      </c>
      <c r="D461" s="163" t="s">
        <v>195</v>
      </c>
      <c r="E461" s="163" t="s">
        <v>187</v>
      </c>
      <c r="F461" s="163" t="s">
        <v>61</v>
      </c>
      <c r="G461" s="179" t="s">
        <v>194</v>
      </c>
      <c r="H461" s="167" t="s">
        <v>262</v>
      </c>
      <c r="I461" s="165">
        <v>24</v>
      </c>
      <c r="J461" s="163"/>
      <c r="K461" s="163" t="s">
        <v>202</v>
      </c>
      <c r="L461" s="163" t="s">
        <v>256</v>
      </c>
      <c r="M461" s="165"/>
    </row>
    <row r="462" spans="1:13" x14ac:dyDescent="0.25">
      <c r="A462" s="163" t="str">
        <f t="shared" si="6"/>
        <v>Residential_Single Family Low Income Program_Building Envelope_Direct Install_Air Sealing_cost share_HDD</v>
      </c>
      <c r="B462" s="163" t="s">
        <v>11</v>
      </c>
      <c r="C462" s="163" t="s">
        <v>19</v>
      </c>
      <c r="D462" s="163" t="s">
        <v>195</v>
      </c>
      <c r="E462" s="163" t="s">
        <v>187</v>
      </c>
      <c r="F462" s="163" t="s">
        <v>61</v>
      </c>
      <c r="G462" s="179" t="s">
        <v>194</v>
      </c>
      <c r="H462" s="167" t="s">
        <v>263</v>
      </c>
      <c r="I462" s="184">
        <v>4037</v>
      </c>
      <c r="J462" s="163" t="s">
        <v>237</v>
      </c>
      <c r="K462" s="163" t="s">
        <v>202</v>
      </c>
      <c r="L462" s="163" t="s">
        <v>256</v>
      </c>
      <c r="M462" s="165"/>
    </row>
    <row r="463" spans="1:13" x14ac:dyDescent="0.25">
      <c r="A463" s="163" t="str">
        <f t="shared" si="6"/>
        <v>Residential_Single Family Low Income Program_Building Envelope_Direct Install_Air Sealing_cost share_SpecificHeatAir</v>
      </c>
      <c r="B463" s="163" t="s">
        <v>11</v>
      </c>
      <c r="C463" s="163" t="s">
        <v>19</v>
      </c>
      <c r="D463" s="163" t="s">
        <v>195</v>
      </c>
      <c r="E463" s="163" t="s">
        <v>187</v>
      </c>
      <c r="F463" s="163" t="s">
        <v>61</v>
      </c>
      <c r="G463" s="179" t="s">
        <v>194</v>
      </c>
      <c r="H463" s="167" t="s">
        <v>264</v>
      </c>
      <c r="I463" s="165">
        <v>1.7999999999999999E-2</v>
      </c>
      <c r="J463" s="163"/>
      <c r="K463" s="163" t="s">
        <v>202</v>
      </c>
      <c r="L463" s="163" t="s">
        <v>256</v>
      </c>
      <c r="M463" s="165"/>
    </row>
    <row r="464" spans="1:13" x14ac:dyDescent="0.25">
      <c r="A464" s="163" t="str">
        <f t="shared" si="6"/>
        <v>Residential_Single Family Low Income Program_Building Envelope_Direct Install_Air Sealing_cost share_nHeat</v>
      </c>
      <c r="B464" s="163" t="s">
        <v>11</v>
      </c>
      <c r="C464" s="163" t="s">
        <v>19</v>
      </c>
      <c r="D464" s="163" t="s">
        <v>195</v>
      </c>
      <c r="E464" s="163" t="s">
        <v>187</v>
      </c>
      <c r="F464" s="163" t="s">
        <v>61</v>
      </c>
      <c r="G464" s="179" t="s">
        <v>194</v>
      </c>
      <c r="H464" s="167" t="s">
        <v>265</v>
      </c>
      <c r="I464" s="180">
        <v>0.71</v>
      </c>
      <c r="J464" s="163"/>
      <c r="K464" s="163" t="s">
        <v>202</v>
      </c>
      <c r="L464" s="163" t="s">
        <v>256</v>
      </c>
      <c r="M464" s="165"/>
    </row>
    <row r="465" spans="1:13" x14ac:dyDescent="0.25">
      <c r="A465" s="163" t="str">
        <f t="shared" si="6"/>
        <v>Residential_Single Family Low Income Program_Building Envelope_Direct Install_Air Sealing_cost share_ConversionFactor</v>
      </c>
      <c r="B465" s="163" t="s">
        <v>11</v>
      </c>
      <c r="C465" s="163" t="s">
        <v>19</v>
      </c>
      <c r="D465" s="163" t="s">
        <v>195</v>
      </c>
      <c r="E465" s="163" t="s">
        <v>187</v>
      </c>
      <c r="F465" s="163" t="s">
        <v>61</v>
      </c>
      <c r="G465" s="179" t="s">
        <v>194</v>
      </c>
      <c r="H465" s="167" t="s">
        <v>244</v>
      </c>
      <c r="I465" s="184">
        <v>100000</v>
      </c>
      <c r="J465" s="163"/>
      <c r="K465" s="163" t="s">
        <v>202</v>
      </c>
      <c r="L465" s="163" t="s">
        <v>256</v>
      </c>
      <c r="M465" s="165"/>
    </row>
    <row r="466" spans="1:13" x14ac:dyDescent="0.25">
      <c r="A466" s="163" t="str">
        <f t="shared" si="6"/>
        <v>Residential_Single Family Low Income Program_Building Envelope_Direct Install_Air Sealing_cost share_Therm Saved per Unit</v>
      </c>
      <c r="B466" s="163" t="s">
        <v>11</v>
      </c>
      <c r="C466" s="163" t="s">
        <v>19</v>
      </c>
      <c r="D466" s="163" t="s">
        <v>195</v>
      </c>
      <c r="E466" s="163" t="s">
        <v>187</v>
      </c>
      <c r="F466" s="163" t="s">
        <v>61</v>
      </c>
      <c r="G466" s="179" t="s">
        <v>194</v>
      </c>
      <c r="H466" s="167" t="s">
        <v>153</v>
      </c>
      <c r="I466" s="190">
        <f xml:space="preserve"> ( ((I457-I458)/I459) * I460 * I461 * I462 * I463 ) / (I464*I465)</f>
        <v>27.86576399573914</v>
      </c>
      <c r="J466" s="163"/>
      <c r="K466" s="163" t="s">
        <v>202</v>
      </c>
      <c r="L466" s="163" t="s">
        <v>256</v>
      </c>
      <c r="M466" s="165"/>
    </row>
    <row r="467" spans="1:13" x14ac:dyDescent="0.25">
      <c r="A467" s="163" t="str">
        <f t="shared" si="6"/>
        <v>Residential_Single Family Low Income Program_Building Envelope_Direct Install_Air Sealing_cost share_Incremental Cost</v>
      </c>
      <c r="B467" s="163" t="s">
        <v>11</v>
      </c>
      <c r="C467" s="163" t="s">
        <v>19</v>
      </c>
      <c r="D467" s="163" t="s">
        <v>195</v>
      </c>
      <c r="E467" s="163" t="s">
        <v>187</v>
      </c>
      <c r="F467" s="163" t="s">
        <v>61</v>
      </c>
      <c r="G467" s="179" t="s">
        <v>194</v>
      </c>
      <c r="H467" s="167" t="s">
        <v>149</v>
      </c>
      <c r="I467" s="183">
        <f xml:space="preserve"> 2 * (0.57*1000)</f>
        <v>1140</v>
      </c>
      <c r="J467" s="163" t="s">
        <v>266</v>
      </c>
      <c r="K467" s="163" t="s">
        <v>202</v>
      </c>
      <c r="L467" s="163" t="s">
        <v>256</v>
      </c>
      <c r="M467" s="165"/>
    </row>
    <row r="468" spans="1:13" x14ac:dyDescent="0.25">
      <c r="A468" s="163" t="str">
        <f t="shared" si="6"/>
        <v>Residential_Single Family Low Income Program_Building Envelope_Direct Install_Air Sealing_cost share_Lifetime (years)</v>
      </c>
      <c r="B468" s="163" t="s">
        <v>11</v>
      </c>
      <c r="C468" s="163" t="s">
        <v>19</v>
      </c>
      <c r="D468" s="163" t="s">
        <v>195</v>
      </c>
      <c r="E468" s="163" t="s">
        <v>187</v>
      </c>
      <c r="F468" s="163" t="s">
        <v>61</v>
      </c>
      <c r="G468" s="179" t="s">
        <v>194</v>
      </c>
      <c r="H468" s="167" t="s">
        <v>157</v>
      </c>
      <c r="I468" s="165">
        <v>15</v>
      </c>
      <c r="J468" s="163"/>
      <c r="K468" s="163" t="s">
        <v>202</v>
      </c>
      <c r="L468" s="163" t="s">
        <v>256</v>
      </c>
      <c r="M468" s="165"/>
    </row>
    <row r="469" spans="1:13" x14ac:dyDescent="0.25">
      <c r="A469" s="163" t="str">
        <f t="shared" si="6"/>
        <v>Residential_Single Family Low Income Program_Building Envelope_Direct Install_Air Sealing_cost share_</v>
      </c>
      <c r="B469" s="163" t="s">
        <v>11</v>
      </c>
      <c r="C469" s="163" t="s">
        <v>19</v>
      </c>
      <c r="D469" s="163" t="s">
        <v>195</v>
      </c>
      <c r="E469" s="163" t="s">
        <v>187</v>
      </c>
      <c r="F469" s="163" t="s">
        <v>61</v>
      </c>
      <c r="G469" s="179" t="s">
        <v>194</v>
      </c>
      <c r="H469" s="167"/>
      <c r="I469" s="165"/>
      <c r="J469" s="163"/>
      <c r="K469" s="163"/>
      <c r="L469" s="163"/>
      <c r="M469" s="165"/>
    </row>
    <row r="470" spans="1:13" x14ac:dyDescent="0.25">
      <c r="A470" s="163" t="str">
        <f t="shared" si="6"/>
        <v>Residential_Single Family Low Income Program_Building Envelope_Direct Install_Ceiling Insulation_cost share_R_Old</v>
      </c>
      <c r="B470" s="163" t="s">
        <v>11</v>
      </c>
      <c r="C470" s="163" t="s">
        <v>19</v>
      </c>
      <c r="D470" s="163" t="s">
        <v>195</v>
      </c>
      <c r="E470" s="163" t="s">
        <v>187</v>
      </c>
      <c r="F470" s="163" t="s">
        <v>63</v>
      </c>
      <c r="G470" s="179" t="s">
        <v>194</v>
      </c>
      <c r="H470" s="167" t="s">
        <v>267</v>
      </c>
      <c r="I470" s="165">
        <v>5</v>
      </c>
      <c r="J470" s="163"/>
      <c r="K470" s="163" t="s">
        <v>202</v>
      </c>
      <c r="L470" s="163" t="s">
        <v>268</v>
      </c>
      <c r="M470" s="165"/>
    </row>
    <row r="471" spans="1:13" x14ac:dyDescent="0.25">
      <c r="A471" s="163" t="str">
        <f t="shared" si="6"/>
        <v>Residential_Single Family Low Income Program_Building Envelope_Direct Install_Ceiling Insulation_cost share_R_Attic</v>
      </c>
      <c r="B471" s="163" t="s">
        <v>11</v>
      </c>
      <c r="C471" s="163" t="s">
        <v>19</v>
      </c>
      <c r="D471" s="163" t="s">
        <v>195</v>
      </c>
      <c r="E471" s="163" t="s">
        <v>187</v>
      </c>
      <c r="F471" s="163" t="s">
        <v>63</v>
      </c>
      <c r="G471" s="179" t="s">
        <v>194</v>
      </c>
      <c r="H471" s="167" t="s">
        <v>269</v>
      </c>
      <c r="I471" s="165">
        <v>38</v>
      </c>
      <c r="J471" s="163" t="s">
        <v>270</v>
      </c>
      <c r="K471" s="163" t="s">
        <v>202</v>
      </c>
      <c r="L471" s="163" t="s">
        <v>268</v>
      </c>
      <c r="M471" s="165"/>
    </row>
    <row r="472" spans="1:13" x14ac:dyDescent="0.25">
      <c r="A472" s="163" t="str">
        <f t="shared" si="6"/>
        <v>Residential_Single Family Low Income Program_Building Envelope_Direct Install_Ceiling Insulation_cost share_A_Attic</v>
      </c>
      <c r="B472" s="163" t="s">
        <v>11</v>
      </c>
      <c r="C472" s="163" t="s">
        <v>19</v>
      </c>
      <c r="D472" s="163" t="s">
        <v>195</v>
      </c>
      <c r="E472" s="163" t="s">
        <v>187</v>
      </c>
      <c r="F472" s="163" t="s">
        <v>63</v>
      </c>
      <c r="G472" s="179" t="s">
        <v>194</v>
      </c>
      <c r="H472" s="167" t="s">
        <v>271</v>
      </c>
      <c r="I472" s="184">
        <v>1000</v>
      </c>
      <c r="J472" s="163"/>
      <c r="K472" s="163" t="s">
        <v>202</v>
      </c>
      <c r="L472" s="163" t="s">
        <v>268</v>
      </c>
      <c r="M472" s="165"/>
    </row>
    <row r="473" spans="1:13" x14ac:dyDescent="0.25">
      <c r="A473" s="163" t="str">
        <f t="shared" ref="A473:A536" si="7">B473&amp;"_"&amp;C473&amp;"_"&amp;D473&amp;"_"&amp;E473&amp;"_"&amp;F473&amp;"_"&amp;G473&amp;"_"&amp;H473</f>
        <v>Residential_Single Family Low Income Program_Building Envelope_Direct Install_Ceiling Insulation_cost share_FramingFactor_Attic</v>
      </c>
      <c r="B473" s="163" t="s">
        <v>11</v>
      </c>
      <c r="C473" s="163" t="s">
        <v>19</v>
      </c>
      <c r="D473" s="163" t="s">
        <v>195</v>
      </c>
      <c r="E473" s="163" t="s">
        <v>187</v>
      </c>
      <c r="F473" s="163" t="s">
        <v>63</v>
      </c>
      <c r="G473" s="179" t="s">
        <v>194</v>
      </c>
      <c r="H473" s="167" t="s">
        <v>272</v>
      </c>
      <c r="I473" s="180">
        <v>7.0000000000000007E-2</v>
      </c>
      <c r="J473" s="163"/>
      <c r="K473" s="163" t="s">
        <v>202</v>
      </c>
      <c r="L473" s="163" t="s">
        <v>268</v>
      </c>
      <c r="M473" s="165"/>
    </row>
    <row r="474" spans="1:13" x14ac:dyDescent="0.25">
      <c r="A474" s="163" t="str">
        <f t="shared" si="7"/>
        <v>Residential_Single Family Low Income Program_Building Envelope_Direct Install_Ceiling Insulation_cost share_HDD</v>
      </c>
      <c r="B474" s="163" t="s">
        <v>11</v>
      </c>
      <c r="C474" s="163" t="s">
        <v>19</v>
      </c>
      <c r="D474" s="163" t="s">
        <v>195</v>
      </c>
      <c r="E474" s="163" t="s">
        <v>187</v>
      </c>
      <c r="F474" s="163" t="s">
        <v>63</v>
      </c>
      <c r="G474" s="179" t="s">
        <v>194</v>
      </c>
      <c r="H474" s="167" t="s">
        <v>263</v>
      </c>
      <c r="I474" s="184">
        <v>4037</v>
      </c>
      <c r="J474" s="163"/>
      <c r="K474" s="163" t="s">
        <v>202</v>
      </c>
      <c r="L474" s="163" t="s">
        <v>268</v>
      </c>
      <c r="M474" s="165"/>
    </row>
    <row r="475" spans="1:13" x14ac:dyDescent="0.25">
      <c r="A475" s="163" t="str">
        <f t="shared" si="7"/>
        <v>Residential_Single Family Low Income Program_Building Envelope_Direct Install_Ceiling Insulation_cost share_Hours/day</v>
      </c>
      <c r="B475" s="163" t="s">
        <v>11</v>
      </c>
      <c r="C475" s="163" t="s">
        <v>19</v>
      </c>
      <c r="D475" s="163" t="s">
        <v>195</v>
      </c>
      <c r="E475" s="163" t="s">
        <v>187</v>
      </c>
      <c r="F475" s="163" t="s">
        <v>63</v>
      </c>
      <c r="G475" s="179" t="s">
        <v>194</v>
      </c>
      <c r="H475" s="167" t="s">
        <v>262</v>
      </c>
      <c r="I475" s="165">
        <v>24</v>
      </c>
      <c r="J475" s="163"/>
      <c r="K475" s="163" t="s">
        <v>202</v>
      </c>
      <c r="L475" s="163" t="s">
        <v>268</v>
      </c>
      <c r="M475" s="165"/>
    </row>
    <row r="476" spans="1:13" x14ac:dyDescent="0.25">
      <c r="A476" s="163" t="str">
        <f t="shared" si="7"/>
        <v>Residential_Single Family Low Income Program_Building Envelope_Direct Install_Ceiling Insulation_cost share_ADJ_Attic</v>
      </c>
      <c r="B476" s="163" t="s">
        <v>11</v>
      </c>
      <c r="C476" s="163" t="s">
        <v>19</v>
      </c>
      <c r="D476" s="163" t="s">
        <v>195</v>
      </c>
      <c r="E476" s="163" t="s">
        <v>187</v>
      </c>
      <c r="F476" s="163" t="s">
        <v>63</v>
      </c>
      <c r="G476" s="179" t="s">
        <v>194</v>
      </c>
      <c r="H476" s="167" t="s">
        <v>273</v>
      </c>
      <c r="I476" s="180">
        <v>0.74</v>
      </c>
      <c r="J476" s="163"/>
      <c r="K476" s="163" t="s">
        <v>202</v>
      </c>
      <c r="L476" s="163" t="s">
        <v>268</v>
      </c>
      <c r="M476" s="165"/>
    </row>
    <row r="477" spans="1:13" x14ac:dyDescent="0.25">
      <c r="A477" s="163" t="str">
        <f t="shared" si="7"/>
        <v>Residential_Single Family Low Income Program_Building Envelope_Direct Install_Ceiling Insulation_cost share_nHeat</v>
      </c>
      <c r="B477" s="163" t="s">
        <v>11</v>
      </c>
      <c r="C477" s="163" t="s">
        <v>19</v>
      </c>
      <c r="D477" s="163" t="s">
        <v>195</v>
      </c>
      <c r="E477" s="163" t="s">
        <v>187</v>
      </c>
      <c r="F477" s="163" t="s">
        <v>63</v>
      </c>
      <c r="G477" s="179" t="s">
        <v>194</v>
      </c>
      <c r="H477" s="167" t="s">
        <v>265</v>
      </c>
      <c r="I477" s="180">
        <v>0.71</v>
      </c>
      <c r="J477" s="163"/>
      <c r="K477" s="163" t="s">
        <v>202</v>
      </c>
      <c r="L477" s="163" t="s">
        <v>268</v>
      </c>
      <c r="M477" s="165"/>
    </row>
    <row r="478" spans="1:13" x14ac:dyDescent="0.25">
      <c r="A478" s="163" t="str">
        <f t="shared" si="7"/>
        <v>Residential_Single Family Low Income Program_Building Envelope_Direct Install_Ceiling Insulation_cost share_ConversionFactor</v>
      </c>
      <c r="B478" s="163" t="s">
        <v>11</v>
      </c>
      <c r="C478" s="163" t="s">
        <v>19</v>
      </c>
      <c r="D478" s="163" t="s">
        <v>195</v>
      </c>
      <c r="E478" s="163" t="s">
        <v>187</v>
      </c>
      <c r="F478" s="163" t="s">
        <v>63</v>
      </c>
      <c r="G478" s="179" t="s">
        <v>194</v>
      </c>
      <c r="H478" s="167" t="s">
        <v>244</v>
      </c>
      <c r="I478" s="184">
        <v>100000</v>
      </c>
      <c r="J478" s="163"/>
      <c r="K478" s="163" t="s">
        <v>202</v>
      </c>
      <c r="L478" s="163" t="s">
        <v>268</v>
      </c>
      <c r="M478" s="165"/>
    </row>
    <row r="479" spans="1:13" x14ac:dyDescent="0.25">
      <c r="A479" s="163" t="str">
        <f t="shared" si="7"/>
        <v>Residential_Single Family Low Income Program_Building Envelope_Direct Install_Ceiling Insulation_cost share_Therm Saved per Unit</v>
      </c>
      <c r="B479" s="163" t="s">
        <v>11</v>
      </c>
      <c r="C479" s="163" t="s">
        <v>19</v>
      </c>
      <c r="D479" s="163" t="s">
        <v>195</v>
      </c>
      <c r="E479" s="163" t="s">
        <v>187</v>
      </c>
      <c r="F479" s="163" t="s">
        <v>63</v>
      </c>
      <c r="G479" s="179" t="s">
        <v>194</v>
      </c>
      <c r="H479" s="167" t="s">
        <v>153</v>
      </c>
      <c r="I479" s="181">
        <f xml:space="preserve"> ((1/I470 - 1/I471) * I472 * (1-I473) * I474 * I475 * I476) / (I477*I478)</f>
        <v>163.11227670867311</v>
      </c>
      <c r="J479" s="163"/>
      <c r="K479" s="163" t="s">
        <v>202</v>
      </c>
      <c r="L479" s="163" t="s">
        <v>268</v>
      </c>
      <c r="M479" s="165"/>
    </row>
    <row r="480" spans="1:13" x14ac:dyDescent="0.25">
      <c r="A480" s="163" t="str">
        <f t="shared" si="7"/>
        <v>Residential_Single Family Low Income Program_Building Envelope_Direct Install_Ceiling Insulation_cost share_Incremental Cost</v>
      </c>
      <c r="B480" s="163" t="s">
        <v>11</v>
      </c>
      <c r="C480" s="163" t="s">
        <v>19</v>
      </c>
      <c r="D480" s="163" t="s">
        <v>195</v>
      </c>
      <c r="E480" s="163" t="s">
        <v>187</v>
      </c>
      <c r="F480" s="163" t="s">
        <v>63</v>
      </c>
      <c r="G480" s="179" t="s">
        <v>194</v>
      </c>
      <c r="H480" s="167" t="s">
        <v>149</v>
      </c>
      <c r="I480" s="183">
        <f xml:space="preserve"> 2 * (0.14*I472)</f>
        <v>280</v>
      </c>
      <c r="J480" s="163" t="s">
        <v>274</v>
      </c>
      <c r="K480" s="163" t="s">
        <v>202</v>
      </c>
      <c r="L480" s="163" t="s">
        <v>268</v>
      </c>
      <c r="M480" s="165"/>
    </row>
    <row r="481" spans="1:13" x14ac:dyDescent="0.25">
      <c r="A481" s="163" t="str">
        <f t="shared" si="7"/>
        <v>Residential_Single Family Low Income Program_Building Envelope_Direct Install_Ceiling Insulation_cost share_Lifetime (years)</v>
      </c>
      <c r="B481" s="163" t="s">
        <v>11</v>
      </c>
      <c r="C481" s="163" t="s">
        <v>19</v>
      </c>
      <c r="D481" s="163" t="s">
        <v>195</v>
      </c>
      <c r="E481" s="163" t="s">
        <v>187</v>
      </c>
      <c r="F481" s="163" t="s">
        <v>63</v>
      </c>
      <c r="G481" s="179" t="s">
        <v>194</v>
      </c>
      <c r="H481" s="167" t="s">
        <v>157</v>
      </c>
      <c r="I481" s="165">
        <v>25</v>
      </c>
      <c r="J481" s="163"/>
      <c r="K481" s="163" t="s">
        <v>202</v>
      </c>
      <c r="L481" s="163" t="s">
        <v>268</v>
      </c>
      <c r="M481" s="165"/>
    </row>
    <row r="482" spans="1:13" x14ac:dyDescent="0.25">
      <c r="A482" s="163" t="str">
        <f t="shared" si="7"/>
        <v>Residential_Single Family Low Income Program_Building Envelope_Direct Install_Ceiling Insulation_cost share_</v>
      </c>
      <c r="B482" s="163" t="s">
        <v>11</v>
      </c>
      <c r="C482" s="163" t="s">
        <v>19</v>
      </c>
      <c r="D482" s="163" t="s">
        <v>195</v>
      </c>
      <c r="E482" s="163" t="s">
        <v>187</v>
      </c>
      <c r="F482" s="163" t="s">
        <v>63</v>
      </c>
      <c r="G482" s="179" t="s">
        <v>194</v>
      </c>
      <c r="H482" s="167"/>
      <c r="I482" s="165"/>
      <c r="J482" s="163"/>
      <c r="K482" s="163"/>
      <c r="L482" s="163"/>
      <c r="M482" s="165"/>
    </row>
    <row r="483" spans="1:13" x14ac:dyDescent="0.25">
      <c r="A483" s="163" t="str">
        <f t="shared" si="7"/>
        <v>Residential_Single Family Low Income Program_HVAC_Prescriptive_Gas Furnace_96% AFUE_EFLH_Heating</v>
      </c>
      <c r="B483" s="163" t="s">
        <v>11</v>
      </c>
      <c r="C483" s="163" t="s">
        <v>19</v>
      </c>
      <c r="D483" s="163" t="s">
        <v>193</v>
      </c>
      <c r="E483" s="163" t="s">
        <v>275</v>
      </c>
      <c r="F483" s="163" t="s">
        <v>276</v>
      </c>
      <c r="G483" s="179" t="s">
        <v>277</v>
      </c>
      <c r="H483" s="167" t="s">
        <v>236</v>
      </c>
      <c r="I483" s="184">
        <v>2218</v>
      </c>
      <c r="J483" s="163" t="s">
        <v>237</v>
      </c>
      <c r="K483" s="163" t="s">
        <v>202</v>
      </c>
      <c r="L483" s="163" t="s">
        <v>238</v>
      </c>
      <c r="M483" s="165"/>
    </row>
    <row r="484" spans="1:13" x14ac:dyDescent="0.25">
      <c r="A484" s="163" t="str">
        <f t="shared" si="7"/>
        <v>Residential_Single Family Low Income Program_HVAC_Prescriptive_Gas Furnace_96% AFUE_Capacity</v>
      </c>
      <c r="B484" s="163" t="s">
        <v>11</v>
      </c>
      <c r="C484" s="163" t="s">
        <v>19</v>
      </c>
      <c r="D484" s="163" t="s">
        <v>193</v>
      </c>
      <c r="E484" s="163" t="s">
        <v>275</v>
      </c>
      <c r="F484" s="163" t="s">
        <v>276</v>
      </c>
      <c r="G484" s="179" t="s">
        <v>277</v>
      </c>
      <c r="H484" s="167" t="s">
        <v>278</v>
      </c>
      <c r="I484" s="184">
        <v>80000</v>
      </c>
      <c r="J484" s="163" t="s">
        <v>339</v>
      </c>
      <c r="K484" s="163" t="s">
        <v>202</v>
      </c>
      <c r="L484" s="163" t="s">
        <v>238</v>
      </c>
      <c r="M484" s="165"/>
    </row>
    <row r="485" spans="1:13" x14ac:dyDescent="0.25">
      <c r="A485" s="163" t="str">
        <f t="shared" si="7"/>
        <v>Residential_Single Family Low Income Program_HVAC_Prescriptive_Gas Furnace_96% AFUE_AFUE_EE</v>
      </c>
      <c r="B485" s="163" t="s">
        <v>11</v>
      </c>
      <c r="C485" s="163" t="s">
        <v>19</v>
      </c>
      <c r="D485" s="163" t="s">
        <v>193</v>
      </c>
      <c r="E485" s="163" t="s">
        <v>275</v>
      </c>
      <c r="F485" s="163" t="s">
        <v>276</v>
      </c>
      <c r="G485" s="179" t="s">
        <v>277</v>
      </c>
      <c r="H485" s="167" t="s">
        <v>279</v>
      </c>
      <c r="I485" s="180">
        <v>0.96</v>
      </c>
      <c r="J485" s="163"/>
      <c r="K485" s="163" t="s">
        <v>202</v>
      </c>
      <c r="L485" s="163" t="s">
        <v>238</v>
      </c>
      <c r="M485" s="165"/>
    </row>
    <row r="486" spans="1:13" x14ac:dyDescent="0.25">
      <c r="A486" s="163" t="str">
        <f t="shared" si="7"/>
        <v>Residential_Single Family Low Income Program_HVAC_Prescriptive_Gas Furnace_96% AFUE_AFUE_Base</v>
      </c>
      <c r="B486" s="163" t="s">
        <v>11</v>
      </c>
      <c r="C486" s="163" t="s">
        <v>19</v>
      </c>
      <c r="D486" s="163" t="s">
        <v>193</v>
      </c>
      <c r="E486" s="163" t="s">
        <v>275</v>
      </c>
      <c r="F486" s="163" t="s">
        <v>276</v>
      </c>
      <c r="G486" s="179" t="s">
        <v>277</v>
      </c>
      <c r="H486" s="167" t="s">
        <v>280</v>
      </c>
      <c r="I486" s="180">
        <v>0.8</v>
      </c>
      <c r="J486" s="163"/>
      <c r="K486" s="163" t="s">
        <v>202</v>
      </c>
      <c r="L486" s="163" t="s">
        <v>238</v>
      </c>
      <c r="M486" s="165"/>
    </row>
    <row r="487" spans="1:13" x14ac:dyDescent="0.25">
      <c r="A487" s="163" t="str">
        <f t="shared" si="7"/>
        <v>Residential_Single Family Low Income Program_HVAC_Prescriptive_Gas Furnace_96% AFUE_AFUE_Base</v>
      </c>
      <c r="B487" s="163" t="s">
        <v>11</v>
      </c>
      <c r="C487" s="163" t="s">
        <v>19</v>
      </c>
      <c r="D487" s="163" t="s">
        <v>193</v>
      </c>
      <c r="E487" s="163" t="s">
        <v>275</v>
      </c>
      <c r="F487" s="163" t="s">
        <v>276</v>
      </c>
      <c r="G487" s="179" t="s">
        <v>277</v>
      </c>
      <c r="H487" s="167" t="s">
        <v>280</v>
      </c>
      <c r="I487" s="180">
        <f>I486</f>
        <v>0.8</v>
      </c>
      <c r="J487" s="163"/>
      <c r="K487" s="163" t="s">
        <v>202</v>
      </c>
      <c r="L487" s="163" t="s">
        <v>238</v>
      </c>
      <c r="M487" s="165"/>
    </row>
    <row r="488" spans="1:13" x14ac:dyDescent="0.25">
      <c r="A488" s="163" t="str">
        <f t="shared" si="7"/>
        <v>Residential_Single Family Low Income Program_HVAC_Prescriptive_Gas Furnace_96% AFUE_ConversionFactor</v>
      </c>
      <c r="B488" s="163" t="s">
        <v>11</v>
      </c>
      <c r="C488" s="163" t="s">
        <v>19</v>
      </c>
      <c r="D488" s="163" t="s">
        <v>193</v>
      </c>
      <c r="E488" s="163" t="s">
        <v>275</v>
      </c>
      <c r="F488" s="163" t="s">
        <v>276</v>
      </c>
      <c r="G488" s="179" t="s">
        <v>277</v>
      </c>
      <c r="H488" s="167" t="s">
        <v>244</v>
      </c>
      <c r="I488" s="184">
        <v>100000</v>
      </c>
      <c r="J488" s="163"/>
      <c r="K488" s="163" t="s">
        <v>202</v>
      </c>
      <c r="L488" s="163" t="s">
        <v>238</v>
      </c>
      <c r="M488" s="165"/>
    </row>
    <row r="489" spans="1:13" x14ac:dyDescent="0.25">
      <c r="A489" s="163" t="str">
        <f t="shared" si="7"/>
        <v>Residential_Single Family Low Income Program_HVAC_Prescriptive_Gas Furnace_96% AFUE_Therm Saved per Unit</v>
      </c>
      <c r="B489" s="163" t="s">
        <v>11</v>
      </c>
      <c r="C489" s="163" t="s">
        <v>19</v>
      </c>
      <c r="D489" s="163" t="s">
        <v>193</v>
      </c>
      <c r="E489" s="163" t="s">
        <v>275</v>
      </c>
      <c r="F489" s="163" t="s">
        <v>276</v>
      </c>
      <c r="G489" s="179" t="s">
        <v>277</v>
      </c>
      <c r="H489" s="167" t="s">
        <v>153</v>
      </c>
      <c r="I489" s="181">
        <f xml:space="preserve"> (I483 * I484 * ((I485-I486) / I487)) / I488</f>
        <v>354.87999999999982</v>
      </c>
      <c r="J489" s="163"/>
      <c r="K489" s="163" t="s">
        <v>202</v>
      </c>
      <c r="L489" s="163" t="s">
        <v>238</v>
      </c>
      <c r="M489" s="165"/>
    </row>
    <row r="490" spans="1:13" x14ac:dyDescent="0.25">
      <c r="A490" s="163" t="str">
        <f t="shared" si="7"/>
        <v>Residential_Single Family Low Income Program_HVAC_Prescriptive_Gas Furnace_96% AFUE_Incremental Cost</v>
      </c>
      <c r="B490" s="163" t="s">
        <v>11</v>
      </c>
      <c r="C490" s="163" t="s">
        <v>19</v>
      </c>
      <c r="D490" s="163" t="s">
        <v>193</v>
      </c>
      <c r="E490" s="163" t="s">
        <v>275</v>
      </c>
      <c r="F490" s="163" t="s">
        <v>276</v>
      </c>
      <c r="G490" s="179" t="s">
        <v>277</v>
      </c>
      <c r="H490" s="167" t="s">
        <v>149</v>
      </c>
      <c r="I490" s="183">
        <f>628.22*(96%/95%)</f>
        <v>634.83284210526324</v>
      </c>
      <c r="J490" s="163" t="s">
        <v>281</v>
      </c>
      <c r="K490" s="163" t="s">
        <v>202</v>
      </c>
      <c r="L490" s="163" t="s">
        <v>238</v>
      </c>
      <c r="M490" s="165"/>
    </row>
    <row r="491" spans="1:13" x14ac:dyDescent="0.25">
      <c r="A491" s="163" t="str">
        <f t="shared" si="7"/>
        <v>Residential_Single Family Low Income Program_HVAC_Prescriptive_Gas Furnace_96% AFUE_Lifetime (years)</v>
      </c>
      <c r="B491" s="163" t="s">
        <v>11</v>
      </c>
      <c r="C491" s="163" t="s">
        <v>19</v>
      </c>
      <c r="D491" s="163" t="s">
        <v>193</v>
      </c>
      <c r="E491" s="163" t="s">
        <v>275</v>
      </c>
      <c r="F491" s="163" t="s">
        <v>276</v>
      </c>
      <c r="G491" s="179" t="s">
        <v>277</v>
      </c>
      <c r="H491" s="167" t="s">
        <v>157</v>
      </c>
      <c r="I491" s="165">
        <v>19</v>
      </c>
      <c r="J491" s="163"/>
      <c r="K491" s="163" t="s">
        <v>202</v>
      </c>
      <c r="L491" s="163" t="s">
        <v>238</v>
      </c>
      <c r="M491" s="165"/>
    </row>
    <row r="492" spans="1:13" x14ac:dyDescent="0.25">
      <c r="A492" s="163" t="str">
        <f t="shared" si="7"/>
        <v>Residential_Single Family Low Income Program_HVAC_Prescriptive_Gas Furnace_96% AFUE_</v>
      </c>
      <c r="B492" s="163" t="s">
        <v>11</v>
      </c>
      <c r="C492" s="163" t="s">
        <v>19</v>
      </c>
      <c r="D492" s="163" t="s">
        <v>193</v>
      </c>
      <c r="E492" s="163" t="s">
        <v>275</v>
      </c>
      <c r="F492" s="163" t="s">
        <v>276</v>
      </c>
      <c r="G492" s="179" t="s">
        <v>277</v>
      </c>
      <c r="H492" s="167"/>
      <c r="I492" s="165"/>
      <c r="J492" s="163"/>
      <c r="K492" s="163"/>
      <c r="L492" s="163"/>
      <c r="M492" s="165"/>
    </row>
    <row r="493" spans="1:13" x14ac:dyDescent="0.25">
      <c r="A493" s="163" t="str">
        <f t="shared" si="7"/>
        <v>Residential_Single Family Low Income Program_HVAC_Prescriptive_Gas Furnace_92% AFUE_EFLH_Heating</v>
      </c>
      <c r="B493" s="163" t="s">
        <v>11</v>
      </c>
      <c r="C493" s="163" t="s">
        <v>19</v>
      </c>
      <c r="D493" s="163" t="s">
        <v>193</v>
      </c>
      <c r="E493" s="163" t="s">
        <v>275</v>
      </c>
      <c r="F493" s="163" t="s">
        <v>276</v>
      </c>
      <c r="G493" s="179" t="s">
        <v>282</v>
      </c>
      <c r="H493" s="167" t="s">
        <v>236</v>
      </c>
      <c r="I493" s="184">
        <v>2218</v>
      </c>
      <c r="J493" s="163" t="s">
        <v>237</v>
      </c>
      <c r="K493" s="163" t="s">
        <v>202</v>
      </c>
      <c r="L493" s="163" t="s">
        <v>238</v>
      </c>
      <c r="M493" s="165"/>
    </row>
    <row r="494" spans="1:13" x14ac:dyDescent="0.25">
      <c r="A494" s="163" t="str">
        <f t="shared" si="7"/>
        <v>Residential_Single Family Low Income Program_HVAC_Prescriptive_Gas Furnace_92% AFUE_Capacity</v>
      </c>
      <c r="B494" s="163" t="s">
        <v>11</v>
      </c>
      <c r="C494" s="163" t="s">
        <v>19</v>
      </c>
      <c r="D494" s="163" t="s">
        <v>193</v>
      </c>
      <c r="E494" s="163" t="s">
        <v>275</v>
      </c>
      <c r="F494" s="163" t="s">
        <v>276</v>
      </c>
      <c r="G494" s="179" t="s">
        <v>282</v>
      </c>
      <c r="H494" s="167" t="s">
        <v>278</v>
      </c>
      <c r="I494" s="184">
        <v>80000</v>
      </c>
      <c r="J494" s="163" t="s">
        <v>339</v>
      </c>
      <c r="K494" s="163" t="s">
        <v>202</v>
      </c>
      <c r="L494" s="163" t="s">
        <v>238</v>
      </c>
      <c r="M494" s="165"/>
    </row>
    <row r="495" spans="1:13" x14ac:dyDescent="0.25">
      <c r="A495" s="163" t="str">
        <f t="shared" si="7"/>
        <v>Residential_Single Family Low Income Program_HVAC_Prescriptive_Gas Furnace_92% AFUE_AFUE_EE</v>
      </c>
      <c r="B495" s="163" t="s">
        <v>11</v>
      </c>
      <c r="C495" s="163" t="s">
        <v>19</v>
      </c>
      <c r="D495" s="163" t="s">
        <v>193</v>
      </c>
      <c r="E495" s="163" t="s">
        <v>275</v>
      </c>
      <c r="F495" s="163" t="s">
        <v>276</v>
      </c>
      <c r="G495" s="179" t="s">
        <v>282</v>
      </c>
      <c r="H495" s="167" t="s">
        <v>279</v>
      </c>
      <c r="I495" s="180">
        <v>0.92</v>
      </c>
      <c r="J495" s="163"/>
      <c r="K495" s="163" t="s">
        <v>202</v>
      </c>
      <c r="L495" s="163" t="s">
        <v>238</v>
      </c>
      <c r="M495" s="165"/>
    </row>
    <row r="496" spans="1:13" x14ac:dyDescent="0.25">
      <c r="A496" s="163" t="str">
        <f t="shared" si="7"/>
        <v>Residential_Single Family Low Income Program_HVAC_Prescriptive_Gas Furnace_92% AFUE_AFUE_Base</v>
      </c>
      <c r="B496" s="163" t="s">
        <v>11</v>
      </c>
      <c r="C496" s="163" t="s">
        <v>19</v>
      </c>
      <c r="D496" s="163" t="s">
        <v>193</v>
      </c>
      <c r="E496" s="163" t="s">
        <v>275</v>
      </c>
      <c r="F496" s="163" t="s">
        <v>276</v>
      </c>
      <c r="G496" s="179" t="s">
        <v>282</v>
      </c>
      <c r="H496" s="167" t="s">
        <v>280</v>
      </c>
      <c r="I496" s="180">
        <v>0.8</v>
      </c>
      <c r="J496" s="163"/>
      <c r="K496" s="163" t="s">
        <v>202</v>
      </c>
      <c r="L496" s="163" t="s">
        <v>238</v>
      </c>
      <c r="M496" s="165"/>
    </row>
    <row r="497" spans="1:13" x14ac:dyDescent="0.25">
      <c r="A497" s="163" t="str">
        <f t="shared" si="7"/>
        <v>Residential_Single Family Low Income Program_HVAC_Prescriptive_Gas Furnace_92% AFUE_AFUE_Base</v>
      </c>
      <c r="B497" s="163" t="s">
        <v>11</v>
      </c>
      <c r="C497" s="163" t="s">
        <v>19</v>
      </c>
      <c r="D497" s="163" t="s">
        <v>193</v>
      </c>
      <c r="E497" s="163" t="s">
        <v>275</v>
      </c>
      <c r="F497" s="163" t="s">
        <v>276</v>
      </c>
      <c r="G497" s="179" t="s">
        <v>282</v>
      </c>
      <c r="H497" s="167" t="s">
        <v>280</v>
      </c>
      <c r="I497" s="180">
        <f>I496</f>
        <v>0.8</v>
      </c>
      <c r="J497" s="163"/>
      <c r="K497" s="163" t="s">
        <v>202</v>
      </c>
      <c r="L497" s="163" t="s">
        <v>238</v>
      </c>
      <c r="M497" s="165"/>
    </row>
    <row r="498" spans="1:13" x14ac:dyDescent="0.25">
      <c r="A498" s="163" t="str">
        <f t="shared" si="7"/>
        <v>Residential_Single Family Low Income Program_HVAC_Prescriptive_Gas Furnace_92% AFUE_ConversionFactor</v>
      </c>
      <c r="B498" s="163" t="s">
        <v>11</v>
      </c>
      <c r="C498" s="163" t="s">
        <v>19</v>
      </c>
      <c r="D498" s="163" t="s">
        <v>193</v>
      </c>
      <c r="E498" s="163" t="s">
        <v>275</v>
      </c>
      <c r="F498" s="163" t="s">
        <v>276</v>
      </c>
      <c r="G498" s="179" t="s">
        <v>282</v>
      </c>
      <c r="H498" s="167" t="s">
        <v>244</v>
      </c>
      <c r="I498" s="184">
        <v>100000</v>
      </c>
      <c r="J498" s="163"/>
      <c r="K498" s="163" t="s">
        <v>202</v>
      </c>
      <c r="L498" s="163" t="s">
        <v>238</v>
      </c>
      <c r="M498" s="165"/>
    </row>
    <row r="499" spans="1:13" x14ac:dyDescent="0.25">
      <c r="A499" s="163" t="str">
        <f t="shared" si="7"/>
        <v>Residential_Single Family Low Income Program_HVAC_Prescriptive_Gas Furnace_92% AFUE_Therm Saved per Unit</v>
      </c>
      <c r="B499" s="163" t="s">
        <v>11</v>
      </c>
      <c r="C499" s="163" t="s">
        <v>19</v>
      </c>
      <c r="D499" s="163" t="s">
        <v>193</v>
      </c>
      <c r="E499" s="163" t="s">
        <v>275</v>
      </c>
      <c r="F499" s="163" t="s">
        <v>276</v>
      </c>
      <c r="G499" s="179" t="s">
        <v>282</v>
      </c>
      <c r="H499" s="167" t="s">
        <v>153</v>
      </c>
      <c r="I499" s="181">
        <f xml:space="preserve"> (I493 * I494 * ((I495-I496) / I497)) / I498</f>
        <v>266.16000000000003</v>
      </c>
      <c r="J499" s="163"/>
      <c r="K499" s="163" t="s">
        <v>202</v>
      </c>
      <c r="L499" s="163" t="s">
        <v>238</v>
      </c>
      <c r="M499" s="165"/>
    </row>
    <row r="500" spans="1:13" x14ac:dyDescent="0.25">
      <c r="A500" s="163" t="str">
        <f t="shared" si="7"/>
        <v>Residential_Single Family Low Income Program_HVAC_Prescriptive_Gas Furnace_92% AFUE_Incremental Cost</v>
      </c>
      <c r="B500" s="163" t="s">
        <v>11</v>
      </c>
      <c r="C500" s="163" t="s">
        <v>19</v>
      </c>
      <c r="D500" s="163" t="s">
        <v>193</v>
      </c>
      <c r="E500" s="163" t="s">
        <v>275</v>
      </c>
      <c r="F500" s="163" t="s">
        <v>276</v>
      </c>
      <c r="G500" s="179" t="s">
        <v>282</v>
      </c>
      <c r="H500" s="167" t="s">
        <v>149</v>
      </c>
      <c r="I500" s="183">
        <v>493.96</v>
      </c>
      <c r="J500" s="163" t="s">
        <v>283</v>
      </c>
      <c r="K500" s="163" t="s">
        <v>202</v>
      </c>
      <c r="L500" s="163" t="s">
        <v>238</v>
      </c>
      <c r="M500" s="165"/>
    </row>
    <row r="501" spans="1:13" x14ac:dyDescent="0.25">
      <c r="A501" s="163" t="str">
        <f t="shared" si="7"/>
        <v>Residential_Single Family Low Income Program_HVAC_Prescriptive_Gas Furnace_92% AFUE_Lifetime (years)</v>
      </c>
      <c r="B501" s="163" t="s">
        <v>11</v>
      </c>
      <c r="C501" s="163" t="s">
        <v>19</v>
      </c>
      <c r="D501" s="163" t="s">
        <v>193</v>
      </c>
      <c r="E501" s="163" t="s">
        <v>275</v>
      </c>
      <c r="F501" s="163" t="s">
        <v>276</v>
      </c>
      <c r="G501" s="179" t="s">
        <v>282</v>
      </c>
      <c r="H501" s="167" t="s">
        <v>157</v>
      </c>
      <c r="I501" s="165">
        <v>19</v>
      </c>
      <c r="J501" s="163"/>
      <c r="K501" s="163" t="s">
        <v>202</v>
      </c>
      <c r="L501" s="163" t="s">
        <v>238</v>
      </c>
      <c r="M501" s="165"/>
    </row>
    <row r="502" spans="1:13" x14ac:dyDescent="0.25">
      <c r="A502" s="163" t="str">
        <f t="shared" si="7"/>
        <v>Residential_Single Family Low Income Program_HVAC_Prescriptive_Gas Furnace_92% AFUE_</v>
      </c>
      <c r="B502" s="163" t="s">
        <v>11</v>
      </c>
      <c r="C502" s="163" t="s">
        <v>19</v>
      </c>
      <c r="D502" s="163" t="s">
        <v>193</v>
      </c>
      <c r="E502" s="163" t="s">
        <v>275</v>
      </c>
      <c r="F502" s="163" t="s">
        <v>276</v>
      </c>
      <c r="G502" s="179" t="s">
        <v>282</v>
      </c>
      <c r="H502" s="167"/>
      <c r="I502" s="165"/>
      <c r="J502" s="163"/>
      <c r="K502" s="163"/>
      <c r="L502" s="163"/>
      <c r="M502" s="165"/>
    </row>
    <row r="503" spans="1:13" x14ac:dyDescent="0.25">
      <c r="A503" s="163" t="str">
        <f t="shared" si="7"/>
        <v>Residential_Single Family Low Income Program_HVAC_Prescriptive_Gas Furnace_90% AFUE_EFLH_Heating</v>
      </c>
      <c r="B503" s="163" t="s">
        <v>11</v>
      </c>
      <c r="C503" s="163" t="s">
        <v>19</v>
      </c>
      <c r="D503" s="163" t="s">
        <v>193</v>
      </c>
      <c r="E503" s="163" t="s">
        <v>275</v>
      </c>
      <c r="F503" s="163" t="s">
        <v>276</v>
      </c>
      <c r="G503" s="179" t="s">
        <v>284</v>
      </c>
      <c r="H503" s="167" t="s">
        <v>236</v>
      </c>
      <c r="I503" s="184">
        <v>2218</v>
      </c>
      <c r="J503" s="163" t="s">
        <v>237</v>
      </c>
      <c r="K503" s="163" t="s">
        <v>202</v>
      </c>
      <c r="L503" s="163" t="s">
        <v>238</v>
      </c>
      <c r="M503" s="165"/>
    </row>
    <row r="504" spans="1:13" x14ac:dyDescent="0.25">
      <c r="A504" s="163" t="str">
        <f t="shared" si="7"/>
        <v>Residential_Single Family Low Income Program_HVAC_Prescriptive_Gas Furnace_90% AFUE_Capacity</v>
      </c>
      <c r="B504" s="163" t="s">
        <v>11</v>
      </c>
      <c r="C504" s="163" t="s">
        <v>19</v>
      </c>
      <c r="D504" s="163" t="s">
        <v>193</v>
      </c>
      <c r="E504" s="163" t="s">
        <v>275</v>
      </c>
      <c r="F504" s="163" t="s">
        <v>276</v>
      </c>
      <c r="G504" s="179" t="s">
        <v>284</v>
      </c>
      <c r="H504" s="167" t="s">
        <v>278</v>
      </c>
      <c r="I504" s="184">
        <v>80000</v>
      </c>
      <c r="J504" s="163" t="s">
        <v>339</v>
      </c>
      <c r="K504" s="163" t="s">
        <v>202</v>
      </c>
      <c r="L504" s="163" t="s">
        <v>238</v>
      </c>
      <c r="M504" s="165"/>
    </row>
    <row r="505" spans="1:13" x14ac:dyDescent="0.25">
      <c r="A505" s="163" t="str">
        <f t="shared" si="7"/>
        <v>Residential_Single Family Low Income Program_HVAC_Prescriptive_Gas Furnace_90% AFUE_AFUE_EE</v>
      </c>
      <c r="B505" s="163" t="s">
        <v>11</v>
      </c>
      <c r="C505" s="163" t="s">
        <v>19</v>
      </c>
      <c r="D505" s="163" t="s">
        <v>193</v>
      </c>
      <c r="E505" s="163" t="s">
        <v>275</v>
      </c>
      <c r="F505" s="163" t="s">
        <v>276</v>
      </c>
      <c r="G505" s="179" t="s">
        <v>284</v>
      </c>
      <c r="H505" s="167" t="s">
        <v>279</v>
      </c>
      <c r="I505" s="180">
        <v>0.9</v>
      </c>
      <c r="J505" s="163"/>
      <c r="K505" s="163" t="s">
        <v>202</v>
      </c>
      <c r="L505" s="163" t="s">
        <v>238</v>
      </c>
      <c r="M505" s="165"/>
    </row>
    <row r="506" spans="1:13" x14ac:dyDescent="0.25">
      <c r="A506" s="163" t="str">
        <f t="shared" si="7"/>
        <v>Residential_Single Family Low Income Program_HVAC_Prescriptive_Gas Furnace_90% AFUE_AFUE_Base</v>
      </c>
      <c r="B506" s="163" t="s">
        <v>11</v>
      </c>
      <c r="C506" s="163" t="s">
        <v>19</v>
      </c>
      <c r="D506" s="163" t="s">
        <v>193</v>
      </c>
      <c r="E506" s="163" t="s">
        <v>275</v>
      </c>
      <c r="F506" s="163" t="s">
        <v>276</v>
      </c>
      <c r="G506" s="179" t="s">
        <v>284</v>
      </c>
      <c r="H506" s="167" t="s">
        <v>280</v>
      </c>
      <c r="I506" s="180">
        <v>0.8</v>
      </c>
      <c r="J506" s="163"/>
      <c r="K506" s="163" t="s">
        <v>202</v>
      </c>
      <c r="L506" s="163" t="s">
        <v>238</v>
      </c>
      <c r="M506" s="165"/>
    </row>
    <row r="507" spans="1:13" x14ac:dyDescent="0.25">
      <c r="A507" s="163" t="str">
        <f t="shared" si="7"/>
        <v>Residential_Single Family Low Income Program_HVAC_Prescriptive_Gas Furnace_90% AFUE_AFUE_Base</v>
      </c>
      <c r="B507" s="163" t="s">
        <v>11</v>
      </c>
      <c r="C507" s="163" t="s">
        <v>19</v>
      </c>
      <c r="D507" s="163" t="s">
        <v>193</v>
      </c>
      <c r="E507" s="163" t="s">
        <v>275</v>
      </c>
      <c r="F507" s="163" t="s">
        <v>276</v>
      </c>
      <c r="G507" s="179" t="s">
        <v>284</v>
      </c>
      <c r="H507" s="167" t="s">
        <v>280</v>
      </c>
      <c r="I507" s="180">
        <f>I506</f>
        <v>0.8</v>
      </c>
      <c r="J507" s="163"/>
      <c r="K507" s="163" t="s">
        <v>202</v>
      </c>
      <c r="L507" s="163" t="s">
        <v>238</v>
      </c>
      <c r="M507" s="165"/>
    </row>
    <row r="508" spans="1:13" x14ac:dyDescent="0.25">
      <c r="A508" s="163" t="str">
        <f t="shared" si="7"/>
        <v>Residential_Single Family Low Income Program_HVAC_Prescriptive_Gas Furnace_90% AFUE_ConversionFactor</v>
      </c>
      <c r="B508" s="163" t="s">
        <v>11</v>
      </c>
      <c r="C508" s="163" t="s">
        <v>19</v>
      </c>
      <c r="D508" s="163" t="s">
        <v>193</v>
      </c>
      <c r="E508" s="163" t="s">
        <v>275</v>
      </c>
      <c r="F508" s="163" t="s">
        <v>276</v>
      </c>
      <c r="G508" s="179" t="s">
        <v>284</v>
      </c>
      <c r="H508" s="167" t="s">
        <v>244</v>
      </c>
      <c r="I508" s="184">
        <v>100000</v>
      </c>
      <c r="J508" s="163"/>
      <c r="K508" s="163" t="s">
        <v>202</v>
      </c>
      <c r="L508" s="163" t="s">
        <v>238</v>
      </c>
      <c r="M508" s="165"/>
    </row>
    <row r="509" spans="1:13" x14ac:dyDescent="0.25">
      <c r="A509" s="163" t="str">
        <f t="shared" si="7"/>
        <v>Residential_Single Family Low Income Program_HVAC_Prescriptive_Gas Furnace_90% AFUE_Therm Saved per Unit</v>
      </c>
      <c r="B509" s="163" t="s">
        <v>11</v>
      </c>
      <c r="C509" s="163" t="s">
        <v>19</v>
      </c>
      <c r="D509" s="163" t="s">
        <v>193</v>
      </c>
      <c r="E509" s="163" t="s">
        <v>275</v>
      </c>
      <c r="F509" s="163" t="s">
        <v>276</v>
      </c>
      <c r="G509" s="179" t="s">
        <v>284</v>
      </c>
      <c r="H509" s="167" t="s">
        <v>153</v>
      </c>
      <c r="I509" s="181">
        <f xml:space="preserve"> (I503 * I504 * ((I505-I506) / I507)) / I508</f>
        <v>221.79999999999995</v>
      </c>
      <c r="J509" s="163"/>
      <c r="K509" s="163" t="s">
        <v>202</v>
      </c>
      <c r="L509" s="163" t="s">
        <v>238</v>
      </c>
      <c r="M509" s="165"/>
    </row>
    <row r="510" spans="1:13" x14ac:dyDescent="0.25">
      <c r="A510" s="163" t="str">
        <f t="shared" si="7"/>
        <v>Residential_Single Family Low Income Program_HVAC_Prescriptive_Gas Furnace_90% AFUE_Incremental Cost</v>
      </c>
      <c r="B510" s="163" t="s">
        <v>11</v>
      </c>
      <c r="C510" s="163" t="s">
        <v>19</v>
      </c>
      <c r="D510" s="163" t="s">
        <v>193</v>
      </c>
      <c r="E510" s="163" t="s">
        <v>275</v>
      </c>
      <c r="F510" s="163" t="s">
        <v>276</v>
      </c>
      <c r="G510" s="179" t="s">
        <v>284</v>
      </c>
      <c r="H510" s="167" t="s">
        <v>149</v>
      </c>
      <c r="I510" s="183">
        <v>477.93</v>
      </c>
      <c r="J510" s="163" t="s">
        <v>285</v>
      </c>
      <c r="K510" s="163" t="s">
        <v>202</v>
      </c>
      <c r="L510" s="163" t="s">
        <v>238</v>
      </c>
      <c r="M510" s="165"/>
    </row>
    <row r="511" spans="1:13" x14ac:dyDescent="0.25">
      <c r="A511" s="163" t="str">
        <f t="shared" si="7"/>
        <v>Residential_Single Family Low Income Program_HVAC_Prescriptive_Gas Furnace_90% AFUE_Lifetime (years)</v>
      </c>
      <c r="B511" s="163" t="s">
        <v>11</v>
      </c>
      <c r="C511" s="163" t="s">
        <v>19</v>
      </c>
      <c r="D511" s="163" t="s">
        <v>193</v>
      </c>
      <c r="E511" s="163" t="s">
        <v>275</v>
      </c>
      <c r="F511" s="163" t="s">
        <v>276</v>
      </c>
      <c r="G511" s="179" t="s">
        <v>284</v>
      </c>
      <c r="H511" s="167" t="s">
        <v>157</v>
      </c>
      <c r="I511" s="165">
        <v>19</v>
      </c>
      <c r="J511" s="163"/>
      <c r="K511" s="163" t="s">
        <v>202</v>
      </c>
      <c r="L511" s="163" t="s">
        <v>238</v>
      </c>
      <c r="M511" s="165"/>
    </row>
    <row r="512" spans="1:13" x14ac:dyDescent="0.25">
      <c r="A512" s="163" t="str">
        <f t="shared" si="7"/>
        <v>Residential_Single Family Low Income Program_HVAC_Prescriptive_Gas Furnace_90% AFUE_</v>
      </c>
      <c r="B512" s="163" t="s">
        <v>11</v>
      </c>
      <c r="C512" s="163" t="s">
        <v>19</v>
      </c>
      <c r="D512" s="163" t="s">
        <v>193</v>
      </c>
      <c r="E512" s="163" t="s">
        <v>275</v>
      </c>
      <c r="F512" s="163" t="s">
        <v>276</v>
      </c>
      <c r="G512" s="179" t="s">
        <v>284</v>
      </c>
      <c r="H512" s="167"/>
      <c r="I512" s="165"/>
      <c r="J512" s="163"/>
      <c r="K512" s="163"/>
      <c r="L512" s="163"/>
      <c r="M512" s="165"/>
    </row>
    <row r="513" spans="1:13" x14ac:dyDescent="0.25">
      <c r="A513" s="163" t="str">
        <f t="shared" si="7"/>
        <v>Residential_Single Family Low Income Program_HVAC_Prescriptive_Gas Boiler_90% AFUE_EFLH_Heating</v>
      </c>
      <c r="B513" s="163" t="s">
        <v>11</v>
      </c>
      <c r="C513" s="163" t="s">
        <v>19</v>
      </c>
      <c r="D513" s="163" t="s">
        <v>193</v>
      </c>
      <c r="E513" s="163" t="s">
        <v>275</v>
      </c>
      <c r="F513" s="163" t="s">
        <v>286</v>
      </c>
      <c r="G513" s="179" t="s">
        <v>284</v>
      </c>
      <c r="H513" s="167" t="s">
        <v>236</v>
      </c>
      <c r="I513" s="184">
        <v>2218</v>
      </c>
      <c r="J513" s="163"/>
      <c r="K513" s="163" t="s">
        <v>202</v>
      </c>
      <c r="L513" s="163" t="s">
        <v>287</v>
      </c>
      <c r="M513" s="165"/>
    </row>
    <row r="514" spans="1:13" x14ac:dyDescent="0.25">
      <c r="A514" s="163" t="str">
        <f t="shared" si="7"/>
        <v>Residential_Single Family Low Income Program_HVAC_Prescriptive_Gas Boiler_90% AFUE_Capacity</v>
      </c>
      <c r="B514" s="163" t="s">
        <v>11</v>
      </c>
      <c r="C514" s="163" t="s">
        <v>19</v>
      </c>
      <c r="D514" s="163" t="s">
        <v>193</v>
      </c>
      <c r="E514" s="163" t="s">
        <v>275</v>
      </c>
      <c r="F514" s="163" t="s">
        <v>286</v>
      </c>
      <c r="G514" s="179" t="s">
        <v>284</v>
      </c>
      <c r="H514" s="167" t="s">
        <v>278</v>
      </c>
      <c r="I514" s="184">
        <v>100000</v>
      </c>
      <c r="J514" s="163" t="s">
        <v>342</v>
      </c>
      <c r="K514" s="163" t="s">
        <v>202</v>
      </c>
      <c r="L514" s="163" t="s">
        <v>287</v>
      </c>
      <c r="M514" s="165"/>
    </row>
    <row r="515" spans="1:13" x14ac:dyDescent="0.25">
      <c r="A515" s="163" t="str">
        <f t="shared" si="7"/>
        <v>Residential_Single Family Low Income Program_HVAC_Prescriptive_Gas Boiler_90% AFUE_AFUE_EE</v>
      </c>
      <c r="B515" s="163" t="s">
        <v>11</v>
      </c>
      <c r="C515" s="163" t="s">
        <v>19</v>
      </c>
      <c r="D515" s="163" t="s">
        <v>193</v>
      </c>
      <c r="E515" s="163" t="s">
        <v>275</v>
      </c>
      <c r="F515" s="163" t="s">
        <v>286</v>
      </c>
      <c r="G515" s="179" t="s">
        <v>284</v>
      </c>
      <c r="H515" s="167" t="s">
        <v>279</v>
      </c>
      <c r="I515" s="180">
        <v>0.9</v>
      </c>
      <c r="J515" s="163"/>
      <c r="K515" s="163" t="s">
        <v>202</v>
      </c>
      <c r="L515" s="163" t="s">
        <v>287</v>
      </c>
      <c r="M515" s="165"/>
    </row>
    <row r="516" spans="1:13" x14ac:dyDescent="0.25">
      <c r="A516" s="163" t="str">
        <f t="shared" si="7"/>
        <v>Residential_Single Family Low Income Program_HVAC_Prescriptive_Gas Boiler_90% AFUE_AFUE_Base</v>
      </c>
      <c r="B516" s="163" t="s">
        <v>11</v>
      </c>
      <c r="C516" s="163" t="s">
        <v>19</v>
      </c>
      <c r="D516" s="163" t="s">
        <v>193</v>
      </c>
      <c r="E516" s="163" t="s">
        <v>275</v>
      </c>
      <c r="F516" s="163" t="s">
        <v>286</v>
      </c>
      <c r="G516" s="179" t="s">
        <v>284</v>
      </c>
      <c r="H516" s="167" t="s">
        <v>280</v>
      </c>
      <c r="I516" s="180">
        <v>0.82</v>
      </c>
      <c r="J516" s="163"/>
      <c r="K516" s="163" t="s">
        <v>202</v>
      </c>
      <c r="L516" s="163" t="s">
        <v>287</v>
      </c>
      <c r="M516" s="165"/>
    </row>
    <row r="517" spans="1:13" x14ac:dyDescent="0.25">
      <c r="A517" s="163" t="str">
        <f t="shared" si="7"/>
        <v>Residential_Single Family Low Income Program_HVAC_Prescriptive_Gas Boiler_90% AFUE_AFUE_Base</v>
      </c>
      <c r="B517" s="163" t="s">
        <v>11</v>
      </c>
      <c r="C517" s="163" t="s">
        <v>19</v>
      </c>
      <c r="D517" s="163" t="s">
        <v>193</v>
      </c>
      <c r="E517" s="163" t="s">
        <v>275</v>
      </c>
      <c r="F517" s="163" t="s">
        <v>286</v>
      </c>
      <c r="G517" s="179" t="s">
        <v>284</v>
      </c>
      <c r="H517" s="167" t="s">
        <v>280</v>
      </c>
      <c r="I517" s="180">
        <f>I516</f>
        <v>0.82</v>
      </c>
      <c r="J517" s="163"/>
      <c r="K517" s="163" t="s">
        <v>202</v>
      </c>
      <c r="L517" s="163" t="s">
        <v>287</v>
      </c>
      <c r="M517" s="165"/>
    </row>
    <row r="518" spans="1:13" x14ac:dyDescent="0.25">
      <c r="A518" s="163" t="str">
        <f t="shared" si="7"/>
        <v>Residential_Single Family Low Income Program_HVAC_Prescriptive_Gas Boiler_90% AFUE_ConversionFactor</v>
      </c>
      <c r="B518" s="163" t="s">
        <v>11</v>
      </c>
      <c r="C518" s="163" t="s">
        <v>19</v>
      </c>
      <c r="D518" s="163" t="s">
        <v>193</v>
      </c>
      <c r="E518" s="163" t="s">
        <v>275</v>
      </c>
      <c r="F518" s="163" t="s">
        <v>286</v>
      </c>
      <c r="G518" s="179" t="s">
        <v>284</v>
      </c>
      <c r="H518" s="167" t="s">
        <v>244</v>
      </c>
      <c r="I518" s="184">
        <v>100000</v>
      </c>
      <c r="J518" s="163"/>
      <c r="K518" s="163" t="s">
        <v>202</v>
      </c>
      <c r="L518" s="163" t="s">
        <v>287</v>
      </c>
      <c r="M518" s="165"/>
    </row>
    <row r="519" spans="1:13" x14ac:dyDescent="0.25">
      <c r="A519" s="163" t="str">
        <f t="shared" si="7"/>
        <v>Residential_Single Family Low Income Program_HVAC_Prescriptive_Gas Boiler_90% AFUE_Therm Saved per Unit</v>
      </c>
      <c r="B519" s="163" t="s">
        <v>11</v>
      </c>
      <c r="C519" s="163" t="s">
        <v>19</v>
      </c>
      <c r="D519" s="163" t="s">
        <v>193</v>
      </c>
      <c r="E519" s="163" t="s">
        <v>275</v>
      </c>
      <c r="F519" s="163" t="s">
        <v>286</v>
      </c>
      <c r="G519" s="179" t="s">
        <v>284</v>
      </c>
      <c r="H519" s="167" t="s">
        <v>153</v>
      </c>
      <c r="I519" s="181">
        <f xml:space="preserve"> (I513 * I514 * ((I515-I516) / I517)) / I518</f>
        <v>216.39024390243921</v>
      </c>
      <c r="J519" s="163"/>
      <c r="K519" s="163" t="s">
        <v>202</v>
      </c>
      <c r="L519" s="163" t="s">
        <v>287</v>
      </c>
      <c r="M519" s="165"/>
    </row>
    <row r="520" spans="1:13" x14ac:dyDescent="0.25">
      <c r="A520" s="163" t="str">
        <f t="shared" si="7"/>
        <v>Residential_Single Family Low Income Program_HVAC_Prescriptive_Gas Boiler_90% AFUE_Incremental Cost</v>
      </c>
      <c r="B520" s="163" t="s">
        <v>11</v>
      </c>
      <c r="C520" s="163" t="s">
        <v>19</v>
      </c>
      <c r="D520" s="163" t="s">
        <v>193</v>
      </c>
      <c r="E520" s="163" t="s">
        <v>275</v>
      </c>
      <c r="F520" s="163" t="s">
        <v>286</v>
      </c>
      <c r="G520" s="179" t="s">
        <v>284</v>
      </c>
      <c r="H520" s="167" t="s">
        <v>149</v>
      </c>
      <c r="I520" s="183">
        <v>884</v>
      </c>
      <c r="J520" s="163" t="s">
        <v>288</v>
      </c>
      <c r="K520" s="163" t="s">
        <v>202</v>
      </c>
      <c r="L520" s="163" t="s">
        <v>287</v>
      </c>
      <c r="M520" s="165"/>
    </row>
    <row r="521" spans="1:13" x14ac:dyDescent="0.25">
      <c r="A521" s="163" t="str">
        <f t="shared" si="7"/>
        <v>Residential_Single Family Low Income Program_HVAC_Prescriptive_Gas Boiler_90% AFUE_Lifetime (years)</v>
      </c>
      <c r="B521" s="163" t="s">
        <v>11</v>
      </c>
      <c r="C521" s="163" t="s">
        <v>19</v>
      </c>
      <c r="D521" s="163" t="s">
        <v>193</v>
      </c>
      <c r="E521" s="163" t="s">
        <v>275</v>
      </c>
      <c r="F521" s="163" t="s">
        <v>286</v>
      </c>
      <c r="G521" s="179" t="s">
        <v>284</v>
      </c>
      <c r="H521" s="167" t="s">
        <v>157</v>
      </c>
      <c r="I521" s="165">
        <v>26.5</v>
      </c>
      <c r="J521" s="163"/>
      <c r="K521" s="163" t="s">
        <v>202</v>
      </c>
      <c r="L521" s="163" t="s">
        <v>287</v>
      </c>
      <c r="M521" s="165"/>
    </row>
    <row r="522" spans="1:13" x14ac:dyDescent="0.25">
      <c r="A522" s="163" t="str">
        <f t="shared" si="7"/>
        <v>Residential_Single Family Low Income Program_HVAC_Prescriptive_Gas Boiler_90% AFUE_</v>
      </c>
      <c r="B522" s="163" t="s">
        <v>11</v>
      </c>
      <c r="C522" s="163" t="s">
        <v>19</v>
      </c>
      <c r="D522" s="163" t="s">
        <v>193</v>
      </c>
      <c r="E522" s="163" t="s">
        <v>275</v>
      </c>
      <c r="F522" s="163" t="s">
        <v>286</v>
      </c>
      <c r="G522" s="179" t="s">
        <v>284</v>
      </c>
      <c r="H522" s="167"/>
      <c r="I522" s="165"/>
      <c r="J522" s="163"/>
      <c r="K522" s="163"/>
      <c r="L522" s="163"/>
      <c r="M522" s="165"/>
    </row>
    <row r="523" spans="1:13" x14ac:dyDescent="0.25">
      <c r="A523" s="163" t="str">
        <f t="shared" si="7"/>
        <v>Residential_Single Family Low Income Program_Water Heating_Prescriptive_Gas Tankless Water Heater_0.80 UEF_EF_Base</v>
      </c>
      <c r="B523" s="163" t="s">
        <v>11</v>
      </c>
      <c r="C523" s="163" t="s">
        <v>19</v>
      </c>
      <c r="D523" s="163" t="s">
        <v>186</v>
      </c>
      <c r="E523" s="163" t="s">
        <v>275</v>
      </c>
      <c r="F523" s="163" t="s">
        <v>289</v>
      </c>
      <c r="G523" s="179" t="s">
        <v>290</v>
      </c>
      <c r="H523" s="167" t="s">
        <v>291</v>
      </c>
      <c r="I523" s="181">
        <v>0.6</v>
      </c>
      <c r="J523" s="163" t="s">
        <v>292</v>
      </c>
      <c r="K523" s="163" t="s">
        <v>202</v>
      </c>
      <c r="L523" s="163" t="s">
        <v>293</v>
      </c>
      <c r="M523" s="165"/>
    </row>
    <row r="524" spans="1:13" x14ac:dyDescent="0.25">
      <c r="A524" s="163" t="str">
        <f t="shared" si="7"/>
        <v>Residential_Single Family Low Income Program_Water Heating_Prescriptive_Gas Tankless Water Heater_0.80 UEF_EF_EE</v>
      </c>
      <c r="B524" s="163" t="s">
        <v>11</v>
      </c>
      <c r="C524" s="163" t="s">
        <v>19</v>
      </c>
      <c r="D524" s="163" t="s">
        <v>186</v>
      </c>
      <c r="E524" s="163" t="s">
        <v>275</v>
      </c>
      <c r="F524" s="163" t="s">
        <v>289</v>
      </c>
      <c r="G524" s="179" t="s">
        <v>290</v>
      </c>
      <c r="H524" s="167" t="s">
        <v>294</v>
      </c>
      <c r="I524" s="181">
        <v>0.8</v>
      </c>
      <c r="J524" s="163"/>
      <c r="K524" s="163" t="s">
        <v>202</v>
      </c>
      <c r="L524" s="163" t="s">
        <v>293</v>
      </c>
      <c r="M524" s="165"/>
    </row>
    <row r="525" spans="1:13" x14ac:dyDescent="0.25">
      <c r="A525" s="163" t="str">
        <f t="shared" si="7"/>
        <v>Residential_Single Family Low Income Program_Water Heating_Prescriptive_Gas Tankless Water Heater_0.80 UEF_GPD</v>
      </c>
      <c r="B525" s="163" t="s">
        <v>11</v>
      </c>
      <c r="C525" s="163" t="s">
        <v>19</v>
      </c>
      <c r="D525" s="163" t="s">
        <v>186</v>
      </c>
      <c r="E525" s="163" t="s">
        <v>275</v>
      </c>
      <c r="F525" s="163" t="s">
        <v>289</v>
      </c>
      <c r="G525" s="179" t="s">
        <v>290</v>
      </c>
      <c r="H525" s="167" t="s">
        <v>295</v>
      </c>
      <c r="I525" s="165">
        <v>17.600000000000001</v>
      </c>
      <c r="J525" s="163"/>
      <c r="K525" s="163" t="s">
        <v>202</v>
      </c>
      <c r="L525" s="163" t="s">
        <v>293</v>
      </c>
      <c r="M525" s="165"/>
    </row>
    <row r="526" spans="1:13" x14ac:dyDescent="0.25">
      <c r="A526" s="163" t="str">
        <f t="shared" si="7"/>
        <v>Residential_Single Family Low Income Program_Water Heating_Prescriptive_Gas Tankless Water Heater_0.80 UEF_Household</v>
      </c>
      <c r="B526" s="163" t="s">
        <v>11</v>
      </c>
      <c r="C526" s="163" t="s">
        <v>19</v>
      </c>
      <c r="D526" s="163" t="s">
        <v>186</v>
      </c>
      <c r="E526" s="163" t="s">
        <v>275</v>
      </c>
      <c r="F526" s="163" t="s">
        <v>289</v>
      </c>
      <c r="G526" s="179" t="s">
        <v>290</v>
      </c>
      <c r="H526" s="167" t="s">
        <v>209</v>
      </c>
      <c r="I526" s="165">
        <v>2.67</v>
      </c>
      <c r="J526" s="163" t="s">
        <v>331</v>
      </c>
      <c r="K526" s="163" t="s">
        <v>202</v>
      </c>
      <c r="L526" s="163" t="s">
        <v>293</v>
      </c>
      <c r="M526" s="165"/>
    </row>
    <row r="527" spans="1:13" x14ac:dyDescent="0.25">
      <c r="A527" s="163" t="str">
        <f t="shared" si="7"/>
        <v>Residential_Single Family Low Income Program_Water Heating_Prescriptive_Gas Tankless Water Heater_0.80 UEF_Days/year</v>
      </c>
      <c r="B527" s="163" t="s">
        <v>11</v>
      </c>
      <c r="C527" s="163" t="s">
        <v>19</v>
      </c>
      <c r="D527" s="163" t="s">
        <v>186</v>
      </c>
      <c r="E527" s="163" t="s">
        <v>275</v>
      </c>
      <c r="F527" s="163" t="s">
        <v>289</v>
      </c>
      <c r="G527" s="179" t="s">
        <v>290</v>
      </c>
      <c r="H527" s="167" t="s">
        <v>211</v>
      </c>
      <c r="I527" s="165">
        <v>365.25</v>
      </c>
      <c r="J527" s="163"/>
      <c r="K527" s="163" t="s">
        <v>202</v>
      </c>
      <c r="L527" s="163" t="s">
        <v>293</v>
      </c>
      <c r="M527" s="165"/>
    </row>
    <row r="528" spans="1:13" x14ac:dyDescent="0.25">
      <c r="A528" s="163" t="str">
        <f t="shared" si="7"/>
        <v>Residential_Single Family Low Income Program_Water Heating_Prescriptive_Gas Tankless Water Heater_0.80 UEF_yWater</v>
      </c>
      <c r="B528" s="163" t="s">
        <v>11</v>
      </c>
      <c r="C528" s="163" t="s">
        <v>19</v>
      </c>
      <c r="D528" s="163" t="s">
        <v>186</v>
      </c>
      <c r="E528" s="163" t="s">
        <v>275</v>
      </c>
      <c r="F528" s="163" t="s">
        <v>289</v>
      </c>
      <c r="G528" s="179" t="s">
        <v>290</v>
      </c>
      <c r="H528" s="167" t="s">
        <v>296</v>
      </c>
      <c r="I528" s="165">
        <v>8.33</v>
      </c>
      <c r="J528" s="163"/>
      <c r="K528" s="163" t="s">
        <v>202</v>
      </c>
      <c r="L528" s="163" t="s">
        <v>293</v>
      </c>
      <c r="M528" s="165"/>
    </row>
    <row r="529" spans="1:13" x14ac:dyDescent="0.25">
      <c r="A529" s="163" t="str">
        <f t="shared" si="7"/>
        <v>Residential_Single Family Low Income Program_Water Heating_Prescriptive_Gas Tankless Water Heater_0.80 UEF_T_out</v>
      </c>
      <c r="B529" s="163" t="s">
        <v>11</v>
      </c>
      <c r="C529" s="163" t="s">
        <v>19</v>
      </c>
      <c r="D529" s="163" t="s">
        <v>186</v>
      </c>
      <c r="E529" s="163" t="s">
        <v>275</v>
      </c>
      <c r="F529" s="163" t="s">
        <v>289</v>
      </c>
      <c r="G529" s="179" t="s">
        <v>290</v>
      </c>
      <c r="H529" s="167" t="s">
        <v>297</v>
      </c>
      <c r="I529" s="165">
        <v>125</v>
      </c>
      <c r="J529" s="163"/>
      <c r="K529" s="163" t="s">
        <v>202</v>
      </c>
      <c r="L529" s="163" t="s">
        <v>293</v>
      </c>
      <c r="M529" s="165"/>
    </row>
    <row r="530" spans="1:13" x14ac:dyDescent="0.25">
      <c r="A530" s="163" t="str">
        <f t="shared" si="7"/>
        <v>Residential_Single Family Low Income Program_Water Heating_Prescriptive_Gas Tankless Water Heater_0.80 UEF_T_in</v>
      </c>
      <c r="B530" s="163" t="s">
        <v>11</v>
      </c>
      <c r="C530" s="163" t="s">
        <v>19</v>
      </c>
      <c r="D530" s="163" t="s">
        <v>186</v>
      </c>
      <c r="E530" s="163" t="s">
        <v>275</v>
      </c>
      <c r="F530" s="163" t="s">
        <v>289</v>
      </c>
      <c r="G530" s="179" t="s">
        <v>290</v>
      </c>
      <c r="H530" s="167" t="s">
        <v>298</v>
      </c>
      <c r="I530" s="165">
        <v>57.898000000000003</v>
      </c>
      <c r="J530" s="163"/>
      <c r="K530" s="163" t="s">
        <v>202</v>
      </c>
      <c r="L530" s="163" t="s">
        <v>293</v>
      </c>
      <c r="M530" s="165"/>
    </row>
    <row r="531" spans="1:13" x14ac:dyDescent="0.25">
      <c r="A531" s="163" t="str">
        <f t="shared" si="7"/>
        <v>Residential_Single Family Low Income Program_Water Heating_Prescriptive_Gas Tankless Water Heater_0.80 UEF_SpecificHeatWater</v>
      </c>
      <c r="B531" s="163" t="s">
        <v>11</v>
      </c>
      <c r="C531" s="163" t="s">
        <v>19</v>
      </c>
      <c r="D531" s="163" t="s">
        <v>186</v>
      </c>
      <c r="E531" s="163" t="s">
        <v>275</v>
      </c>
      <c r="F531" s="163" t="s">
        <v>289</v>
      </c>
      <c r="G531" s="179" t="s">
        <v>290</v>
      </c>
      <c r="H531" s="167" t="s">
        <v>299</v>
      </c>
      <c r="I531" s="185">
        <v>1</v>
      </c>
      <c r="J531" s="163"/>
      <c r="K531" s="163" t="s">
        <v>202</v>
      </c>
      <c r="L531" s="163" t="s">
        <v>293</v>
      </c>
      <c r="M531" s="165"/>
    </row>
    <row r="532" spans="1:13" x14ac:dyDescent="0.25">
      <c r="A532" s="163" t="str">
        <f t="shared" si="7"/>
        <v>Residential_Single Family Low Income Program_Water Heating_Prescriptive_Gas Tankless Water Heater_0.80 UEF_ConversionFactor</v>
      </c>
      <c r="B532" s="163" t="s">
        <v>11</v>
      </c>
      <c r="C532" s="163" t="s">
        <v>19</v>
      </c>
      <c r="D532" s="163" t="s">
        <v>186</v>
      </c>
      <c r="E532" s="163" t="s">
        <v>275</v>
      </c>
      <c r="F532" s="163" t="s">
        <v>289</v>
      </c>
      <c r="G532" s="179" t="s">
        <v>290</v>
      </c>
      <c r="H532" s="167" t="s">
        <v>244</v>
      </c>
      <c r="I532" s="184">
        <v>100000</v>
      </c>
      <c r="J532" s="163"/>
      <c r="K532" s="163" t="s">
        <v>202</v>
      </c>
      <c r="L532" s="163" t="s">
        <v>293</v>
      </c>
      <c r="M532" s="165"/>
    </row>
    <row r="533" spans="1:13" x14ac:dyDescent="0.25">
      <c r="A533" s="163" t="str">
        <f t="shared" si="7"/>
        <v>Residential_Single Family Low Income Program_Water Heating_Prescriptive_Gas Tankless Water Heater_0.80 UEF_Therm Saved per Unit</v>
      </c>
      <c r="B533" s="163" t="s">
        <v>11</v>
      </c>
      <c r="C533" s="163" t="s">
        <v>19</v>
      </c>
      <c r="D533" s="163" t="s">
        <v>186</v>
      </c>
      <c r="E533" s="163" t="s">
        <v>275</v>
      </c>
      <c r="F533" s="163" t="s">
        <v>289</v>
      </c>
      <c r="G533" s="179" t="s">
        <v>290</v>
      </c>
      <c r="H533" s="167" t="s">
        <v>153</v>
      </c>
      <c r="I533" s="181">
        <f xml:space="preserve"> ( (1/I523 - 1/I524) * I525 * I526 * I527 * I528 * (I529-I530) * I531 ) / I532</f>
        <v>39.974531096577003</v>
      </c>
      <c r="J533" s="163"/>
      <c r="K533" s="163" t="s">
        <v>202</v>
      </c>
      <c r="L533" s="163" t="s">
        <v>293</v>
      </c>
      <c r="M533" s="165"/>
    </row>
    <row r="534" spans="1:13" x14ac:dyDescent="0.25">
      <c r="A534" s="163" t="str">
        <f t="shared" si="7"/>
        <v>Residential_Single Family Low Income Program_Water Heating_Prescriptive_Gas Tankless Water Heater_0.80 UEF_Incremental Cost</v>
      </c>
      <c r="B534" s="163" t="s">
        <v>11</v>
      </c>
      <c r="C534" s="163" t="s">
        <v>19</v>
      </c>
      <c r="D534" s="163" t="s">
        <v>186</v>
      </c>
      <c r="E534" s="163" t="s">
        <v>275</v>
      </c>
      <c r="F534" s="163" t="s">
        <v>289</v>
      </c>
      <c r="G534" s="179" t="s">
        <v>290</v>
      </c>
      <c r="H534" s="167" t="s">
        <v>149</v>
      </c>
      <c r="I534" s="191">
        <v>510</v>
      </c>
      <c r="J534" s="163" t="s">
        <v>300</v>
      </c>
      <c r="K534" s="163" t="s">
        <v>202</v>
      </c>
      <c r="L534" s="163" t="s">
        <v>293</v>
      </c>
      <c r="M534" s="165"/>
    </row>
    <row r="535" spans="1:13" x14ac:dyDescent="0.25">
      <c r="A535" s="163" t="str">
        <f t="shared" si="7"/>
        <v>Residential_Single Family Low Income Program_Water Heating_Prescriptive_Gas Tankless Water Heater_0.80 UEF_Lifetime (years)</v>
      </c>
      <c r="B535" s="163" t="s">
        <v>11</v>
      </c>
      <c r="C535" s="163" t="s">
        <v>19</v>
      </c>
      <c r="D535" s="163" t="s">
        <v>186</v>
      </c>
      <c r="E535" s="163" t="s">
        <v>275</v>
      </c>
      <c r="F535" s="163" t="s">
        <v>289</v>
      </c>
      <c r="G535" s="179" t="s">
        <v>290</v>
      </c>
      <c r="H535" s="167" t="s">
        <v>157</v>
      </c>
      <c r="I535" s="165">
        <v>20</v>
      </c>
      <c r="J535" s="163" t="s">
        <v>289</v>
      </c>
      <c r="K535" s="163" t="s">
        <v>202</v>
      </c>
      <c r="L535" s="163" t="s">
        <v>293</v>
      </c>
      <c r="M535" s="165"/>
    </row>
    <row r="536" spans="1:13" x14ac:dyDescent="0.25">
      <c r="A536" s="163" t="str">
        <f t="shared" si="7"/>
        <v>Residential_Single Family Low Income Program_Water Heating_Prescriptive_Gas Tankless Water Heater_0.80 UEF_</v>
      </c>
      <c r="B536" s="163" t="s">
        <v>11</v>
      </c>
      <c r="C536" s="163" t="s">
        <v>19</v>
      </c>
      <c r="D536" s="163" t="s">
        <v>186</v>
      </c>
      <c r="E536" s="163" t="s">
        <v>275</v>
      </c>
      <c r="F536" s="163" t="s">
        <v>289</v>
      </c>
      <c r="G536" s="179" t="s">
        <v>290</v>
      </c>
      <c r="H536" s="167"/>
      <c r="I536" s="165"/>
      <c r="J536" s="163"/>
      <c r="K536" s="163"/>
      <c r="L536" s="163"/>
      <c r="M536" s="165"/>
    </row>
    <row r="537" spans="1:13" x14ac:dyDescent="0.25">
      <c r="A537" s="163" t="str">
        <f t="shared" ref="A537:A594" si="8">B537&amp;"_"&amp;C537&amp;"_"&amp;D537&amp;"_"&amp;E537&amp;"_"&amp;F537&amp;"_"&amp;G537&amp;"_"&amp;H537</f>
        <v>Residential_Single Family Low Income Program_Water Heating_Prescriptive_Gas Storage Water Heater_0.64 UEF_EF_Base</v>
      </c>
      <c r="B537" s="163" t="s">
        <v>11</v>
      </c>
      <c r="C537" s="163" t="s">
        <v>19</v>
      </c>
      <c r="D537" s="163" t="s">
        <v>186</v>
      </c>
      <c r="E537" s="163" t="s">
        <v>275</v>
      </c>
      <c r="F537" s="163" t="s">
        <v>301</v>
      </c>
      <c r="G537" s="179" t="s">
        <v>302</v>
      </c>
      <c r="H537" s="167" t="s">
        <v>291</v>
      </c>
      <c r="I537" s="181">
        <v>0.6</v>
      </c>
      <c r="J537" s="163" t="s">
        <v>292</v>
      </c>
      <c r="K537" s="163" t="s">
        <v>202</v>
      </c>
      <c r="L537" s="163" t="s">
        <v>293</v>
      </c>
      <c r="M537" s="165"/>
    </row>
    <row r="538" spans="1:13" x14ac:dyDescent="0.25">
      <c r="A538" s="163" t="str">
        <f t="shared" si="8"/>
        <v>Residential_Single Family Low Income Program_Water Heating_Prescriptive_Gas Storage Water Heater_0.64 UEF_EF_EE</v>
      </c>
      <c r="B538" s="163" t="s">
        <v>11</v>
      </c>
      <c r="C538" s="163" t="s">
        <v>19</v>
      </c>
      <c r="D538" s="163" t="s">
        <v>186</v>
      </c>
      <c r="E538" s="163" t="s">
        <v>275</v>
      </c>
      <c r="F538" s="163" t="s">
        <v>301</v>
      </c>
      <c r="G538" s="179" t="s">
        <v>302</v>
      </c>
      <c r="H538" s="167" t="s">
        <v>294</v>
      </c>
      <c r="I538" s="181">
        <v>0.64</v>
      </c>
      <c r="J538" s="163"/>
      <c r="K538" s="163" t="s">
        <v>202</v>
      </c>
      <c r="L538" s="163" t="s">
        <v>293</v>
      </c>
      <c r="M538" s="165"/>
    </row>
    <row r="539" spans="1:13" x14ac:dyDescent="0.25">
      <c r="A539" s="163" t="str">
        <f t="shared" si="8"/>
        <v>Residential_Single Family Low Income Program_Water Heating_Prescriptive_Gas Storage Water Heater_0.64 UEF_GPD</v>
      </c>
      <c r="B539" s="163" t="s">
        <v>11</v>
      </c>
      <c r="C539" s="163" t="s">
        <v>19</v>
      </c>
      <c r="D539" s="163" t="s">
        <v>186</v>
      </c>
      <c r="E539" s="163" t="s">
        <v>275</v>
      </c>
      <c r="F539" s="163" t="s">
        <v>301</v>
      </c>
      <c r="G539" s="179" t="s">
        <v>302</v>
      </c>
      <c r="H539" s="167" t="s">
        <v>295</v>
      </c>
      <c r="I539" s="165">
        <v>17.600000000000001</v>
      </c>
      <c r="J539" s="163"/>
      <c r="K539" s="163" t="s">
        <v>202</v>
      </c>
      <c r="L539" s="163" t="s">
        <v>293</v>
      </c>
      <c r="M539" s="165"/>
    </row>
    <row r="540" spans="1:13" x14ac:dyDescent="0.25">
      <c r="A540" s="163" t="str">
        <f t="shared" si="8"/>
        <v>Residential_Single Family Low Income Program_Water Heating_Prescriptive_Gas Storage Water Heater_0.64 UEF_Household</v>
      </c>
      <c r="B540" s="163" t="s">
        <v>11</v>
      </c>
      <c r="C540" s="163" t="s">
        <v>19</v>
      </c>
      <c r="D540" s="163" t="s">
        <v>186</v>
      </c>
      <c r="E540" s="163" t="s">
        <v>275</v>
      </c>
      <c r="F540" s="163" t="s">
        <v>301</v>
      </c>
      <c r="G540" s="179" t="s">
        <v>302</v>
      </c>
      <c r="H540" s="167" t="s">
        <v>209</v>
      </c>
      <c r="I540" s="165">
        <v>2.67</v>
      </c>
      <c r="J540" s="163" t="s">
        <v>331</v>
      </c>
      <c r="K540" s="163" t="s">
        <v>202</v>
      </c>
      <c r="L540" s="163" t="s">
        <v>293</v>
      </c>
      <c r="M540" s="165"/>
    </row>
    <row r="541" spans="1:13" x14ac:dyDescent="0.25">
      <c r="A541" s="163" t="str">
        <f t="shared" si="8"/>
        <v>Residential_Single Family Low Income Program_Water Heating_Prescriptive_Gas Storage Water Heater_0.64 UEF_Days/year</v>
      </c>
      <c r="B541" s="163" t="s">
        <v>11</v>
      </c>
      <c r="C541" s="163" t="s">
        <v>19</v>
      </c>
      <c r="D541" s="163" t="s">
        <v>186</v>
      </c>
      <c r="E541" s="163" t="s">
        <v>275</v>
      </c>
      <c r="F541" s="163" t="s">
        <v>301</v>
      </c>
      <c r="G541" s="179" t="s">
        <v>302</v>
      </c>
      <c r="H541" s="167" t="s">
        <v>211</v>
      </c>
      <c r="I541" s="165">
        <v>365.25</v>
      </c>
      <c r="J541" s="163"/>
      <c r="K541" s="163" t="s">
        <v>202</v>
      </c>
      <c r="L541" s="163" t="s">
        <v>293</v>
      </c>
      <c r="M541" s="165"/>
    </row>
    <row r="542" spans="1:13" x14ac:dyDescent="0.25">
      <c r="A542" s="163" t="str">
        <f t="shared" si="8"/>
        <v>Residential_Single Family Low Income Program_Water Heating_Prescriptive_Gas Storage Water Heater_0.64 UEF_yWater</v>
      </c>
      <c r="B542" s="163" t="s">
        <v>11</v>
      </c>
      <c r="C542" s="163" t="s">
        <v>19</v>
      </c>
      <c r="D542" s="163" t="s">
        <v>186</v>
      </c>
      <c r="E542" s="163" t="s">
        <v>275</v>
      </c>
      <c r="F542" s="163" t="s">
        <v>301</v>
      </c>
      <c r="G542" s="179" t="s">
        <v>302</v>
      </c>
      <c r="H542" s="167" t="s">
        <v>296</v>
      </c>
      <c r="I542" s="165">
        <v>8.33</v>
      </c>
      <c r="J542" s="163"/>
      <c r="K542" s="163" t="s">
        <v>202</v>
      </c>
      <c r="L542" s="163" t="s">
        <v>293</v>
      </c>
      <c r="M542" s="165"/>
    </row>
    <row r="543" spans="1:13" x14ac:dyDescent="0.25">
      <c r="A543" s="163" t="str">
        <f t="shared" si="8"/>
        <v>Residential_Single Family Low Income Program_Water Heating_Prescriptive_Gas Storage Water Heater_0.64 UEF_T_out</v>
      </c>
      <c r="B543" s="163" t="s">
        <v>11</v>
      </c>
      <c r="C543" s="163" t="s">
        <v>19</v>
      </c>
      <c r="D543" s="163" t="s">
        <v>186</v>
      </c>
      <c r="E543" s="163" t="s">
        <v>275</v>
      </c>
      <c r="F543" s="163" t="s">
        <v>301</v>
      </c>
      <c r="G543" s="179" t="s">
        <v>302</v>
      </c>
      <c r="H543" s="167" t="s">
        <v>297</v>
      </c>
      <c r="I543" s="165">
        <v>125</v>
      </c>
      <c r="J543" s="163"/>
      <c r="K543" s="163" t="s">
        <v>202</v>
      </c>
      <c r="L543" s="163" t="s">
        <v>293</v>
      </c>
      <c r="M543" s="165"/>
    </row>
    <row r="544" spans="1:13" x14ac:dyDescent="0.25">
      <c r="A544" s="163" t="str">
        <f t="shared" si="8"/>
        <v>Residential_Single Family Low Income Program_Water Heating_Prescriptive_Gas Storage Water Heater_0.64 UEF_T_in</v>
      </c>
      <c r="B544" s="163" t="s">
        <v>11</v>
      </c>
      <c r="C544" s="163" t="s">
        <v>19</v>
      </c>
      <c r="D544" s="163" t="s">
        <v>186</v>
      </c>
      <c r="E544" s="163" t="s">
        <v>275</v>
      </c>
      <c r="F544" s="163" t="s">
        <v>301</v>
      </c>
      <c r="G544" s="179" t="s">
        <v>302</v>
      </c>
      <c r="H544" s="167" t="s">
        <v>298</v>
      </c>
      <c r="I544" s="165">
        <v>57.898000000000003</v>
      </c>
      <c r="J544" s="163"/>
      <c r="K544" s="163" t="s">
        <v>202</v>
      </c>
      <c r="L544" s="163" t="s">
        <v>293</v>
      </c>
      <c r="M544" s="165"/>
    </row>
    <row r="545" spans="1:13" x14ac:dyDescent="0.25">
      <c r="A545" s="163" t="str">
        <f t="shared" si="8"/>
        <v>Residential_Single Family Low Income Program_Water Heating_Prescriptive_Gas Storage Water Heater_0.64 UEF_SpecificHeatWater</v>
      </c>
      <c r="B545" s="163" t="s">
        <v>11</v>
      </c>
      <c r="C545" s="163" t="s">
        <v>19</v>
      </c>
      <c r="D545" s="163" t="s">
        <v>186</v>
      </c>
      <c r="E545" s="163" t="s">
        <v>275</v>
      </c>
      <c r="F545" s="163" t="s">
        <v>301</v>
      </c>
      <c r="G545" s="179" t="s">
        <v>302</v>
      </c>
      <c r="H545" s="167" t="s">
        <v>299</v>
      </c>
      <c r="I545" s="185">
        <v>1</v>
      </c>
      <c r="J545" s="163"/>
      <c r="K545" s="163" t="s">
        <v>202</v>
      </c>
      <c r="L545" s="163" t="s">
        <v>293</v>
      </c>
      <c r="M545" s="165"/>
    </row>
    <row r="546" spans="1:13" x14ac:dyDescent="0.25">
      <c r="A546" s="163" t="str">
        <f t="shared" si="8"/>
        <v>Residential_Single Family Low Income Program_Water Heating_Prescriptive_Gas Storage Water Heater_0.64 UEF_ConversionFactor</v>
      </c>
      <c r="B546" s="163" t="s">
        <v>11</v>
      </c>
      <c r="C546" s="163" t="s">
        <v>19</v>
      </c>
      <c r="D546" s="163" t="s">
        <v>186</v>
      </c>
      <c r="E546" s="163" t="s">
        <v>275</v>
      </c>
      <c r="F546" s="163" t="s">
        <v>301</v>
      </c>
      <c r="G546" s="179" t="s">
        <v>302</v>
      </c>
      <c r="H546" s="167" t="s">
        <v>244</v>
      </c>
      <c r="I546" s="184">
        <v>100000</v>
      </c>
      <c r="J546" s="163"/>
      <c r="K546" s="163" t="s">
        <v>202</v>
      </c>
      <c r="L546" s="163" t="s">
        <v>293</v>
      </c>
      <c r="M546" s="165"/>
    </row>
    <row r="547" spans="1:13" x14ac:dyDescent="0.25">
      <c r="A547" s="163" t="str">
        <f t="shared" si="8"/>
        <v>Residential_Single Family Low Income Program_Water Heating_Prescriptive_Gas Storage Water Heater_0.64 UEF_Therm Saved per Unit</v>
      </c>
      <c r="B547" s="163" t="s">
        <v>11</v>
      </c>
      <c r="C547" s="163" t="s">
        <v>19</v>
      </c>
      <c r="D547" s="163" t="s">
        <v>186</v>
      </c>
      <c r="E547" s="163" t="s">
        <v>275</v>
      </c>
      <c r="F547" s="163" t="s">
        <v>301</v>
      </c>
      <c r="G547" s="179" t="s">
        <v>302</v>
      </c>
      <c r="H547" s="167" t="s">
        <v>153</v>
      </c>
      <c r="I547" s="181">
        <f xml:space="preserve"> ( (1/I537 - 1/I538) * I539 * I540 * I541 * I542 * (I543-I544) * I545 ) / I546</f>
        <v>9.9936327741442579</v>
      </c>
      <c r="J547" s="163"/>
      <c r="K547" s="163" t="s">
        <v>202</v>
      </c>
      <c r="L547" s="163" t="s">
        <v>293</v>
      </c>
      <c r="M547" s="165"/>
    </row>
    <row r="548" spans="1:13" x14ac:dyDescent="0.25">
      <c r="A548" s="163" t="str">
        <f t="shared" si="8"/>
        <v>Residential_Single Family Low Income Program_Water Heating_Prescriptive_Gas Storage Water Heater_0.64 UEF_Incremental Cost</v>
      </c>
      <c r="B548" s="163" t="s">
        <v>11</v>
      </c>
      <c r="C548" s="163" t="s">
        <v>19</v>
      </c>
      <c r="D548" s="163" t="s">
        <v>186</v>
      </c>
      <c r="E548" s="163" t="s">
        <v>275</v>
      </c>
      <c r="F548" s="163" t="s">
        <v>301</v>
      </c>
      <c r="G548" s="179" t="s">
        <v>302</v>
      </c>
      <c r="H548" s="167" t="s">
        <v>149</v>
      </c>
      <c r="I548" s="191">
        <v>256</v>
      </c>
      <c r="J548" s="163" t="s">
        <v>303</v>
      </c>
      <c r="K548" s="163" t="s">
        <v>202</v>
      </c>
      <c r="L548" s="163" t="s">
        <v>293</v>
      </c>
      <c r="M548" s="165"/>
    </row>
    <row r="549" spans="1:13" x14ac:dyDescent="0.25">
      <c r="A549" s="163" t="str">
        <f t="shared" si="8"/>
        <v>Residential_Single Family Low Income Program_Water Heating_Prescriptive_Gas Storage Water Heater_0.64 UEF_Lifetime (years)</v>
      </c>
      <c r="B549" s="163" t="s">
        <v>11</v>
      </c>
      <c r="C549" s="163" t="s">
        <v>19</v>
      </c>
      <c r="D549" s="163" t="s">
        <v>186</v>
      </c>
      <c r="E549" s="163" t="s">
        <v>275</v>
      </c>
      <c r="F549" s="163" t="s">
        <v>301</v>
      </c>
      <c r="G549" s="179" t="s">
        <v>302</v>
      </c>
      <c r="H549" s="167" t="s">
        <v>157</v>
      </c>
      <c r="I549" s="165">
        <v>13</v>
      </c>
      <c r="J549" s="163" t="s">
        <v>301</v>
      </c>
      <c r="K549" s="163" t="s">
        <v>202</v>
      </c>
      <c r="L549" s="163" t="s">
        <v>293</v>
      </c>
      <c r="M549" s="165"/>
    </row>
    <row r="550" spans="1:13" x14ac:dyDescent="0.25">
      <c r="A550" s="163" t="str">
        <f t="shared" si="8"/>
        <v>Residential_Single Family Low Income Program_Water Heating_Prescriptive_Gas Storage Water Heater_0.64 UEF_</v>
      </c>
      <c r="B550" s="163" t="s">
        <v>11</v>
      </c>
      <c r="C550" s="163" t="s">
        <v>19</v>
      </c>
      <c r="D550" s="163" t="s">
        <v>186</v>
      </c>
      <c r="E550" s="163" t="s">
        <v>275</v>
      </c>
      <c r="F550" s="163" t="s">
        <v>301</v>
      </c>
      <c r="G550" s="179" t="s">
        <v>302</v>
      </c>
      <c r="H550" s="167"/>
      <c r="I550" s="165"/>
      <c r="J550" s="163"/>
      <c r="K550" s="163"/>
      <c r="L550" s="163"/>
      <c r="M550" s="165"/>
    </row>
    <row r="551" spans="1:13" x14ac:dyDescent="0.25">
      <c r="A551" s="163" t="str">
        <f t="shared" si="8"/>
        <v>Residential_Single Family Low Income Program_HVAC/DHW_Prescriptive_High-efficiency boiler with side-arm tank_90% AFUE_EFLH_Heating</v>
      </c>
      <c r="B551" s="163" t="s">
        <v>11</v>
      </c>
      <c r="C551" s="163" t="s">
        <v>19</v>
      </c>
      <c r="D551" s="163" t="s">
        <v>304</v>
      </c>
      <c r="E551" s="163" t="s">
        <v>275</v>
      </c>
      <c r="F551" s="163" t="s">
        <v>305</v>
      </c>
      <c r="G551" s="179" t="s">
        <v>284</v>
      </c>
      <c r="H551" s="167" t="s">
        <v>236</v>
      </c>
      <c r="I551" s="184">
        <v>2218</v>
      </c>
      <c r="J551" s="163"/>
      <c r="K551" s="163" t="s">
        <v>202</v>
      </c>
      <c r="L551" s="163" t="s">
        <v>287</v>
      </c>
      <c r="M551" s="165"/>
    </row>
    <row r="552" spans="1:13" x14ac:dyDescent="0.25">
      <c r="A552" s="163" t="str">
        <f t="shared" si="8"/>
        <v>Residential_Single Family Low Income Program_HVAC/DHW_Prescriptive_High-efficiency boiler with side-arm tank_90% AFUE_Capacity</v>
      </c>
      <c r="B552" s="163" t="s">
        <v>11</v>
      </c>
      <c r="C552" s="163" t="s">
        <v>19</v>
      </c>
      <c r="D552" s="163" t="s">
        <v>304</v>
      </c>
      <c r="E552" s="163" t="s">
        <v>275</v>
      </c>
      <c r="F552" s="163" t="s">
        <v>305</v>
      </c>
      <c r="G552" s="179" t="s">
        <v>284</v>
      </c>
      <c r="H552" s="167" t="s">
        <v>278</v>
      </c>
      <c r="I552" s="184">
        <v>100000</v>
      </c>
      <c r="J552" s="163" t="s">
        <v>342</v>
      </c>
      <c r="K552" s="163" t="s">
        <v>202</v>
      </c>
      <c r="L552" s="163" t="s">
        <v>287</v>
      </c>
      <c r="M552" s="165"/>
    </row>
    <row r="553" spans="1:13" x14ac:dyDescent="0.25">
      <c r="A553" s="163" t="str">
        <f t="shared" si="8"/>
        <v>Residential_Single Family Low Income Program_HVAC/DHW_Prescriptive_High-efficiency boiler with side-arm tank_90% AFUE_AFUE_EE</v>
      </c>
      <c r="B553" s="163" t="s">
        <v>11</v>
      </c>
      <c r="C553" s="163" t="s">
        <v>19</v>
      </c>
      <c r="D553" s="163" t="s">
        <v>304</v>
      </c>
      <c r="E553" s="163" t="s">
        <v>275</v>
      </c>
      <c r="F553" s="163" t="s">
        <v>305</v>
      </c>
      <c r="G553" s="179" t="s">
        <v>284</v>
      </c>
      <c r="H553" s="167" t="s">
        <v>279</v>
      </c>
      <c r="I553" s="180">
        <v>0.9</v>
      </c>
      <c r="J553" s="163"/>
      <c r="K553" s="163" t="s">
        <v>202</v>
      </c>
      <c r="L553" s="163" t="s">
        <v>287</v>
      </c>
      <c r="M553" s="165"/>
    </row>
    <row r="554" spans="1:13" x14ac:dyDescent="0.25">
      <c r="A554" s="163" t="str">
        <f t="shared" si="8"/>
        <v>Residential_Single Family Low Income Program_HVAC/DHW_Prescriptive_High-efficiency boiler with side-arm tank_90% AFUE_AFUE_Base</v>
      </c>
      <c r="B554" s="163" t="s">
        <v>11</v>
      </c>
      <c r="C554" s="163" t="s">
        <v>19</v>
      </c>
      <c r="D554" s="163" t="s">
        <v>304</v>
      </c>
      <c r="E554" s="163" t="s">
        <v>275</v>
      </c>
      <c r="F554" s="163" t="s">
        <v>305</v>
      </c>
      <c r="G554" s="179" t="s">
        <v>284</v>
      </c>
      <c r="H554" s="167" t="s">
        <v>280</v>
      </c>
      <c r="I554" s="180">
        <v>0.82</v>
      </c>
      <c r="J554" s="163"/>
      <c r="K554" s="163" t="s">
        <v>202</v>
      </c>
      <c r="L554" s="163" t="s">
        <v>287</v>
      </c>
      <c r="M554" s="165"/>
    </row>
    <row r="555" spans="1:13" x14ac:dyDescent="0.25">
      <c r="A555" s="163" t="str">
        <f t="shared" si="8"/>
        <v>Residential_Single Family Low Income Program_HVAC/DHW_Prescriptive_High-efficiency boiler with side-arm tank_90% AFUE_AFUE_Base</v>
      </c>
      <c r="B555" s="163" t="s">
        <v>11</v>
      </c>
      <c r="C555" s="163" t="s">
        <v>19</v>
      </c>
      <c r="D555" s="163" t="s">
        <v>304</v>
      </c>
      <c r="E555" s="163" t="s">
        <v>275</v>
      </c>
      <c r="F555" s="163" t="s">
        <v>305</v>
      </c>
      <c r="G555" s="179" t="s">
        <v>284</v>
      </c>
      <c r="H555" s="167" t="s">
        <v>280</v>
      </c>
      <c r="I555" s="180">
        <f>I554</f>
        <v>0.82</v>
      </c>
      <c r="J555" s="163"/>
      <c r="K555" s="163" t="s">
        <v>202</v>
      </c>
      <c r="L555" s="163" t="s">
        <v>287</v>
      </c>
      <c r="M555" s="165"/>
    </row>
    <row r="556" spans="1:13" x14ac:dyDescent="0.25">
      <c r="A556" s="163" t="str">
        <f t="shared" si="8"/>
        <v>Residential_Single Family Low Income Program_HVAC/DHW_Prescriptive_High-efficiency boiler with side-arm tank_90% AFUE_ConversionFactor</v>
      </c>
      <c r="B556" s="163" t="s">
        <v>11</v>
      </c>
      <c r="C556" s="163" t="s">
        <v>19</v>
      </c>
      <c r="D556" s="163" t="s">
        <v>304</v>
      </c>
      <c r="E556" s="163" t="s">
        <v>275</v>
      </c>
      <c r="F556" s="163" t="s">
        <v>305</v>
      </c>
      <c r="G556" s="179" t="s">
        <v>284</v>
      </c>
      <c r="H556" s="167" t="s">
        <v>244</v>
      </c>
      <c r="I556" s="184">
        <v>100000</v>
      </c>
      <c r="J556" s="163"/>
      <c r="K556" s="163" t="s">
        <v>202</v>
      </c>
      <c r="L556" s="163" t="s">
        <v>287</v>
      </c>
      <c r="M556" s="165"/>
    </row>
    <row r="557" spans="1:13" x14ac:dyDescent="0.25">
      <c r="A557" s="163" t="str">
        <f t="shared" si="8"/>
        <v>Residential_Single Family Low Income Program_HVAC/DHW_Prescriptive_High-efficiency boiler with side-arm tank_90% AFUE_HVAC Savings per Unit</v>
      </c>
      <c r="B557" s="163" t="s">
        <v>11</v>
      </c>
      <c r="C557" s="163" t="s">
        <v>19</v>
      </c>
      <c r="D557" s="163" t="s">
        <v>304</v>
      </c>
      <c r="E557" s="163" t="s">
        <v>275</v>
      </c>
      <c r="F557" s="163" t="s">
        <v>305</v>
      </c>
      <c r="G557" s="179" t="s">
        <v>284</v>
      </c>
      <c r="H557" s="167" t="s">
        <v>306</v>
      </c>
      <c r="I557" s="181">
        <f xml:space="preserve"> (I551 * I552 * ((I553-I554) / I555)) / I556</f>
        <v>216.39024390243921</v>
      </c>
      <c r="J557" s="163"/>
      <c r="K557" s="163" t="s">
        <v>202</v>
      </c>
      <c r="L557" s="163" t="s">
        <v>287</v>
      </c>
      <c r="M557" s="165"/>
    </row>
    <row r="558" spans="1:13" x14ac:dyDescent="0.25">
      <c r="A558" s="163" t="str">
        <f t="shared" si="8"/>
        <v>Residential_Single Family Low Income Program_HVAC/DHW_Prescriptive_High-efficiency boiler with side-arm tank_90% AFUE_GPD</v>
      </c>
      <c r="B558" s="163" t="s">
        <v>11</v>
      </c>
      <c r="C558" s="163" t="s">
        <v>19</v>
      </c>
      <c r="D558" s="163" t="s">
        <v>304</v>
      </c>
      <c r="E558" s="163" t="s">
        <v>275</v>
      </c>
      <c r="F558" s="163" t="s">
        <v>305</v>
      </c>
      <c r="G558" s="179" t="s">
        <v>284</v>
      </c>
      <c r="H558" s="167" t="s">
        <v>295</v>
      </c>
      <c r="I558" s="165">
        <v>17.600000000000001</v>
      </c>
      <c r="J558" s="163"/>
      <c r="K558" s="163" t="s">
        <v>202</v>
      </c>
      <c r="L558" s="163" t="s">
        <v>293</v>
      </c>
      <c r="M558" s="165"/>
    </row>
    <row r="559" spans="1:13" x14ac:dyDescent="0.25">
      <c r="A559" s="163" t="str">
        <f t="shared" si="8"/>
        <v>Residential_Single Family Low Income Program_HVAC/DHW_Prescriptive_High-efficiency boiler with side-arm tank_90% AFUE_Household</v>
      </c>
      <c r="B559" s="163" t="s">
        <v>11</v>
      </c>
      <c r="C559" s="163" t="s">
        <v>19</v>
      </c>
      <c r="D559" s="163" t="s">
        <v>304</v>
      </c>
      <c r="E559" s="163" t="s">
        <v>275</v>
      </c>
      <c r="F559" s="163" t="s">
        <v>305</v>
      </c>
      <c r="G559" s="179" t="s">
        <v>284</v>
      </c>
      <c r="H559" s="167" t="s">
        <v>209</v>
      </c>
      <c r="I559" s="165">
        <v>2.67</v>
      </c>
      <c r="J559" s="163" t="s">
        <v>331</v>
      </c>
      <c r="K559" s="163" t="s">
        <v>202</v>
      </c>
      <c r="L559" s="163" t="s">
        <v>293</v>
      </c>
      <c r="M559" s="165"/>
    </row>
    <row r="560" spans="1:13" x14ac:dyDescent="0.25">
      <c r="A560" s="163" t="str">
        <f t="shared" si="8"/>
        <v>Residential_Single Family Low Income Program_HVAC/DHW_Prescriptive_High-efficiency boiler with side-arm tank_90% AFUE_Days/year</v>
      </c>
      <c r="B560" s="163" t="s">
        <v>11</v>
      </c>
      <c r="C560" s="163" t="s">
        <v>19</v>
      </c>
      <c r="D560" s="163" t="s">
        <v>304</v>
      </c>
      <c r="E560" s="163" t="s">
        <v>275</v>
      </c>
      <c r="F560" s="163" t="s">
        <v>305</v>
      </c>
      <c r="G560" s="179" t="s">
        <v>284</v>
      </c>
      <c r="H560" s="167" t="s">
        <v>211</v>
      </c>
      <c r="I560" s="165">
        <v>365.25</v>
      </c>
      <c r="J560" s="163"/>
      <c r="K560" s="163" t="s">
        <v>202</v>
      </c>
      <c r="L560" s="163" t="s">
        <v>293</v>
      </c>
      <c r="M560" s="165"/>
    </row>
    <row r="561" spans="1:13" x14ac:dyDescent="0.25">
      <c r="A561" s="163" t="str">
        <f t="shared" si="8"/>
        <v>Residential_Single Family Low Income Program_HVAC/DHW_Prescriptive_High-efficiency boiler with side-arm tank_90% AFUE_yWater</v>
      </c>
      <c r="B561" s="163" t="s">
        <v>11</v>
      </c>
      <c r="C561" s="163" t="s">
        <v>19</v>
      </c>
      <c r="D561" s="163" t="s">
        <v>304</v>
      </c>
      <c r="E561" s="163" t="s">
        <v>275</v>
      </c>
      <c r="F561" s="163" t="s">
        <v>305</v>
      </c>
      <c r="G561" s="179" t="s">
        <v>284</v>
      </c>
      <c r="H561" s="167" t="s">
        <v>296</v>
      </c>
      <c r="I561" s="165">
        <v>8.33</v>
      </c>
      <c r="J561" s="163"/>
      <c r="K561" s="163" t="s">
        <v>202</v>
      </c>
      <c r="L561" s="163" t="s">
        <v>293</v>
      </c>
      <c r="M561" s="165"/>
    </row>
    <row r="562" spans="1:13" x14ac:dyDescent="0.25">
      <c r="A562" s="163" t="str">
        <f t="shared" si="8"/>
        <v>Residential_Single Family Low Income Program_HVAC/DHW_Prescriptive_High-efficiency boiler with side-arm tank_90% AFUE_T_out</v>
      </c>
      <c r="B562" s="163" t="s">
        <v>11</v>
      </c>
      <c r="C562" s="163" t="s">
        <v>19</v>
      </c>
      <c r="D562" s="163" t="s">
        <v>304</v>
      </c>
      <c r="E562" s="163" t="s">
        <v>275</v>
      </c>
      <c r="F562" s="163" t="s">
        <v>305</v>
      </c>
      <c r="G562" s="179" t="s">
        <v>284</v>
      </c>
      <c r="H562" s="167" t="s">
        <v>297</v>
      </c>
      <c r="I562" s="165">
        <v>125</v>
      </c>
      <c r="J562" s="163"/>
      <c r="K562" s="163" t="s">
        <v>202</v>
      </c>
      <c r="L562" s="163" t="s">
        <v>293</v>
      </c>
      <c r="M562" s="165"/>
    </row>
    <row r="563" spans="1:13" x14ac:dyDescent="0.25">
      <c r="A563" s="163" t="str">
        <f t="shared" si="8"/>
        <v>Residential_Single Family Low Income Program_HVAC/DHW_Prescriptive_High-efficiency boiler with side-arm tank_90% AFUE_T_in</v>
      </c>
      <c r="B563" s="163" t="s">
        <v>11</v>
      </c>
      <c r="C563" s="163" t="s">
        <v>19</v>
      </c>
      <c r="D563" s="163" t="s">
        <v>304</v>
      </c>
      <c r="E563" s="163" t="s">
        <v>275</v>
      </c>
      <c r="F563" s="163" t="s">
        <v>305</v>
      </c>
      <c r="G563" s="179" t="s">
        <v>284</v>
      </c>
      <c r="H563" s="167" t="s">
        <v>298</v>
      </c>
      <c r="I563" s="165">
        <v>57.898000000000003</v>
      </c>
      <c r="J563" s="163"/>
      <c r="K563" s="163" t="s">
        <v>202</v>
      </c>
      <c r="L563" s="163" t="s">
        <v>293</v>
      </c>
      <c r="M563" s="165"/>
    </row>
    <row r="564" spans="1:13" x14ac:dyDescent="0.25">
      <c r="A564" s="163" t="str">
        <f t="shared" si="8"/>
        <v>Residential_Single Family Low Income Program_HVAC/DHW_Prescriptive_High-efficiency boiler with side-arm tank_90% AFUE_ConversionFactor</v>
      </c>
      <c r="B564" s="163" t="s">
        <v>11</v>
      </c>
      <c r="C564" s="163" t="s">
        <v>19</v>
      </c>
      <c r="D564" s="163" t="s">
        <v>304</v>
      </c>
      <c r="E564" s="163" t="s">
        <v>275</v>
      </c>
      <c r="F564" s="163" t="s">
        <v>305</v>
      </c>
      <c r="G564" s="179" t="s">
        <v>284</v>
      </c>
      <c r="H564" s="167" t="s">
        <v>244</v>
      </c>
      <c r="I564" s="184">
        <v>100000</v>
      </c>
      <c r="J564" s="163"/>
      <c r="K564" s="163" t="s">
        <v>307</v>
      </c>
      <c r="L564" s="163" t="s">
        <v>308</v>
      </c>
      <c r="M564" s="165"/>
    </row>
    <row r="565" spans="1:13" x14ac:dyDescent="0.25">
      <c r="A565" s="163" t="str">
        <f t="shared" si="8"/>
        <v>Residential_Single Family Low Income Program_HVAC/DHW_Prescriptive_High-efficiency boiler with side-arm tank_90% AFUE_EF_Base</v>
      </c>
      <c r="B565" s="163" t="s">
        <v>11</v>
      </c>
      <c r="C565" s="163" t="s">
        <v>19</v>
      </c>
      <c r="D565" s="163" t="s">
        <v>304</v>
      </c>
      <c r="E565" s="163" t="s">
        <v>275</v>
      </c>
      <c r="F565" s="163" t="s">
        <v>305</v>
      </c>
      <c r="G565" s="179" t="s">
        <v>284</v>
      </c>
      <c r="H565" s="167" t="s">
        <v>291</v>
      </c>
      <c r="I565" s="180">
        <v>0.78</v>
      </c>
      <c r="J565" s="163" t="s">
        <v>343</v>
      </c>
      <c r="K565" s="163" t="s">
        <v>307</v>
      </c>
      <c r="L565" s="163" t="s">
        <v>308</v>
      </c>
      <c r="M565" s="165"/>
    </row>
    <row r="566" spans="1:13" x14ac:dyDescent="0.25">
      <c r="A566" s="163" t="str">
        <f t="shared" si="8"/>
        <v>Residential_Single Family Low Income Program_HVAC/DHW_Prescriptive_High-efficiency boiler with side-arm tank_90% AFUE_EF_EE</v>
      </c>
      <c r="B566" s="163" t="s">
        <v>11</v>
      </c>
      <c r="C566" s="163" t="s">
        <v>19</v>
      </c>
      <c r="D566" s="163" t="s">
        <v>304</v>
      </c>
      <c r="E566" s="163" t="s">
        <v>275</v>
      </c>
      <c r="F566" s="163" t="s">
        <v>305</v>
      </c>
      <c r="G566" s="179" t="s">
        <v>284</v>
      </c>
      <c r="H566" s="167" t="s">
        <v>294</v>
      </c>
      <c r="I566" s="180">
        <f>I553</f>
        <v>0.9</v>
      </c>
      <c r="J566" s="163"/>
      <c r="K566" s="163" t="s">
        <v>307</v>
      </c>
      <c r="L566" s="163" t="s">
        <v>308</v>
      </c>
      <c r="M566" s="165"/>
    </row>
    <row r="567" spans="1:13" x14ac:dyDescent="0.25">
      <c r="A567" s="163" t="str">
        <f t="shared" si="8"/>
        <v>Residential_Single Family Low Income Program_HVAC/DHW_Prescriptive_High-efficiency boiler with side-arm tank_90% AFUE_UA_Base</v>
      </c>
      <c r="B567" s="163" t="s">
        <v>11</v>
      </c>
      <c r="C567" s="163" t="s">
        <v>19</v>
      </c>
      <c r="D567" s="163" t="s">
        <v>304</v>
      </c>
      <c r="E567" s="163" t="s">
        <v>275</v>
      </c>
      <c r="F567" s="163" t="s">
        <v>305</v>
      </c>
      <c r="G567" s="179" t="s">
        <v>284</v>
      </c>
      <c r="H567" s="167" t="s">
        <v>310</v>
      </c>
      <c r="I567" s="165">
        <v>7.85</v>
      </c>
      <c r="J567" s="163"/>
      <c r="K567" s="163" t="s">
        <v>307</v>
      </c>
      <c r="L567" s="163" t="s">
        <v>308</v>
      </c>
      <c r="M567" s="165"/>
    </row>
    <row r="568" spans="1:13" x14ac:dyDescent="0.25">
      <c r="A568" s="163" t="str">
        <f t="shared" si="8"/>
        <v>Residential_Single Family Low Income Program_HVAC/DHW_Prescriptive_High-efficiency boiler with side-arm tank_90% AFUE_EF_Base</v>
      </c>
      <c r="B568" s="163" t="s">
        <v>11</v>
      </c>
      <c r="C568" s="163" t="s">
        <v>19</v>
      </c>
      <c r="D568" s="163" t="s">
        <v>304</v>
      </c>
      <c r="E568" s="163" t="s">
        <v>275</v>
      </c>
      <c r="F568" s="163" t="s">
        <v>305</v>
      </c>
      <c r="G568" s="179" t="s">
        <v>284</v>
      </c>
      <c r="H568" s="167" t="s">
        <v>291</v>
      </c>
      <c r="I568" s="180">
        <f>I565</f>
        <v>0.78</v>
      </c>
      <c r="J568" s="163" t="s">
        <v>343</v>
      </c>
      <c r="K568" s="163" t="s">
        <v>307</v>
      </c>
      <c r="L568" s="163" t="s">
        <v>308</v>
      </c>
      <c r="M568" s="165"/>
    </row>
    <row r="569" spans="1:13" x14ac:dyDescent="0.25">
      <c r="A569" s="163" t="str">
        <f t="shared" si="8"/>
        <v>Residential_Single Family Low Income Program_HVAC/DHW_Prescriptive_High-efficiency boiler with side-arm tank_90% AFUE_UA_EE</v>
      </c>
      <c r="B569" s="163" t="s">
        <v>11</v>
      </c>
      <c r="C569" s="163" t="s">
        <v>19</v>
      </c>
      <c r="D569" s="163" t="s">
        <v>304</v>
      </c>
      <c r="E569" s="163" t="s">
        <v>275</v>
      </c>
      <c r="F569" s="163" t="s">
        <v>305</v>
      </c>
      <c r="G569" s="179" t="s">
        <v>284</v>
      </c>
      <c r="H569" s="167" t="s">
        <v>311</v>
      </c>
      <c r="I569" s="165">
        <v>5.4</v>
      </c>
      <c r="J569" s="163"/>
      <c r="K569" s="163" t="s">
        <v>307</v>
      </c>
      <c r="L569" s="163" t="s">
        <v>308</v>
      </c>
      <c r="M569" s="165"/>
    </row>
    <row r="570" spans="1:13" x14ac:dyDescent="0.25">
      <c r="A570" s="163" t="str">
        <f t="shared" si="8"/>
        <v>Residential_Single Family Low Income Program_HVAC/DHW_Prescriptive_High-efficiency boiler with side-arm tank_90% AFUE_EF_EE</v>
      </c>
      <c r="B570" s="163" t="s">
        <v>11</v>
      </c>
      <c r="C570" s="163" t="s">
        <v>19</v>
      </c>
      <c r="D570" s="163" t="s">
        <v>304</v>
      </c>
      <c r="E570" s="163" t="s">
        <v>275</v>
      </c>
      <c r="F570" s="163" t="s">
        <v>305</v>
      </c>
      <c r="G570" s="179" t="s">
        <v>284</v>
      </c>
      <c r="H570" s="167" t="s">
        <v>294</v>
      </c>
      <c r="I570" s="180">
        <f>I566</f>
        <v>0.9</v>
      </c>
      <c r="J570" s="163"/>
      <c r="K570" s="163" t="s">
        <v>307</v>
      </c>
      <c r="L570" s="163" t="s">
        <v>308</v>
      </c>
      <c r="M570" s="165"/>
    </row>
    <row r="571" spans="1:13" x14ac:dyDescent="0.25">
      <c r="A571" s="163" t="str">
        <f t="shared" si="8"/>
        <v>Residential_Single Family Low Income Program_HVAC/DHW_Prescriptive_High-efficiency boiler with side-arm tank_90% AFUE_T_out</v>
      </c>
      <c r="B571" s="163" t="s">
        <v>11</v>
      </c>
      <c r="C571" s="163" t="s">
        <v>19</v>
      </c>
      <c r="D571" s="163" t="s">
        <v>304</v>
      </c>
      <c r="E571" s="163" t="s">
        <v>275</v>
      </c>
      <c r="F571" s="163" t="s">
        <v>305</v>
      </c>
      <c r="G571" s="179" t="s">
        <v>284</v>
      </c>
      <c r="H571" s="167" t="s">
        <v>297</v>
      </c>
      <c r="I571" s="165">
        <f>I562</f>
        <v>125</v>
      </c>
      <c r="J571" s="163"/>
      <c r="K571" s="163" t="s">
        <v>307</v>
      </c>
      <c r="L571" s="163" t="s">
        <v>308</v>
      </c>
      <c r="M571" s="165"/>
    </row>
    <row r="572" spans="1:13" x14ac:dyDescent="0.25">
      <c r="A572" s="163" t="str">
        <f t="shared" si="8"/>
        <v>Residential_Single Family Low Income Program_HVAC/DHW_Prescriptive_High-efficiency boiler with side-arm tank_90% AFUE_T_amb</v>
      </c>
      <c r="B572" s="163" t="s">
        <v>11</v>
      </c>
      <c r="C572" s="163" t="s">
        <v>19</v>
      </c>
      <c r="D572" s="163" t="s">
        <v>304</v>
      </c>
      <c r="E572" s="163" t="s">
        <v>275</v>
      </c>
      <c r="F572" s="163" t="s">
        <v>305</v>
      </c>
      <c r="G572" s="179" t="s">
        <v>284</v>
      </c>
      <c r="H572" s="167" t="s">
        <v>312</v>
      </c>
      <c r="I572" s="165">
        <v>70</v>
      </c>
      <c r="J572" s="163"/>
      <c r="K572" s="163" t="s">
        <v>307</v>
      </c>
      <c r="L572" s="163" t="s">
        <v>308</v>
      </c>
      <c r="M572" s="165"/>
    </row>
    <row r="573" spans="1:13" x14ac:dyDescent="0.25">
      <c r="A573" s="163" t="str">
        <f t="shared" si="8"/>
        <v>Residential_Single Family Low Income Program_HVAC/DHW_Prescriptive_High-efficiency boiler with side-arm tank_90% AFUE_ConversionFactor</v>
      </c>
      <c r="B573" s="163" t="s">
        <v>11</v>
      </c>
      <c r="C573" s="163" t="s">
        <v>19</v>
      </c>
      <c r="D573" s="163" t="s">
        <v>304</v>
      </c>
      <c r="E573" s="163" t="s">
        <v>275</v>
      </c>
      <c r="F573" s="163" t="s">
        <v>305</v>
      </c>
      <c r="G573" s="179" t="s">
        <v>284</v>
      </c>
      <c r="H573" s="167" t="s">
        <v>244</v>
      </c>
      <c r="I573" s="184">
        <v>100000</v>
      </c>
      <c r="J573" s="163"/>
      <c r="K573" s="163" t="s">
        <v>307</v>
      </c>
      <c r="L573" s="163" t="s">
        <v>308</v>
      </c>
      <c r="M573" s="165"/>
    </row>
    <row r="574" spans="1:13" x14ac:dyDescent="0.25">
      <c r="A574" s="163" t="str">
        <f t="shared" si="8"/>
        <v>Residential_Single Family Low Income Program_HVAC/DHW_Prescriptive_High-efficiency boiler with side-arm tank_90% AFUE_Hours/year</v>
      </c>
      <c r="B574" s="163" t="s">
        <v>11</v>
      </c>
      <c r="C574" s="163" t="s">
        <v>19</v>
      </c>
      <c r="D574" s="163" t="s">
        <v>304</v>
      </c>
      <c r="E574" s="163" t="s">
        <v>275</v>
      </c>
      <c r="F574" s="163" t="s">
        <v>305</v>
      </c>
      <c r="G574" s="179" t="s">
        <v>284</v>
      </c>
      <c r="H574" s="167" t="s">
        <v>313</v>
      </c>
      <c r="I574" s="184">
        <f>I560*24</f>
        <v>8766</v>
      </c>
      <c r="J574" s="163"/>
      <c r="K574" s="163" t="s">
        <v>307</v>
      </c>
      <c r="L574" s="163" t="s">
        <v>308</v>
      </c>
      <c r="M574" s="165"/>
    </row>
    <row r="575" spans="1:13" x14ac:dyDescent="0.25">
      <c r="A575" s="163" t="str">
        <f t="shared" si="8"/>
        <v>Residential_Single Family Low Income Program_HVAC/DHW_Prescriptive_High-efficiency boiler with side-arm tank_90% AFUE_DHW Savings per Unit</v>
      </c>
      <c r="B575" s="163" t="s">
        <v>11</v>
      </c>
      <c r="C575" s="163" t="s">
        <v>19</v>
      </c>
      <c r="D575" s="163" t="s">
        <v>304</v>
      </c>
      <c r="E575" s="163" t="s">
        <v>275</v>
      </c>
      <c r="F575" s="163" t="s">
        <v>305</v>
      </c>
      <c r="G575" s="179" t="s">
        <v>284</v>
      </c>
      <c r="H575" s="167" t="s">
        <v>314</v>
      </c>
      <c r="I575" s="187">
        <f xml:space="preserve"> (I558*I559 * I560 * I561 * (I562-I563) / I564) * (1/I565 - 1/I566) + (I567/I568 - I569/I570) * ((I571-I572)/I573) * I574</f>
        <v>35.994065321672601</v>
      </c>
      <c r="J575" s="163" t="s">
        <v>315</v>
      </c>
      <c r="K575" s="163" t="s">
        <v>307</v>
      </c>
      <c r="L575" s="163" t="s">
        <v>308</v>
      </c>
      <c r="M575" s="165"/>
    </row>
    <row r="576" spans="1:13" x14ac:dyDescent="0.25">
      <c r="A576" s="163" t="str">
        <f t="shared" si="8"/>
        <v>Residential_Single Family Low Income Program_HVAC/DHW_Prescriptive_High-efficiency boiler with side-arm tank_90% AFUE_Therm Saved per Unit</v>
      </c>
      <c r="B576" s="163" t="s">
        <v>11</v>
      </c>
      <c r="C576" s="163" t="s">
        <v>19</v>
      </c>
      <c r="D576" s="163" t="s">
        <v>304</v>
      </c>
      <c r="E576" s="163" t="s">
        <v>275</v>
      </c>
      <c r="F576" s="163" t="s">
        <v>305</v>
      </c>
      <c r="G576" s="179" t="s">
        <v>284</v>
      </c>
      <c r="H576" s="167" t="s">
        <v>153</v>
      </c>
      <c r="I576" s="181">
        <f>I557+I575</f>
        <v>252.3843092241118</v>
      </c>
      <c r="J576" s="163"/>
      <c r="K576" s="163" t="s">
        <v>202</v>
      </c>
      <c r="L576" s="163" t="s">
        <v>287</v>
      </c>
      <c r="M576" s="165"/>
    </row>
    <row r="577" spans="1:13" x14ac:dyDescent="0.25">
      <c r="A577" s="163" t="str">
        <f t="shared" si="8"/>
        <v>Residential_Single Family Low Income Program_HVAC/DHW_Prescriptive_High-efficiency boiler with side-arm tank_90% AFUE_Incremental Cost</v>
      </c>
      <c r="B577" s="163" t="s">
        <v>11</v>
      </c>
      <c r="C577" s="163" t="s">
        <v>19</v>
      </c>
      <c r="D577" s="163" t="s">
        <v>304</v>
      </c>
      <c r="E577" s="163" t="s">
        <v>275</v>
      </c>
      <c r="F577" s="163" t="s">
        <v>305</v>
      </c>
      <c r="G577" s="179" t="s">
        <v>284</v>
      </c>
      <c r="H577" s="167" t="s">
        <v>149</v>
      </c>
      <c r="I577" s="183">
        <f xml:space="preserve"> 884 + 256</f>
        <v>1140</v>
      </c>
      <c r="J577" s="163" t="s">
        <v>316</v>
      </c>
      <c r="K577" s="163" t="s">
        <v>202</v>
      </c>
      <c r="L577" s="163" t="s">
        <v>287</v>
      </c>
      <c r="M577" s="165"/>
    </row>
    <row r="578" spans="1:13" x14ac:dyDescent="0.25">
      <c r="A578" s="163" t="str">
        <f t="shared" si="8"/>
        <v>Residential_Single Family Low Income Program_HVAC/DHW_Prescriptive_High-efficiency boiler with side-arm tank_90% AFUE_Lifetime (years)</v>
      </c>
      <c r="B578" s="163" t="s">
        <v>11</v>
      </c>
      <c r="C578" s="163" t="s">
        <v>19</v>
      </c>
      <c r="D578" s="163" t="s">
        <v>304</v>
      </c>
      <c r="E578" s="163" t="s">
        <v>275</v>
      </c>
      <c r="F578" s="163" t="s">
        <v>305</v>
      </c>
      <c r="G578" s="179" t="s">
        <v>284</v>
      </c>
      <c r="H578" s="167" t="s">
        <v>157</v>
      </c>
      <c r="I578" s="165">
        <f>MIN(26.5,13)</f>
        <v>13</v>
      </c>
      <c r="J578" s="163" t="s">
        <v>317</v>
      </c>
      <c r="K578" s="163" t="s">
        <v>202</v>
      </c>
      <c r="L578" s="163" t="s">
        <v>287</v>
      </c>
      <c r="M578" s="165"/>
    </row>
    <row r="579" spans="1:13" x14ac:dyDescent="0.25">
      <c r="A579" s="163" t="str">
        <f t="shared" si="8"/>
        <v>Residential_Single Family Low Income Program_HVAC/DHW_Prescriptive_High-efficiency boiler with side-arm tank_90% AFUE_</v>
      </c>
      <c r="B579" s="163" t="s">
        <v>11</v>
      </c>
      <c r="C579" s="163" t="s">
        <v>19</v>
      </c>
      <c r="D579" s="163" t="s">
        <v>304</v>
      </c>
      <c r="E579" s="163" t="s">
        <v>275</v>
      </c>
      <c r="F579" s="163" t="s">
        <v>305</v>
      </c>
      <c r="G579" s="179" t="s">
        <v>284</v>
      </c>
      <c r="H579" s="167"/>
      <c r="I579" s="165"/>
      <c r="J579" s="163"/>
      <c r="K579" s="163"/>
      <c r="L579" s="163"/>
      <c r="M579" s="165"/>
    </row>
    <row r="580" spans="1:13" x14ac:dyDescent="0.25">
      <c r="A580" s="163" t="str">
        <f t="shared" si="8"/>
        <v>Residential_Single Family Low Income Program_HVAC/DHW_Prescriptive_Heating/water heating (tankless) boiler_90% AFUE_EFLH_Heating</v>
      </c>
      <c r="B580" s="163" t="s">
        <v>11</v>
      </c>
      <c r="C580" s="163" t="s">
        <v>19</v>
      </c>
      <c r="D580" s="163" t="s">
        <v>304</v>
      </c>
      <c r="E580" s="163" t="s">
        <v>275</v>
      </c>
      <c r="F580" s="163" t="s">
        <v>318</v>
      </c>
      <c r="G580" s="179" t="s">
        <v>284</v>
      </c>
      <c r="H580" s="167" t="s">
        <v>236</v>
      </c>
      <c r="I580" s="184">
        <v>2218</v>
      </c>
      <c r="J580" s="163"/>
      <c r="K580" s="163" t="s">
        <v>202</v>
      </c>
      <c r="L580" s="163" t="s">
        <v>287</v>
      </c>
      <c r="M580" s="165"/>
    </row>
    <row r="581" spans="1:13" x14ac:dyDescent="0.25">
      <c r="A581" s="163" t="str">
        <f t="shared" si="8"/>
        <v>Residential_Single Family Low Income Program_HVAC/DHW_Prescriptive_Heating/water heating (tankless) boiler_90% AFUE_CAPInput</v>
      </c>
      <c r="B581" s="163" t="s">
        <v>11</v>
      </c>
      <c r="C581" s="163" t="s">
        <v>19</v>
      </c>
      <c r="D581" s="163" t="s">
        <v>304</v>
      </c>
      <c r="E581" s="163" t="s">
        <v>275</v>
      </c>
      <c r="F581" s="163" t="s">
        <v>318</v>
      </c>
      <c r="G581" s="179" t="s">
        <v>284</v>
      </c>
      <c r="H581" s="167" t="s">
        <v>234</v>
      </c>
      <c r="I581" s="184">
        <v>100000</v>
      </c>
      <c r="J581" s="163"/>
      <c r="K581" s="163" t="s">
        <v>227</v>
      </c>
      <c r="L581" s="163" t="s">
        <v>319</v>
      </c>
      <c r="M581" s="165"/>
    </row>
    <row r="582" spans="1:13" x14ac:dyDescent="0.25">
      <c r="A582" s="163" t="str">
        <f t="shared" si="8"/>
        <v>Residential_Single Family Low Income Program_HVAC/DHW_Prescriptive_Heating/water heating (tankless) boiler_90% AFUE_AFUE_EE</v>
      </c>
      <c r="B582" s="163" t="s">
        <v>11</v>
      </c>
      <c r="C582" s="163" t="s">
        <v>19</v>
      </c>
      <c r="D582" s="163" t="s">
        <v>304</v>
      </c>
      <c r="E582" s="163" t="s">
        <v>275</v>
      </c>
      <c r="F582" s="163" t="s">
        <v>318</v>
      </c>
      <c r="G582" s="179" t="s">
        <v>284</v>
      </c>
      <c r="H582" s="167" t="s">
        <v>279</v>
      </c>
      <c r="I582" s="180">
        <v>0.9</v>
      </c>
      <c r="J582" s="163"/>
      <c r="K582" s="163" t="s">
        <v>227</v>
      </c>
      <c r="L582" s="163" t="s">
        <v>319</v>
      </c>
      <c r="M582" s="165"/>
    </row>
    <row r="583" spans="1:13" x14ac:dyDescent="0.25">
      <c r="A583" s="163" t="str">
        <f t="shared" si="8"/>
        <v>Residential_Single Family Low Income Program_HVAC/DHW_Prescriptive_Heating/water heating (tankless) boiler_90% AFUE_AFUE_base</v>
      </c>
      <c r="B583" s="163" t="s">
        <v>11</v>
      </c>
      <c r="C583" s="163" t="s">
        <v>19</v>
      </c>
      <c r="D583" s="163" t="s">
        <v>304</v>
      </c>
      <c r="E583" s="163" t="s">
        <v>275</v>
      </c>
      <c r="F583" s="163" t="s">
        <v>318</v>
      </c>
      <c r="G583" s="179" t="s">
        <v>284</v>
      </c>
      <c r="H583" s="167" t="s">
        <v>320</v>
      </c>
      <c r="I583" s="180">
        <v>0.82</v>
      </c>
      <c r="J583" s="163"/>
      <c r="K583" s="163" t="s">
        <v>227</v>
      </c>
      <c r="L583" s="163" t="s">
        <v>319</v>
      </c>
      <c r="M583" s="165"/>
    </row>
    <row r="584" spans="1:13" x14ac:dyDescent="0.25">
      <c r="A584" s="163" t="str">
        <f t="shared" si="8"/>
        <v>Residential_Single Family Low Income Program_HVAC/DHW_Prescriptive_Heating/water heating (tankless) boiler_90% AFUE_ConversionFactor</v>
      </c>
      <c r="B584" s="163" t="s">
        <v>11</v>
      </c>
      <c r="C584" s="163" t="s">
        <v>19</v>
      </c>
      <c r="D584" s="163" t="s">
        <v>304</v>
      </c>
      <c r="E584" s="163" t="s">
        <v>275</v>
      </c>
      <c r="F584" s="163" t="s">
        <v>318</v>
      </c>
      <c r="G584" s="179" t="s">
        <v>284</v>
      </c>
      <c r="H584" s="167" t="s">
        <v>244</v>
      </c>
      <c r="I584" s="184">
        <v>100000</v>
      </c>
      <c r="J584" s="163"/>
      <c r="K584" s="163" t="s">
        <v>227</v>
      </c>
      <c r="L584" s="163" t="s">
        <v>319</v>
      </c>
      <c r="M584" s="165"/>
    </row>
    <row r="585" spans="1:13" x14ac:dyDescent="0.25">
      <c r="A585" s="163" t="str">
        <f t="shared" si="8"/>
        <v>Residential_Single Family Low Income Program_HVAC/DHW_Prescriptive_Heating/water heating (tankless) boiler_90% AFUE_HVAC Savings per Unit</v>
      </c>
      <c r="B585" s="163" t="s">
        <v>11</v>
      </c>
      <c r="C585" s="163" t="s">
        <v>19</v>
      </c>
      <c r="D585" s="163" t="s">
        <v>304</v>
      </c>
      <c r="E585" s="163" t="s">
        <v>275</v>
      </c>
      <c r="F585" s="163" t="s">
        <v>318</v>
      </c>
      <c r="G585" s="179" t="s">
        <v>284</v>
      </c>
      <c r="H585" s="167" t="s">
        <v>306</v>
      </c>
      <c r="I585" s="181">
        <f xml:space="preserve"> (I580 * I581 * (I582 / I583 -1)) / I584</f>
        <v>216.39024390243921</v>
      </c>
      <c r="J585" s="163"/>
      <c r="K585" s="163" t="s">
        <v>227</v>
      </c>
      <c r="L585" s="163" t="s">
        <v>319</v>
      </c>
      <c r="M585" s="165"/>
    </row>
    <row r="586" spans="1:13" x14ac:dyDescent="0.25">
      <c r="A586" s="163" t="str">
        <f t="shared" si="8"/>
        <v>Residential_Single Family Low Income Program_HVAC/DHW_Prescriptive_Heating/water heating (tankless) boiler_90% AFUE_UEF_Base</v>
      </c>
      <c r="B586" s="163" t="s">
        <v>11</v>
      </c>
      <c r="C586" s="163" t="s">
        <v>19</v>
      </c>
      <c r="D586" s="163" t="s">
        <v>304</v>
      </c>
      <c r="E586" s="163" t="s">
        <v>275</v>
      </c>
      <c r="F586" s="163" t="s">
        <v>318</v>
      </c>
      <c r="G586" s="179" t="s">
        <v>284</v>
      </c>
      <c r="H586" s="167" t="s">
        <v>321</v>
      </c>
      <c r="I586" s="181">
        <v>0.57999999999999996</v>
      </c>
      <c r="J586" s="163" t="s">
        <v>331</v>
      </c>
      <c r="K586" s="163" t="s">
        <v>227</v>
      </c>
      <c r="L586" s="163" t="s">
        <v>319</v>
      </c>
      <c r="M586" s="165"/>
    </row>
    <row r="587" spans="1:13" x14ac:dyDescent="0.25">
      <c r="A587" s="163" t="str">
        <f t="shared" si="8"/>
        <v>Residential_Single Family Low Income Program_HVAC/DHW_Prescriptive_Heating/water heating (tankless) boiler_90% AFUE_UEF_EE</v>
      </c>
      <c r="B587" s="163" t="s">
        <v>11</v>
      </c>
      <c r="C587" s="163" t="s">
        <v>19</v>
      </c>
      <c r="D587" s="163" t="s">
        <v>304</v>
      </c>
      <c r="E587" s="163" t="s">
        <v>275</v>
      </c>
      <c r="F587" s="163" t="s">
        <v>318</v>
      </c>
      <c r="G587" s="179" t="s">
        <v>284</v>
      </c>
      <c r="H587" s="167" t="s">
        <v>322</v>
      </c>
      <c r="I587" s="165">
        <v>0.93300000000000005</v>
      </c>
      <c r="J587" s="163"/>
      <c r="K587" s="163" t="s">
        <v>227</v>
      </c>
      <c r="L587" s="163" t="s">
        <v>319</v>
      </c>
      <c r="M587" s="165"/>
    </row>
    <row r="588" spans="1:13" x14ac:dyDescent="0.25">
      <c r="A588" s="163" t="str">
        <f t="shared" si="8"/>
        <v>Residential_Single Family Low Income Program_HVAC/DHW_Prescriptive_Heating/water heating (tankless) boiler_90% AFUE_GPD</v>
      </c>
      <c r="B588" s="163" t="s">
        <v>11</v>
      </c>
      <c r="C588" s="163" t="s">
        <v>19</v>
      </c>
      <c r="D588" s="163" t="s">
        <v>304</v>
      </c>
      <c r="E588" s="163" t="s">
        <v>275</v>
      </c>
      <c r="F588" s="163" t="s">
        <v>318</v>
      </c>
      <c r="G588" s="179" t="s">
        <v>284</v>
      </c>
      <c r="H588" s="167" t="s">
        <v>295</v>
      </c>
      <c r="I588" s="165">
        <v>17.600000000000001</v>
      </c>
      <c r="J588" s="163"/>
      <c r="K588" s="163" t="s">
        <v>202</v>
      </c>
      <c r="L588" s="163" t="s">
        <v>293</v>
      </c>
      <c r="M588" s="165"/>
    </row>
    <row r="589" spans="1:13" x14ac:dyDescent="0.25">
      <c r="A589" s="163" t="str">
        <f t="shared" si="8"/>
        <v>Residential_Single Family Low Income Program_HVAC/DHW_Prescriptive_Heating/water heating (tankless) boiler_90% AFUE_Household</v>
      </c>
      <c r="B589" s="163" t="s">
        <v>11</v>
      </c>
      <c r="C589" s="163" t="s">
        <v>19</v>
      </c>
      <c r="D589" s="163" t="s">
        <v>304</v>
      </c>
      <c r="E589" s="163" t="s">
        <v>275</v>
      </c>
      <c r="F589" s="163" t="s">
        <v>318</v>
      </c>
      <c r="G589" s="179" t="s">
        <v>284</v>
      </c>
      <c r="H589" s="167" t="s">
        <v>209</v>
      </c>
      <c r="I589" s="165">
        <v>2.67</v>
      </c>
      <c r="J589" s="163" t="s">
        <v>331</v>
      </c>
      <c r="K589" s="163" t="s">
        <v>202</v>
      </c>
      <c r="L589" s="163" t="s">
        <v>293</v>
      </c>
      <c r="M589" s="165"/>
    </row>
    <row r="590" spans="1:13" x14ac:dyDescent="0.25">
      <c r="A590" s="163" t="str">
        <f t="shared" si="8"/>
        <v>Residential_Single Family Low Income Program_HVAC/DHW_Prescriptive_Heating/water heating (tankless) boiler_90% AFUE_Days/year</v>
      </c>
      <c r="B590" s="163" t="s">
        <v>11</v>
      </c>
      <c r="C590" s="163" t="s">
        <v>19</v>
      </c>
      <c r="D590" s="163" t="s">
        <v>304</v>
      </c>
      <c r="E590" s="163" t="s">
        <v>275</v>
      </c>
      <c r="F590" s="163" t="s">
        <v>318</v>
      </c>
      <c r="G590" s="179" t="s">
        <v>284</v>
      </c>
      <c r="H590" s="167" t="s">
        <v>211</v>
      </c>
      <c r="I590" s="165">
        <v>365.25</v>
      </c>
      <c r="J590" s="163"/>
      <c r="K590" s="163" t="s">
        <v>227</v>
      </c>
      <c r="L590" s="163" t="s">
        <v>319</v>
      </c>
      <c r="M590" s="165"/>
    </row>
    <row r="591" spans="1:13" x14ac:dyDescent="0.25">
      <c r="A591" s="163" t="str">
        <f t="shared" si="8"/>
        <v>Residential_Single Family Low Income Program_HVAC/DHW_Prescriptive_Heating/water heating (tankless) boiler_90% AFUE_yWater</v>
      </c>
      <c r="B591" s="163" t="s">
        <v>11</v>
      </c>
      <c r="C591" s="163" t="s">
        <v>19</v>
      </c>
      <c r="D591" s="163" t="s">
        <v>304</v>
      </c>
      <c r="E591" s="163" t="s">
        <v>275</v>
      </c>
      <c r="F591" s="163" t="s">
        <v>318</v>
      </c>
      <c r="G591" s="179" t="s">
        <v>284</v>
      </c>
      <c r="H591" s="167" t="s">
        <v>296</v>
      </c>
      <c r="I591" s="165">
        <v>8.33</v>
      </c>
      <c r="J591" s="163"/>
      <c r="K591" s="163" t="s">
        <v>227</v>
      </c>
      <c r="L591" s="163" t="s">
        <v>319</v>
      </c>
      <c r="M591" s="165"/>
    </row>
    <row r="592" spans="1:13" x14ac:dyDescent="0.25">
      <c r="A592" s="163" t="str">
        <f t="shared" si="8"/>
        <v>Residential_Single Family Low Income Program_HVAC/DHW_Prescriptive_Heating/water heating (tankless) boiler_90% AFUE_T_out</v>
      </c>
      <c r="B592" s="163" t="s">
        <v>11</v>
      </c>
      <c r="C592" s="163" t="s">
        <v>19</v>
      </c>
      <c r="D592" s="163" t="s">
        <v>304</v>
      </c>
      <c r="E592" s="163" t="s">
        <v>275</v>
      </c>
      <c r="F592" s="163" t="s">
        <v>318</v>
      </c>
      <c r="G592" s="179" t="s">
        <v>284</v>
      </c>
      <c r="H592" s="167" t="s">
        <v>297</v>
      </c>
      <c r="I592" s="165">
        <v>125</v>
      </c>
      <c r="J592" s="163"/>
      <c r="K592" s="163" t="s">
        <v>227</v>
      </c>
      <c r="L592" s="163" t="s">
        <v>319</v>
      </c>
      <c r="M592" s="165"/>
    </row>
    <row r="593" spans="1:13" x14ac:dyDescent="0.25">
      <c r="A593" s="163" t="str">
        <f t="shared" si="8"/>
        <v>Residential_Single Family Low Income Program_HVAC/DHW_Prescriptive_Heating/water heating (tankless) boiler_90% AFUE_T_in</v>
      </c>
      <c r="B593" s="163" t="s">
        <v>11</v>
      </c>
      <c r="C593" s="163" t="s">
        <v>19</v>
      </c>
      <c r="D593" s="163" t="s">
        <v>304</v>
      </c>
      <c r="E593" s="163" t="s">
        <v>275</v>
      </c>
      <c r="F593" s="163" t="s">
        <v>318</v>
      </c>
      <c r="G593" s="179" t="s">
        <v>284</v>
      </c>
      <c r="H593" s="167" t="s">
        <v>298</v>
      </c>
      <c r="I593" s="165">
        <v>57.898000000000003</v>
      </c>
      <c r="J593" s="163"/>
      <c r="K593" s="163" t="s">
        <v>202</v>
      </c>
      <c r="L593" s="163" t="s">
        <v>293</v>
      </c>
      <c r="M593" s="165"/>
    </row>
    <row r="594" spans="1:13" x14ac:dyDescent="0.25">
      <c r="A594" s="163" t="str">
        <f t="shared" si="8"/>
        <v>Residential_Single Family Low Income Program_HVAC/DHW_Prescriptive_Heating/water heating (tankless) boiler_90% AFUE_SpecificHeatWater</v>
      </c>
      <c r="B594" s="163" t="s">
        <v>11</v>
      </c>
      <c r="C594" s="163" t="s">
        <v>19</v>
      </c>
      <c r="D594" s="163" t="s">
        <v>304</v>
      </c>
      <c r="E594" s="163" t="s">
        <v>275</v>
      </c>
      <c r="F594" s="163" t="s">
        <v>318</v>
      </c>
      <c r="G594" s="179" t="s">
        <v>284</v>
      </c>
      <c r="H594" s="167" t="s">
        <v>299</v>
      </c>
      <c r="I594" s="185">
        <v>1</v>
      </c>
      <c r="J594" s="163"/>
      <c r="K594" s="163" t="s">
        <v>227</v>
      </c>
      <c r="L594" s="163" t="s">
        <v>319</v>
      </c>
      <c r="M594" s="165"/>
    </row>
    <row r="595" spans="1:13" x14ac:dyDescent="0.25">
      <c r="A595" s="163" t="str">
        <f>B595&amp;"_"&amp;C595&amp;"_"&amp;D595&amp;"_"&amp;E595&amp;"_"&amp;F595&amp;"_"&amp;G595&amp;"_"&amp;H596</f>
        <v>Residential_Single Family Low Income Program_HVAC/DHW_Prescriptive_Heating/water heating (tankless) boiler_90% AFUE_DHW Savings per Unit</v>
      </c>
      <c r="B595" s="163" t="s">
        <v>11</v>
      </c>
      <c r="C595" s="163" t="s">
        <v>19</v>
      </c>
      <c r="D595" s="163" t="s">
        <v>304</v>
      </c>
      <c r="E595" s="163" t="s">
        <v>275</v>
      </c>
      <c r="F595" s="163" t="s">
        <v>318</v>
      </c>
      <c r="G595" s="179" t="s">
        <v>284</v>
      </c>
      <c r="H595" s="167" t="s">
        <v>244</v>
      </c>
      <c r="I595" s="192">
        <v>100000</v>
      </c>
      <c r="J595" s="163"/>
      <c r="K595" s="163" t="s">
        <v>227</v>
      </c>
      <c r="L595" s="163" t="s">
        <v>319</v>
      </c>
      <c r="M595" s="165"/>
    </row>
    <row r="596" spans="1:13" x14ac:dyDescent="0.25">
      <c r="A596" s="163" t="str">
        <f>B596&amp;"_"&amp;C596&amp;"_"&amp;D596&amp;"_"&amp;E596&amp;"_"&amp;F596&amp;"_"&amp;G596&amp;"_"&amp;H595</f>
        <v>Residential_Single Family Low Income Program_HVAC/DHW_Prescriptive_Heating/water heating (tankless) boiler_90% AFUE_ConversionFactor</v>
      </c>
      <c r="B596" s="163" t="s">
        <v>11</v>
      </c>
      <c r="C596" s="163" t="s">
        <v>19</v>
      </c>
      <c r="D596" s="163" t="s">
        <v>304</v>
      </c>
      <c r="E596" s="163" t="s">
        <v>275</v>
      </c>
      <c r="F596" s="163" t="s">
        <v>318</v>
      </c>
      <c r="G596" s="179" t="s">
        <v>284</v>
      </c>
      <c r="H596" s="167" t="s">
        <v>314</v>
      </c>
      <c r="I596" s="187">
        <f xml:space="preserve"> (1/I586 - 1/I587) * (I588 * I589 * I590 * I591 * (I592 - I593) * I594 )/I595</f>
        <v>62.583477002291531</v>
      </c>
      <c r="J596" s="163"/>
      <c r="K596" s="163" t="s">
        <v>227</v>
      </c>
      <c r="L596" s="163" t="s">
        <v>319</v>
      </c>
      <c r="M596" s="165"/>
    </row>
    <row r="597" spans="1:13" x14ac:dyDescent="0.25">
      <c r="A597" s="163" t="str">
        <f>B597&amp;"_"&amp;C597&amp;"_"&amp;D597&amp;"_"&amp;E597&amp;"_"&amp;F597&amp;"_"&amp;G597&amp;"_"&amp;H597</f>
        <v>Residential_Single Family Low Income Program_HVAC/DHW_Prescriptive_Heating/water heating (tankless) boiler_90% AFUE_Therm Saved per Unit</v>
      </c>
      <c r="B597" s="163" t="s">
        <v>11</v>
      </c>
      <c r="C597" s="163" t="s">
        <v>19</v>
      </c>
      <c r="D597" s="163" t="s">
        <v>304</v>
      </c>
      <c r="E597" s="163" t="s">
        <v>275</v>
      </c>
      <c r="F597" s="163" t="s">
        <v>318</v>
      </c>
      <c r="G597" s="179" t="s">
        <v>284</v>
      </c>
      <c r="H597" s="167" t="s">
        <v>153</v>
      </c>
      <c r="I597" s="181">
        <f>I585+I596</f>
        <v>278.97372090473073</v>
      </c>
      <c r="J597" s="163"/>
      <c r="K597" s="163" t="s">
        <v>227</v>
      </c>
      <c r="L597" s="163" t="s">
        <v>319</v>
      </c>
      <c r="M597" s="165"/>
    </row>
    <row r="598" spans="1:13" x14ac:dyDescent="0.25">
      <c r="A598" s="163" t="str">
        <f>B598&amp;"_"&amp;C598&amp;"_"&amp;D598&amp;"_"&amp;E598&amp;"_"&amp;F598&amp;"_"&amp;G598&amp;"_"&amp;H598</f>
        <v>Residential_Single Family Low Income Program_HVAC/DHW_Prescriptive_Heating/water heating (tankless) boiler_90% AFUE_Incremental Cost</v>
      </c>
      <c r="B598" s="163" t="s">
        <v>11</v>
      </c>
      <c r="C598" s="163" t="s">
        <v>19</v>
      </c>
      <c r="D598" s="163" t="s">
        <v>304</v>
      </c>
      <c r="E598" s="163" t="s">
        <v>275</v>
      </c>
      <c r="F598" s="163" t="s">
        <v>318</v>
      </c>
      <c r="G598" s="179" t="s">
        <v>284</v>
      </c>
      <c r="H598" s="167" t="s">
        <v>149</v>
      </c>
      <c r="I598" s="183">
        <v>3522</v>
      </c>
      <c r="J598" s="163"/>
      <c r="K598" s="163" t="s">
        <v>227</v>
      </c>
      <c r="L598" s="163" t="s">
        <v>319</v>
      </c>
      <c r="M598" s="165"/>
    </row>
    <row r="599" spans="1:13" x14ac:dyDescent="0.25">
      <c r="A599" s="163" t="str">
        <f>B599&amp;"_"&amp;C599&amp;"_"&amp;D599&amp;"_"&amp;E599&amp;"_"&amp;F599&amp;"_"&amp;G599&amp;"_"&amp;H599</f>
        <v>Residential_Single Family Low Income Program_HVAC/DHW_Prescriptive_Heating/water heating (tankless) boiler_90% AFUE_Lifetime (years)</v>
      </c>
      <c r="B599" s="163" t="s">
        <v>11</v>
      </c>
      <c r="C599" s="163" t="s">
        <v>19</v>
      </c>
      <c r="D599" s="163" t="s">
        <v>304</v>
      </c>
      <c r="E599" s="163" t="s">
        <v>275</v>
      </c>
      <c r="F599" s="163" t="s">
        <v>318</v>
      </c>
      <c r="G599" s="179" t="s">
        <v>284</v>
      </c>
      <c r="H599" s="167" t="s">
        <v>157</v>
      </c>
      <c r="I599" s="165">
        <v>21.5</v>
      </c>
      <c r="J599" s="163"/>
      <c r="K599" s="163" t="s">
        <v>227</v>
      </c>
      <c r="L599" s="163" t="s">
        <v>319</v>
      </c>
      <c r="M599" s="165"/>
    </row>
    <row r="600" spans="1:13" x14ac:dyDescent="0.25">
      <c r="A600" s="163" t="str">
        <f>B600&amp;"_"&amp;C600&amp;"_"&amp;D600&amp;"_"&amp;E600&amp;"_"&amp;F600&amp;"_"&amp;G600&amp;"_"&amp;H600</f>
        <v>Residential_Single Family Low Income Program_HVAC/DHW_Prescriptive_Heating/water heating (tankless) boiler_90% AFUE_</v>
      </c>
      <c r="B600" s="163" t="s">
        <v>11</v>
      </c>
      <c r="C600" s="163" t="s">
        <v>19</v>
      </c>
      <c r="D600" s="163" t="s">
        <v>304</v>
      </c>
      <c r="E600" s="163" t="s">
        <v>275</v>
      </c>
      <c r="F600" s="163" t="s">
        <v>318</v>
      </c>
      <c r="G600" s="179" t="s">
        <v>284</v>
      </c>
      <c r="H600" s="167"/>
      <c r="I600" s="165"/>
      <c r="J600" s="163"/>
      <c r="K600" s="163"/>
      <c r="L600" s="163"/>
      <c r="M600" s="165"/>
    </row>
  </sheetData>
  <autoFilter ref="A17:M600" xr:uid="{EF350D43-EBA4-4287-8185-B94098D3A394}">
    <filterColumn colId="2">
      <filters>
        <filter val="Single Family Low Income Program"/>
      </filters>
    </filterColumn>
  </autoFilter>
  <conditionalFormatting sqref="H18:I1048576">
    <cfRule type="expression" dxfId="5" priority="1">
      <formula>OR($H18=$H$14,$H18=$H$15)</formula>
    </cfRule>
    <cfRule type="expression" dxfId="4" priority="2">
      <formula>OR($H18=$H$12,$H18=$H$13)</formula>
    </cfRule>
    <cfRule type="expression" dxfId="3" priority="3">
      <formula>OR($H18=$H$10,$H18=$H$11)</formula>
    </cfRule>
    <cfRule type="expression" dxfId="2" priority="4">
      <formula>OR($H18=$H$7,$H18=$H$8,$H18=$H$9)</formula>
    </cfRule>
    <cfRule type="expression" dxfId="1" priority="5">
      <formula>OR($H18=$H$5,$H18=$H$6)</formula>
    </cfRule>
    <cfRule type="expression" dxfId="0" priority="6">
      <formula>$H18&lt;&gt;""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 Tables</vt:lpstr>
      <vt:lpstr>General Inputs</vt:lpstr>
      <vt:lpstr>Measure Inputs</vt:lpstr>
      <vt:lpstr>Algorithms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Froio, Zach</dc:creator>
  <cp:lastModifiedBy>Reilly, Joseph</cp:lastModifiedBy>
  <dcterms:created xsi:type="dcterms:W3CDTF">2019-08-21T20:01:28Z</dcterms:created>
  <dcterms:modified xsi:type="dcterms:W3CDTF">2019-08-21T21:07:30Z</dcterms:modified>
</cp:coreProperties>
</file>