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ases\RATE CASES\MO\Electric\ER-2021-0312\09 - Filing\Fallert\"/>
    </mc:Choice>
  </mc:AlternateContent>
  <xr:revisionPtr revIDLastSave="0" documentId="8_{8801FA4A-88A4-4C25-8290-C28BCC8F355C}" xr6:coauthVersionLast="45" xr6:coauthVersionMax="45" xr10:uidLastSave="{00000000-0000-0000-0000-000000000000}"/>
  <bookViews>
    <workbookView xWindow="22932" yWindow="1452" windowWidth="16608" windowHeight="8832" xr2:uid="{3494C274-31C8-4044-AAF0-AE59615ACA74}"/>
  </bookViews>
  <sheets>
    <sheet name="EXP ADJ 2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n">[1]INPUT!#REF!</definedName>
    <definedName name="\r">#REF!</definedName>
    <definedName name="\w">[1]INPUT!#REF!</definedName>
    <definedName name="a">[2]INPUT!$K$41</definedName>
    <definedName name="b">[2]INPUT!#REF!</definedName>
    <definedName name="disc">'[3]roll forward'!$B$5</definedName>
    <definedName name="disc1">'[4]Proj to 12-31'!$G$5</definedName>
    <definedName name="Print_Area_MI">#REF!</definedName>
    <definedName name="RECON">#REF!</definedName>
    <definedName name="SCH_A">#REF!</definedName>
    <definedName name="SCH_F">#N/A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wrn.fas87." hidden="1">{"WORKSHEETS",#N/A,FALSE,"A";"SCH_A",#N/A,FALSE,"A";"SCH_B",#N/A,FALSE,"A";"SCH_C",#N/A,FALSE,"A";"SCH_D",#N/A,FALSE,"A";"SCH_E",#N/A,FALSE,"A";"SCHEDULE_F",#N/A,FALSE,"A"}</definedName>
    <definedName name="WS_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" l="1"/>
  <c r="M32" i="1"/>
  <c r="O32" i="1" s="1"/>
  <c r="O31" i="1"/>
  <c r="M30" i="1"/>
  <c r="O30" i="1" s="1"/>
  <c r="O29" i="1"/>
  <c r="M28" i="1"/>
  <c r="M33" i="1" s="1"/>
  <c r="K25" i="1"/>
  <c r="O24" i="1"/>
  <c r="O23" i="1"/>
  <c r="M22" i="1"/>
  <c r="O22" i="1" s="1"/>
  <c r="K19" i="1"/>
  <c r="O18" i="1"/>
  <c r="M18" i="1"/>
  <c r="M17" i="1"/>
  <c r="O17" i="1" s="1"/>
  <c r="O16" i="1"/>
  <c r="O15" i="1"/>
  <c r="O14" i="1"/>
  <c r="A14" i="1"/>
  <c r="A15" i="1" s="1"/>
  <c r="A16" i="1" s="1"/>
  <c r="A17" i="1" s="1"/>
  <c r="A18" i="1" s="1"/>
  <c r="A19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5" i="1" s="1"/>
  <c r="M13" i="1"/>
  <c r="O13" i="1" s="1"/>
  <c r="K35" i="1" l="1"/>
  <c r="O25" i="1"/>
  <c r="O19" i="1"/>
  <c r="O28" i="1"/>
  <c r="O33" i="1" s="1"/>
  <c r="M19" i="1"/>
  <c r="M25" i="1"/>
  <c r="M35" i="1" l="1"/>
  <c r="O35" i="1"/>
</calcChain>
</file>

<file path=xl/sharedStrings.xml><?xml version="1.0" encoding="utf-8"?>
<sst xmlns="http://schemas.openxmlformats.org/spreadsheetml/2006/main" count="51" uniqueCount="45">
  <si>
    <t>Test Year Ending September 30, 2020</t>
  </si>
  <si>
    <t>ER-2021-0312</t>
  </si>
  <si>
    <t>EXP ADJ 28 -Pension and OPEB Expense</t>
  </si>
  <si>
    <t>Total Missouri</t>
  </si>
  <si>
    <t xml:space="preserve">Line </t>
  </si>
  <si>
    <t>GL</t>
  </si>
  <si>
    <t>Test Year</t>
  </si>
  <si>
    <t>Pro Forma</t>
  </si>
  <si>
    <t>No.</t>
  </si>
  <si>
    <t>FERC</t>
  </si>
  <si>
    <t xml:space="preserve">Account </t>
  </si>
  <si>
    <t>Description</t>
  </si>
  <si>
    <t>Reference</t>
  </si>
  <si>
    <t>Ending Balance</t>
  </si>
  <si>
    <t>Adjustment</t>
  </si>
  <si>
    <t>(a)</t>
  </si>
  <si>
    <t>(b)</t>
  </si>
  <si>
    <t>(c)</t>
  </si>
  <si>
    <t>(d)</t>
  </si>
  <si>
    <t>(e)</t>
  </si>
  <si>
    <t>(f)</t>
  </si>
  <si>
    <t>(g) = (f) - (e)</t>
  </si>
  <si>
    <t>PENSION</t>
  </si>
  <si>
    <t>Elect/Gas Pension NnServiceCst</t>
  </si>
  <si>
    <t>WP 6.2</t>
  </si>
  <si>
    <t>WGI NonService Pension Cost</t>
  </si>
  <si>
    <t>FAS 87 SLCC Reimbursement</t>
  </si>
  <si>
    <t>FAS87 Reg Asset Accum. Exp</t>
  </si>
  <si>
    <t>FAS87 Pens - Elec/Gas (GAAP)</t>
  </si>
  <si>
    <t>FAS87 Pens - Reg Asset Amort. (5yr)</t>
  </si>
  <si>
    <t>Total Pension Adjustment:</t>
  </si>
  <si>
    <t>SERP</t>
  </si>
  <si>
    <t>SERP Pension NonServiceCost</t>
  </si>
  <si>
    <t>WGI NonService SERP Cost</t>
  </si>
  <si>
    <t>Pension SERP Defined Benefit</t>
  </si>
  <si>
    <t>Total SERP Adjustment:</t>
  </si>
  <si>
    <t>OPEB</t>
  </si>
  <si>
    <t>Elec/Gas OPEB NonServiceCost</t>
  </si>
  <si>
    <t>WGI NonService OPEB Cost</t>
  </si>
  <si>
    <t>FAS106 OPEB - Reg Amortization</t>
  </si>
  <si>
    <t>FAS106 HC - Reg Asst Accum. Exp</t>
  </si>
  <si>
    <t>FAS106 HC - Elec/Gas (GAAP)</t>
  </si>
  <si>
    <t>Total OPEB Adjustment:</t>
  </si>
  <si>
    <t>Total Pension/OPEB Adjustment:</t>
  </si>
  <si>
    <t xml:space="preserve">                                                                                                               The Empire District Electric Company                                                                                    Schedule JAF-1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</si>
</sst>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00_);_(* \(#,##0.00000\);_(* &quot;-&quot;??_);_(@_)"/>
    <numFmt numFmtId="167" formatCode="_(* #,##0.000_);_(* \(#,##0.000\);_(* &quot;-&quot;??_);_(@_)"/>
  </numFmts>
  <fonts count="12" x14ac:knownFonts="1">
    <font>
      <sz val="10"/>
      <name val="Arial"/>
      <family val="2"/>
    </font>
    <font>
      <sz val="10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Tms Rmn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9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4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4" applyFont="1"/>
    <xf numFmtId="0" fontId="3" fillId="0" borderId="0" xfId="5" applyFont="1" applyAlignment="1">
      <alignment horizontal="center"/>
    </xf>
    <xf numFmtId="39" fontId="3" fillId="0" borderId="0" xfId="4" applyNumberFormat="1" applyFont="1"/>
    <xf numFmtId="0" fontId="6" fillId="0" borderId="0" xfId="4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3" fillId="0" borderId="0" xfId="2" applyNumberFormat="1" applyFont="1"/>
    <xf numFmtId="165" fontId="3" fillId="0" borderId="0" xfId="6" applyNumberFormat="1" applyFont="1" applyAlignment="1">
      <alignment horizontal="center"/>
    </xf>
    <xf numFmtId="165" fontId="3" fillId="0" borderId="0" xfId="1" applyNumberFormat="1" applyFont="1"/>
    <xf numFmtId="165" fontId="3" fillId="0" borderId="0" xfId="4" applyNumberFormat="1" applyFont="1"/>
    <xf numFmtId="166" fontId="3" fillId="0" borderId="0" xfId="4" applyNumberFormat="1" applyFont="1"/>
    <xf numFmtId="167" fontId="3" fillId="0" borderId="0" xfId="4" applyNumberFormat="1" applyFont="1"/>
    <xf numFmtId="0" fontId="7" fillId="0" borderId="0" xfId="4" applyFont="1"/>
    <xf numFmtId="165" fontId="3" fillId="0" borderId="5" xfId="1" applyNumberFormat="1" applyFont="1" applyBorder="1" applyAlignment="1">
      <alignment horizontal="center"/>
    </xf>
    <xf numFmtId="43" fontId="3" fillId="0" borderId="0" xfId="4" applyNumberFormat="1" applyFont="1"/>
    <xf numFmtId="43" fontId="6" fillId="0" borderId="0" xfId="4" applyNumberFormat="1" applyFont="1"/>
    <xf numFmtId="165" fontId="6" fillId="0" borderId="0" xfId="4" applyNumberFormat="1" applyFont="1"/>
    <xf numFmtId="10" fontId="3" fillId="0" borderId="0" xfId="3" applyNumberFormat="1" applyFont="1"/>
    <xf numFmtId="37" fontId="3" fillId="0" borderId="0" xfId="4" applyNumberFormat="1" applyFont="1"/>
    <xf numFmtId="43" fontId="3" fillId="0" borderId="0" xfId="1" applyFont="1"/>
    <xf numFmtId="0" fontId="3" fillId="0" borderId="0" xfId="7" applyFont="1" applyAlignment="1">
      <alignment horizontal="center"/>
    </xf>
    <xf numFmtId="39" fontId="3" fillId="0" borderId="0" xfId="7" applyNumberFormat="1" applyFont="1" applyAlignment="1">
      <alignment horizontal="center"/>
    </xf>
    <xf numFmtId="0" fontId="3" fillId="0" borderId="0" xfId="7" applyFont="1"/>
    <xf numFmtId="1" fontId="3" fillId="0" borderId="0" xfId="8" applyNumberFormat="1" applyFont="1" applyAlignment="1">
      <alignment horizontal="center"/>
    </xf>
    <xf numFmtId="165" fontId="3" fillId="0" borderId="5" xfId="1" applyNumberFormat="1" applyFont="1" applyBorder="1"/>
    <xf numFmtId="0" fontId="3" fillId="0" borderId="0" xfId="9" applyFont="1" applyAlignment="1">
      <alignment horizontal="center"/>
    </xf>
    <xf numFmtId="4" fontId="3" fillId="0" borderId="0" xfId="10" applyNumberFormat="1" applyFont="1"/>
    <xf numFmtId="165" fontId="3" fillId="0" borderId="0" xfId="11" applyNumberFormat="1" applyFont="1"/>
    <xf numFmtId="4" fontId="5" fillId="0" borderId="0" xfId="10" applyNumberFormat="1" applyFont="1"/>
    <xf numFmtId="164" fontId="2" fillId="0" borderId="6" xfId="2" applyNumberFormat="1" applyFont="1" applyBorder="1"/>
    <xf numFmtId="0" fontId="6" fillId="0" borderId="0" xfId="4" applyFont="1" applyAlignment="1">
      <alignment horizontal="right"/>
    </xf>
    <xf numFmtId="165" fontId="6" fillId="0" borderId="0" xfId="1" applyNumberFormat="1" applyFont="1"/>
    <xf numFmtId="0" fontId="5" fillId="0" borderId="0" xfId="4" applyFont="1" applyAlignment="1">
      <alignment horizontal="left" vertical="top"/>
    </xf>
    <xf numFmtId="164" fontId="2" fillId="0" borderId="0" xfId="4" applyNumberFormat="1" applyFont="1"/>
    <xf numFmtId="0" fontId="10" fillId="0" borderId="0" xfId="4" applyFont="1" applyAlignment="1">
      <alignment horizontal="left" vertical="top"/>
    </xf>
    <xf numFmtId="0" fontId="3" fillId="0" borderId="0" xfId="4" applyFont="1" applyAlignment="1">
      <alignment vertical="top" wrapText="1"/>
    </xf>
    <xf numFmtId="0" fontId="11" fillId="0" borderId="0" xfId="4" applyFont="1"/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</cellXfs>
  <cellStyles count="12">
    <cellStyle name="Comma" xfId="1" builtinId="3"/>
    <cellStyle name="Comma 10" xfId="6" xr:uid="{C6FB40BF-B482-4C1E-BA05-EFBCCE8205CE}"/>
    <cellStyle name="Comma 2 3" xfId="11" xr:uid="{53FB474C-F255-4BEA-A052-158AE0C5D52B}"/>
    <cellStyle name="Currency" xfId="2" builtinId="4"/>
    <cellStyle name="Normal" xfId="0" builtinId="0"/>
    <cellStyle name="Normal 10 2 2" xfId="7" xr:uid="{321024A5-87D0-480B-A883-6F9AB8F1FBD7}"/>
    <cellStyle name="Normal 12 2 3 3" xfId="9" xr:uid="{70307CFB-B1ED-4761-8E36-061E1DB966B4}"/>
    <cellStyle name="Normal 159" xfId="8" xr:uid="{3900C64D-A124-4C0D-9CC1-8DC35C5D711A}"/>
    <cellStyle name="Normal 2 2" xfId="5" xr:uid="{49FBA438-CB1A-4374-974A-A2BBA633B8B7}"/>
    <cellStyle name="Normal 4 3" xfId="10" xr:uid="{DDFBA014-9663-4133-AA92-3148BCDD3791}"/>
    <cellStyle name="Normal 7 2" xfId="4" xr:uid="{A5C9D327-55BE-470B-8CE0-AEBFE93927A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349251</xdr:colOff>
      <xdr:row>28</xdr:row>
      <xdr:rowOff>0</xdr:rowOff>
    </xdr:from>
    <xdr:to>
      <xdr:col>8</xdr:col>
      <xdr:colOff>349251</xdr:colOff>
      <xdr:row>31</xdr:row>
      <xdr:rowOff>169333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E65A861-4D9C-49F6-BF50-3DD5B2E6A46E}"/>
            </a:ext>
          </a:extLst>
        </xdr:cNvPr>
        <xdr:cNvCxnSpPr/>
      </xdr:nvCxnSpPr>
      <xdr:spPr>
        <a:xfrm>
          <a:off x="5397501" y="5362575"/>
          <a:ext cx="0" cy="7408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359834</xdr:colOff>
      <xdr:row>22</xdr:row>
      <xdr:rowOff>10584</xdr:rowOff>
    </xdr:from>
    <xdr:to>
      <xdr:col>8</xdr:col>
      <xdr:colOff>359834</xdr:colOff>
      <xdr:row>24</xdr:row>
      <xdr:rowOff>52917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E68716C-B169-4EEA-AEC0-8B4582123140}"/>
            </a:ext>
          </a:extLst>
        </xdr:cNvPr>
        <xdr:cNvCxnSpPr/>
      </xdr:nvCxnSpPr>
      <xdr:spPr>
        <a:xfrm>
          <a:off x="5408084" y="4230159"/>
          <a:ext cx="0" cy="423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359834</xdr:colOff>
      <xdr:row>13</xdr:row>
      <xdr:rowOff>21167</xdr:rowOff>
    </xdr:from>
    <xdr:to>
      <xdr:col>8</xdr:col>
      <xdr:colOff>359834</xdr:colOff>
      <xdr:row>18</xdr:row>
      <xdr:rowOff>31750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11622E1-7C35-45D4-8A70-35726EBA7B2A}"/>
            </a:ext>
          </a:extLst>
        </xdr:cNvPr>
        <xdr:cNvCxnSpPr/>
      </xdr:nvCxnSpPr>
      <xdr:spPr>
        <a:xfrm>
          <a:off x="5408084" y="2526242"/>
          <a:ext cx="0" cy="96308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efits\Liberty%20Energy\CASH%20BALANCE%20(MERGED)\LIBERTY%20CASH%20BALANCE\FAS\2015\2015%20Disclosure%20-%203.73%25%20National%20Combined%20-%20Updated%20Mortality%20Projec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Walsworth/PLANS/FAS87/FAS87_01_GAM7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Retiree%20Medical/PARK%20WATER%20Retiree%20Medical/2017/FAS87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NEW%20HAMPSHIRE/Retiree%20Medical/2014/FAS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RATE%20CASES\MO\Electric\ER-2021-0312\06%20-%20Rate%20Case%20Application\Filing%20Workpapers\Fallert\EXP%20ADJ%2028%20-%20Pension%20and%20OP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  <sheetName val="Set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87 ASSETS"/>
      <sheetName val="liability proj for disc."/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forward"/>
      <sheetName val="nppc"/>
      <sheetName val="nppc no OCI elim"/>
      <sheetName val="Liab summary"/>
      <sheetName val="maximum"/>
      <sheetName val="Curtailment"/>
      <sheetName val="projection"/>
      <sheetName val="exhibit"/>
    </sheetNames>
    <sheetDataSet>
      <sheetData sheetId="0">
        <row r="5">
          <cell r="B5">
            <v>3.56E-2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15"/>
      <sheetName val="expense14"/>
      <sheetName val="expense13"/>
      <sheetName val="expense12"/>
      <sheetName val="Proj to 12-31"/>
      <sheetName val="payouts"/>
      <sheetName val="exhibit"/>
      <sheetName val="Granite alloc14"/>
      <sheetName val="EnergN alloc14"/>
      <sheetName val="Sheet1"/>
    </sheetNames>
    <sheetDataSet>
      <sheetData sheetId="0"/>
      <sheetData sheetId="1"/>
      <sheetData sheetId="2"/>
      <sheetData sheetId="3"/>
      <sheetData sheetId="4">
        <row r="5">
          <cell r="B5">
            <v>3.8300000000000001E-2</v>
          </cell>
          <cell r="G5">
            <v>3.8300000000000001E-2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E adjustment FAS 87"/>
      <sheetName val="TME adjustment FAS 106"/>
      <sheetName val="EXP ADJ 28"/>
      <sheetName val="Summary"/>
      <sheetName val="FAS 87 and FAS 88"/>
      <sheetName val="2021 Electric FAS 87"/>
      <sheetName val="2021 SERP FAS 87"/>
      <sheetName val="FAS 106"/>
      <sheetName val="2021 Electric FAS 106"/>
      <sheetName val="CBIZ 2021 Pension"/>
      <sheetName val="CBIZ 2021 OPEB"/>
      <sheetName val="FAS 88 Settlements"/>
      <sheetName val="GL Balance"/>
    </sheetNames>
    <sheetDataSet>
      <sheetData sheetId="0"/>
      <sheetData sheetId="1"/>
      <sheetData sheetId="2"/>
      <sheetData sheetId="3"/>
      <sheetData sheetId="4">
        <row r="17">
          <cell r="E17">
            <v>3441187.6516350005</v>
          </cell>
        </row>
        <row r="24">
          <cell r="E24">
            <v>449944.37787490024</v>
          </cell>
        </row>
      </sheetData>
      <sheetData sheetId="5">
        <row r="14">
          <cell r="E14">
            <v>3173625.7758489996</v>
          </cell>
        </row>
        <row r="22">
          <cell r="E22">
            <v>3819108.7629</v>
          </cell>
        </row>
      </sheetData>
      <sheetData sheetId="6">
        <row r="21">
          <cell r="E21">
            <v>1602394.9038</v>
          </cell>
        </row>
      </sheetData>
      <sheetData sheetId="7">
        <row r="20">
          <cell r="E20">
            <v>-94271.610969299916</v>
          </cell>
        </row>
      </sheetData>
      <sheetData sheetId="8">
        <row r="14">
          <cell r="E14">
            <v>2570975.0385749997</v>
          </cell>
        </row>
        <row r="22">
          <cell r="E22">
            <v>2601682.2717320002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C5DE-E5AD-41B2-AB20-4922293496B7}">
  <sheetPr>
    <pageSetUpPr fitToPage="1"/>
  </sheetPr>
  <dimension ref="A1:Q43"/>
  <sheetViews>
    <sheetView tabSelected="1" zoomScale="90" zoomScaleNormal="90" workbookViewId="0">
      <selection activeCell="A2" sqref="A2:O2"/>
    </sheetView>
  </sheetViews>
  <sheetFormatPr defaultColWidth="9.109375" defaultRowHeight="14.4" x14ac:dyDescent="0.3"/>
  <cols>
    <col min="1" max="1" width="9.109375" style="1"/>
    <col min="2" max="2" width="2.6640625" style="1" customWidth="1"/>
    <col min="3" max="3" width="9.109375" style="1"/>
    <col min="4" max="4" width="2.6640625" style="1" customWidth="1"/>
    <col min="5" max="5" width="14" style="1" bestFit="1" customWidth="1"/>
    <col min="6" max="6" width="2.6640625" style="1" customWidth="1"/>
    <col min="7" max="7" width="32.5546875" style="1" customWidth="1"/>
    <col min="8" max="8" width="2.6640625" style="1" customWidth="1"/>
    <col min="9" max="9" width="10.33203125" style="1" bestFit="1" customWidth="1"/>
    <col min="10" max="10" width="2.6640625" style="1" customWidth="1"/>
    <col min="11" max="11" width="16.33203125" style="1" bestFit="1" customWidth="1"/>
    <col min="12" max="12" width="2.6640625" style="1" customWidth="1"/>
    <col min="13" max="13" width="16.109375" style="1" bestFit="1" customWidth="1"/>
    <col min="14" max="14" width="2.6640625" style="1" customWidth="1"/>
    <col min="15" max="15" width="15.109375" style="1" bestFit="1" customWidth="1"/>
    <col min="16" max="16" width="11.6640625" style="1" bestFit="1" customWidth="1"/>
    <col min="17" max="17" width="17.33203125" style="1" bestFit="1" customWidth="1"/>
    <col min="18" max="16384" width="9.109375" style="1"/>
  </cols>
  <sheetData>
    <row r="1" spans="1:17" x14ac:dyDescent="0.3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7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7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7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7" x14ac:dyDescent="0.3">
      <c r="A5" s="2"/>
    </row>
    <row r="6" spans="1:17" ht="15" thickBot="1" x14ac:dyDescent="0.35"/>
    <row r="7" spans="1:17" ht="15" thickBot="1" x14ac:dyDescent="0.35">
      <c r="K7" s="3" t="s">
        <v>3</v>
      </c>
      <c r="L7" s="4"/>
      <c r="M7" s="3" t="s">
        <v>3</v>
      </c>
      <c r="N7" s="4"/>
      <c r="O7" s="3" t="s">
        <v>3</v>
      </c>
    </row>
    <row r="8" spans="1:17" x14ac:dyDescent="0.3">
      <c r="A8" s="5" t="s">
        <v>4</v>
      </c>
      <c r="C8" s="5"/>
      <c r="E8" s="5" t="s">
        <v>5</v>
      </c>
      <c r="G8" s="5"/>
      <c r="K8" s="6" t="s">
        <v>6</v>
      </c>
      <c r="L8" s="4"/>
      <c r="M8" s="6" t="s">
        <v>7</v>
      </c>
      <c r="N8" s="4"/>
      <c r="O8" s="6" t="s">
        <v>7</v>
      </c>
    </row>
    <row r="9" spans="1:17" ht="15" thickBot="1" x14ac:dyDescent="0.35">
      <c r="A9" s="7" t="s">
        <v>8</v>
      </c>
      <c r="C9" s="7" t="s">
        <v>9</v>
      </c>
      <c r="E9" s="7" t="s">
        <v>10</v>
      </c>
      <c r="G9" s="7" t="s">
        <v>11</v>
      </c>
      <c r="I9" s="7" t="s">
        <v>12</v>
      </c>
      <c r="K9" s="8" t="s">
        <v>13</v>
      </c>
      <c r="L9" s="4"/>
      <c r="M9" s="8" t="s">
        <v>13</v>
      </c>
      <c r="N9" s="4"/>
      <c r="O9" s="9" t="s">
        <v>14</v>
      </c>
    </row>
    <row r="10" spans="1:17" x14ac:dyDescent="0.3">
      <c r="B10" s="5"/>
      <c r="C10" s="5" t="s">
        <v>15</v>
      </c>
      <c r="D10" s="5"/>
      <c r="E10" s="5" t="s">
        <v>16</v>
      </c>
      <c r="F10" s="5"/>
      <c r="G10" s="5" t="s">
        <v>17</v>
      </c>
      <c r="H10" s="5"/>
      <c r="I10" s="5" t="s">
        <v>18</v>
      </c>
      <c r="J10" s="5"/>
      <c r="K10" s="10" t="s">
        <v>19</v>
      </c>
      <c r="L10" s="11"/>
      <c r="M10" s="10" t="s">
        <v>20</v>
      </c>
      <c r="N10" s="4"/>
      <c r="O10" s="10" t="s">
        <v>21</v>
      </c>
    </row>
    <row r="11" spans="1:17" x14ac:dyDescent="0.3">
      <c r="C11" s="5"/>
      <c r="K11" s="5"/>
    </row>
    <row r="12" spans="1:17" x14ac:dyDescent="0.3">
      <c r="A12" s="12" t="s">
        <v>22</v>
      </c>
      <c r="C12" s="5"/>
      <c r="K12" s="5"/>
    </row>
    <row r="13" spans="1:17" x14ac:dyDescent="0.3">
      <c r="A13" s="5">
        <v>1</v>
      </c>
      <c r="C13" s="5">
        <v>426</v>
      </c>
      <c r="D13" s="5"/>
      <c r="E13" s="13">
        <v>426581</v>
      </c>
      <c r="G13" s="14" t="s">
        <v>23</v>
      </c>
      <c r="I13" s="15" t="s">
        <v>24</v>
      </c>
      <c r="K13" s="16">
        <v>2929338</v>
      </c>
      <c r="L13" s="17"/>
      <c r="M13" s="17">
        <f>+'[5]2021 Electric FAS 87'!E22+'[5]FAS 87 and FAS 88'!E17</f>
        <v>7260296.4145350009</v>
      </c>
      <c r="N13" s="17"/>
      <c r="O13" s="17">
        <f>+M13-K13</f>
        <v>4330958.4145350009</v>
      </c>
    </row>
    <row r="14" spans="1:17" x14ac:dyDescent="0.3">
      <c r="A14" s="5">
        <f>+A13+1</f>
        <v>2</v>
      </c>
      <c r="C14" s="5">
        <v>426</v>
      </c>
      <c r="D14" s="5"/>
      <c r="E14" s="13">
        <v>426588</v>
      </c>
      <c r="G14" s="14" t="s">
        <v>25</v>
      </c>
      <c r="K14" s="18">
        <v>-37484.88029111232</v>
      </c>
      <c r="M14" s="19">
        <v>0</v>
      </c>
      <c r="O14" s="20">
        <f t="shared" ref="O14:O18" si="0">+M14-K14</f>
        <v>37484.88029111232</v>
      </c>
    </row>
    <row r="15" spans="1:17" x14ac:dyDescent="0.3">
      <c r="A15" s="5">
        <f t="shared" ref="A15:A19" si="1">+A14+1</f>
        <v>3</v>
      </c>
      <c r="C15" s="5">
        <v>926</v>
      </c>
      <c r="D15" s="5"/>
      <c r="E15" s="13">
        <v>926146</v>
      </c>
      <c r="G15" s="14" t="s">
        <v>26</v>
      </c>
      <c r="K15" s="18">
        <v>-1.6643625120879768</v>
      </c>
      <c r="M15" s="19">
        <v>0</v>
      </c>
      <c r="O15" s="20">
        <f t="shared" si="0"/>
        <v>1.6643625120879768</v>
      </c>
      <c r="Q15" s="21"/>
    </row>
    <row r="16" spans="1:17" x14ac:dyDescent="0.3">
      <c r="A16" s="5">
        <f t="shared" si="1"/>
        <v>4</v>
      </c>
      <c r="C16" s="5">
        <v>926</v>
      </c>
      <c r="D16" s="5"/>
      <c r="E16" s="13">
        <v>926147</v>
      </c>
      <c r="G16" s="14" t="s">
        <v>27</v>
      </c>
      <c r="K16" s="18">
        <v>2205556.4952406865</v>
      </c>
      <c r="M16" s="19">
        <v>0</v>
      </c>
      <c r="O16" s="20">
        <f t="shared" si="0"/>
        <v>-2205556.4952406865</v>
      </c>
      <c r="Q16" s="22"/>
    </row>
    <row r="17" spans="1:17" x14ac:dyDescent="0.3">
      <c r="A17" s="5">
        <f t="shared" si="1"/>
        <v>5</v>
      </c>
      <c r="C17" s="5">
        <v>926</v>
      </c>
      <c r="D17" s="5"/>
      <c r="E17" s="13">
        <v>926148</v>
      </c>
      <c r="G17" s="14" t="s">
        <v>28</v>
      </c>
      <c r="K17" s="18">
        <v>2995319.4771660687</v>
      </c>
      <c r="M17" s="19">
        <f>+'[5]2021 Electric FAS 87'!E14</f>
        <v>3173625.7758489996</v>
      </c>
      <c r="O17" s="20">
        <f t="shared" si="0"/>
        <v>178306.29868293088</v>
      </c>
      <c r="Q17" s="22"/>
    </row>
    <row r="18" spans="1:17" x14ac:dyDescent="0.3">
      <c r="A18" s="5">
        <f t="shared" si="1"/>
        <v>6</v>
      </c>
      <c r="C18" s="5">
        <v>926</v>
      </c>
      <c r="D18" s="5"/>
      <c r="E18" s="13">
        <v>926149</v>
      </c>
      <c r="G18" s="14" t="s">
        <v>29</v>
      </c>
      <c r="K18" s="18">
        <v>752480.43115643447</v>
      </c>
      <c r="M18" s="19">
        <f>+'[5]FAS 87 and FAS 88'!E24</f>
        <v>449944.37787490024</v>
      </c>
      <c r="O18" s="20">
        <f t="shared" si="0"/>
        <v>-302536.05328153423</v>
      </c>
    </row>
    <row r="19" spans="1:17" x14ac:dyDescent="0.3">
      <c r="A19" s="5">
        <f t="shared" si="1"/>
        <v>7</v>
      </c>
      <c r="C19" s="5"/>
      <c r="G19" s="23" t="s">
        <v>30</v>
      </c>
      <c r="K19" s="24">
        <f>SUM(K13:K18)</f>
        <v>8845207.858909566</v>
      </c>
      <c r="L19" s="25"/>
      <c r="M19" s="24">
        <f>SUM(M13:M18)</f>
        <v>10883866.5682589</v>
      </c>
      <c r="O19" s="24">
        <f>SUM(O13:O18)</f>
        <v>2038658.7093493363</v>
      </c>
      <c r="P19" s="26"/>
    </row>
    <row r="20" spans="1:17" x14ac:dyDescent="0.3">
      <c r="C20" s="5"/>
      <c r="K20" s="5"/>
    </row>
    <row r="21" spans="1:17" x14ac:dyDescent="0.3">
      <c r="A21" s="12" t="s">
        <v>31</v>
      </c>
      <c r="C21" s="5"/>
      <c r="K21" s="5"/>
    </row>
    <row r="22" spans="1:17" x14ac:dyDescent="0.3">
      <c r="A22" s="5">
        <f>+A19+1</f>
        <v>8</v>
      </c>
      <c r="C22" s="5">
        <v>426</v>
      </c>
      <c r="D22" s="5"/>
      <c r="E22" s="13">
        <v>426582</v>
      </c>
      <c r="G22" s="14" t="s">
        <v>32</v>
      </c>
      <c r="I22" s="15" t="s">
        <v>24</v>
      </c>
      <c r="K22" s="18">
        <v>1738072</v>
      </c>
      <c r="M22" s="19">
        <f>+'[5]2021 SERP FAS 87'!E21</f>
        <v>1602394.9038</v>
      </c>
      <c r="O22" s="20">
        <f>+M22-K22</f>
        <v>-135677.09620000003</v>
      </c>
    </row>
    <row r="23" spans="1:17" x14ac:dyDescent="0.3">
      <c r="A23" s="5">
        <f>+A22+1</f>
        <v>9</v>
      </c>
      <c r="C23" s="5">
        <v>426</v>
      </c>
      <c r="D23" s="5"/>
      <c r="E23" s="13">
        <v>426589</v>
      </c>
      <c r="G23" s="14" t="s">
        <v>33</v>
      </c>
      <c r="K23" s="18">
        <v>-10156.396720583898</v>
      </c>
      <c r="M23" s="19">
        <v>0</v>
      </c>
      <c r="O23" s="20">
        <f>+M23-K23</f>
        <v>10156.396720583898</v>
      </c>
    </row>
    <row r="24" spans="1:17" x14ac:dyDescent="0.3">
      <c r="A24" s="5">
        <f t="shared" ref="A24:A25" si="2">+A23+1</f>
        <v>10</v>
      </c>
      <c r="C24" s="5">
        <v>926</v>
      </c>
      <c r="D24" s="5"/>
      <c r="E24" s="13">
        <v>926145</v>
      </c>
      <c r="G24" s="14" t="s">
        <v>34</v>
      </c>
      <c r="K24" s="18">
        <v>8.3358336930166423</v>
      </c>
      <c r="M24" s="19">
        <v>0</v>
      </c>
      <c r="O24" s="20">
        <f>+M24-K24</f>
        <v>-8.3358336930166423</v>
      </c>
    </row>
    <row r="25" spans="1:17" x14ac:dyDescent="0.3">
      <c r="A25" s="5">
        <f t="shared" si="2"/>
        <v>11</v>
      </c>
      <c r="C25" s="5"/>
      <c r="D25" s="5"/>
      <c r="E25" s="13"/>
      <c r="G25" s="23" t="s">
        <v>35</v>
      </c>
      <c r="K25" s="24">
        <f>SUM(K22:K24)</f>
        <v>1727923.9391131091</v>
      </c>
      <c r="M25" s="24">
        <f>SUM(M22:M24)</f>
        <v>1602394.9038</v>
      </c>
      <c r="O25" s="24">
        <f>SUM(O22:O24)</f>
        <v>-125529.03531310914</v>
      </c>
      <c r="P25" s="27"/>
    </row>
    <row r="26" spans="1:17" x14ac:dyDescent="0.3">
      <c r="C26" s="5"/>
      <c r="K26" s="5"/>
    </row>
    <row r="27" spans="1:17" x14ac:dyDescent="0.3">
      <c r="A27" s="12" t="s">
        <v>36</v>
      </c>
      <c r="C27" s="5"/>
      <c r="K27" s="5"/>
    </row>
    <row r="28" spans="1:17" x14ac:dyDescent="0.3">
      <c r="A28" s="5">
        <f>+A25+1</f>
        <v>12</v>
      </c>
      <c r="B28" s="5"/>
      <c r="C28" s="5">
        <v>426</v>
      </c>
      <c r="D28" s="5"/>
      <c r="E28" s="13">
        <v>426585</v>
      </c>
      <c r="G28" s="14" t="s">
        <v>37</v>
      </c>
      <c r="I28" s="15" t="s">
        <v>24</v>
      </c>
      <c r="K28" s="18">
        <v>1983790</v>
      </c>
      <c r="M28" s="19">
        <f>+'[5]2021 Electric FAS 106'!E22</f>
        <v>2601682.2717320002</v>
      </c>
      <c r="O28" s="20">
        <f>+M28-K28</f>
        <v>617892.27173200017</v>
      </c>
    </row>
    <row r="29" spans="1:17" x14ac:dyDescent="0.3">
      <c r="A29" s="5">
        <f>+A28+1</f>
        <v>13</v>
      </c>
      <c r="B29" s="5"/>
      <c r="C29" s="5">
        <v>426</v>
      </c>
      <c r="D29" s="5"/>
      <c r="E29" s="13">
        <v>426590</v>
      </c>
      <c r="G29" s="14" t="s">
        <v>38</v>
      </c>
      <c r="K29" s="18">
        <v>-8851.320407243089</v>
      </c>
      <c r="M29" s="19">
        <v>0</v>
      </c>
      <c r="O29" s="20">
        <f t="shared" ref="O29:O32" si="3">+M29-K29</f>
        <v>8851.320407243089</v>
      </c>
      <c r="Q29" s="28"/>
    </row>
    <row r="30" spans="1:17" x14ac:dyDescent="0.3">
      <c r="A30" s="5">
        <f t="shared" ref="A30:A33" si="4">+A29+1</f>
        <v>14</v>
      </c>
      <c r="B30" s="5"/>
      <c r="C30" s="5">
        <v>926</v>
      </c>
      <c r="D30" s="5"/>
      <c r="E30" s="13">
        <v>926326</v>
      </c>
      <c r="G30" s="14" t="s">
        <v>39</v>
      </c>
      <c r="K30" s="18">
        <v>-118494.29501817841</v>
      </c>
      <c r="M30" s="29">
        <f>+'[5]FAS 106'!E20</f>
        <v>-94271.610969299916</v>
      </c>
      <c r="O30" s="20">
        <f t="shared" si="3"/>
        <v>24222.684048878495</v>
      </c>
    </row>
    <row r="31" spans="1:17" x14ac:dyDescent="0.3">
      <c r="A31" s="5">
        <f t="shared" si="4"/>
        <v>15</v>
      </c>
      <c r="B31" s="5"/>
      <c r="C31" s="5">
        <v>926</v>
      </c>
      <c r="D31" s="5"/>
      <c r="E31" s="13">
        <v>926327</v>
      </c>
      <c r="G31" s="14" t="s">
        <v>40</v>
      </c>
      <c r="K31" s="18">
        <v>-1184917.190782706</v>
      </c>
      <c r="M31" s="30">
        <v>0</v>
      </c>
      <c r="O31" s="20">
        <f t="shared" si="3"/>
        <v>1184917.190782706</v>
      </c>
    </row>
    <row r="32" spans="1:17" x14ac:dyDescent="0.3">
      <c r="A32" s="5">
        <f t="shared" si="4"/>
        <v>16</v>
      </c>
      <c r="B32" s="5"/>
      <c r="C32" s="5">
        <v>926</v>
      </c>
      <c r="D32" s="31"/>
      <c r="E32" s="13">
        <v>926328</v>
      </c>
      <c r="F32" s="32"/>
      <c r="G32" s="14" t="s">
        <v>41</v>
      </c>
      <c r="K32" s="18">
        <v>1828753.5054664158</v>
      </c>
      <c r="M32" s="19">
        <f>+'[5]2021 Electric FAS 106'!E14</f>
        <v>2570975.0385749997</v>
      </c>
      <c r="O32" s="20">
        <f t="shared" si="3"/>
        <v>742221.53310858388</v>
      </c>
    </row>
    <row r="33" spans="1:16" x14ac:dyDescent="0.3">
      <c r="A33" s="5">
        <f t="shared" si="4"/>
        <v>17</v>
      </c>
      <c r="D33" s="33"/>
      <c r="E33" s="34"/>
      <c r="F33" s="32"/>
      <c r="G33" s="23" t="s">
        <v>42</v>
      </c>
      <c r="I33" s="15"/>
      <c r="K33" s="35">
        <f>SUM(K28:K32)</f>
        <v>2500280.6992582884</v>
      </c>
      <c r="M33" s="35">
        <f>SUM(M28:M32)</f>
        <v>5078385.6993377004</v>
      </c>
      <c r="O33" s="35">
        <f>SUM(O28:O32)</f>
        <v>2578105.000079412</v>
      </c>
      <c r="P33" s="27"/>
    </row>
    <row r="34" spans="1:16" x14ac:dyDescent="0.3">
      <c r="A34" s="5"/>
      <c r="D34" s="33"/>
      <c r="E34" s="36"/>
      <c r="F34" s="32"/>
      <c r="G34" s="37"/>
      <c r="K34" s="38"/>
    </row>
    <row r="35" spans="1:16" ht="15" thickBot="1" x14ac:dyDescent="0.35">
      <c r="A35" s="5">
        <f>+A33+1</f>
        <v>18</v>
      </c>
      <c r="C35" s="31"/>
      <c r="D35" s="33"/>
      <c r="E35" s="36"/>
      <c r="F35" s="32"/>
      <c r="G35" s="39" t="s">
        <v>43</v>
      </c>
      <c r="K35" s="40">
        <f>+K19+K25+K33</f>
        <v>13073412.497280963</v>
      </c>
      <c r="L35" s="17"/>
      <c r="M35" s="40">
        <f>+M19+M25+M33</f>
        <v>17564647.171396598</v>
      </c>
      <c r="N35" s="17"/>
      <c r="O35" s="40">
        <f>+O19+O25+O33</f>
        <v>4491234.6741156392</v>
      </c>
    </row>
    <row r="36" spans="1:16" ht="15" thickTop="1" x14ac:dyDescent="0.3">
      <c r="A36" s="5"/>
      <c r="C36" s="31"/>
      <c r="D36" s="33"/>
      <c r="E36" s="36"/>
      <c r="F36" s="32"/>
      <c r="G36" s="39"/>
      <c r="J36" s="41"/>
      <c r="K36" s="42"/>
      <c r="L36" s="42"/>
      <c r="M36" s="42"/>
      <c r="N36" s="42"/>
      <c r="O36" s="42"/>
    </row>
    <row r="37" spans="1:16" x14ac:dyDescent="0.3">
      <c r="A37" s="5"/>
      <c r="C37" s="31"/>
      <c r="D37" s="33"/>
      <c r="E37" s="36"/>
      <c r="F37" s="32"/>
      <c r="G37" s="37"/>
      <c r="K37" s="38"/>
    </row>
    <row r="38" spans="1:16" x14ac:dyDescent="0.3">
      <c r="A38" s="43"/>
      <c r="G38" s="12"/>
      <c r="K38" s="44"/>
    </row>
    <row r="39" spans="1:16" x14ac:dyDescent="0.3">
      <c r="A39" s="45"/>
      <c r="B39" s="46"/>
      <c r="K39" s="15"/>
    </row>
    <row r="40" spans="1:16" x14ac:dyDescent="0.3">
      <c r="A40" s="47"/>
    </row>
    <row r="41" spans="1:16" x14ac:dyDescent="0.3">
      <c r="A41" s="12"/>
    </row>
    <row r="42" spans="1:16" x14ac:dyDescent="0.3">
      <c r="A42" s="12"/>
    </row>
    <row r="43" spans="1:16" x14ac:dyDescent="0.3">
      <c r="A43" s="12"/>
    </row>
  </sheetData>
  <mergeCells count="4">
    <mergeCell ref="A1:O1"/>
    <mergeCell ref="A2:O2"/>
    <mergeCell ref="A3:O3"/>
    <mergeCell ref="A4:O4"/>
  </mergeCells>
  <pageMargins left="0.7" right="0.7" top="0.75" bottom="0.75" header="0.3" footer="0.3"/>
  <pageSetup scale="65" orientation="portrait" r:id="rId1"/>
  <headerFooter>
    <oddHeader>&amp;R&amp;"Arial,Bold"Direct Schedule JAF-1</oddHead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71E36-E871-4844-98B6-6396E58E187A}">
  <ds:schemaRefs>
    <ds:schemaRef ds:uri="http://purl.org/dc/elements/1.1/"/>
    <ds:schemaRef ds:uri="054a188d-c812-4649-9737-174606b45064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d3c507d-0351-402a-aa84-77ab23f97bd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B20510-CF87-419B-8424-54906B0FD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7DDC40-07E5-4EB8-AB4E-A27B3925FA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ADJ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Vicki Kramer</cp:lastModifiedBy>
  <dcterms:created xsi:type="dcterms:W3CDTF">2021-05-20T14:39:27Z</dcterms:created>
  <dcterms:modified xsi:type="dcterms:W3CDTF">2021-05-28T13:52:38Z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0x010100639933F1FC96E242A988D0049D7B79C2</vt:lpwstr>
  </property>
</Properties>
</file>